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480" windowHeight="11640" firstSheet="1" activeTab="1"/>
  </bookViews>
  <sheets>
    <sheet name="прил 7" sheetId="3" state="hidden" r:id="rId1"/>
    <sheet name="программы" sheetId="2" r:id="rId2"/>
    <sheet name="прил 9" sheetId="5" state="hidden" r:id="rId3"/>
  </sheets>
  <definedNames>
    <definedName name="_xlnm.Print_Titles" localSheetId="2">'прил 9'!$3:$5</definedName>
    <definedName name="_xlnm.Print_Titles" localSheetId="1">программы!$3:$3</definedName>
    <definedName name="_xlnm.Print_Area" localSheetId="0">'прил 7'!$A$1:$I$47</definedName>
    <definedName name="_xlnm.Print_Area" localSheetId="2">'прил 9'!$A$1:$Y$963</definedName>
    <definedName name="_xlnm.Print_Area" localSheetId="1">программы!$A$1:$L$472</definedName>
  </definedNames>
  <calcPr calcId="125725"/>
</workbook>
</file>

<file path=xl/calcChain.xml><?xml version="1.0" encoding="utf-8"?>
<calcChain xmlns="http://schemas.openxmlformats.org/spreadsheetml/2006/main">
  <c r="W970" i="5"/>
  <c r="X971"/>
  <c r="X970"/>
  <c r="W971"/>
  <c r="J606"/>
  <c r="V603"/>
  <c r="W326" l="1"/>
  <c r="Z179"/>
  <c r="W301"/>
  <c r="P224"/>
  <c r="P223"/>
  <c r="V14"/>
  <c r="T15"/>
  <c r="E49" i="3"/>
  <c r="E38"/>
  <c r="D38"/>
  <c r="H432" i="2"/>
  <c r="G432"/>
  <c r="H339"/>
  <c r="G339"/>
  <c r="H193"/>
  <c r="G193"/>
  <c r="H180"/>
  <c r="G180"/>
  <c r="U111" i="5"/>
  <c r="T111"/>
  <c r="S111"/>
  <c r="R111"/>
  <c r="Q111"/>
  <c r="P111"/>
  <c r="O111"/>
  <c r="N111"/>
  <c r="M111"/>
  <c r="L111"/>
  <c r="K967"/>
  <c r="K966"/>
  <c r="K965"/>
  <c r="J967"/>
  <c r="J966"/>
  <c r="J965"/>
  <c r="W419"/>
  <c r="V419"/>
  <c r="S419"/>
  <c r="R419"/>
  <c r="Q419"/>
  <c r="P419"/>
  <c r="O419"/>
  <c r="N419"/>
  <c r="W256"/>
  <c r="V256"/>
  <c r="S256"/>
  <c r="R256"/>
  <c r="Q256"/>
  <c r="P256"/>
  <c r="O256"/>
  <c r="N256"/>
  <c r="J943" l="1"/>
  <c r="J947"/>
  <c r="K947"/>
  <c r="K943"/>
  <c r="J605" l="1"/>
  <c r="K606"/>
  <c r="K605"/>
  <c r="J585" l="1"/>
  <c r="K585"/>
  <c r="K572"/>
  <c r="J572"/>
  <c r="P315" l="1"/>
  <c r="J285"/>
  <c r="K285"/>
  <c r="Q225"/>
  <c r="Q224"/>
  <c r="Q223"/>
  <c r="Q93"/>
  <c r="Q92"/>
  <c r="J471" i="2"/>
  <c r="I471"/>
  <c r="J470"/>
  <c r="I470"/>
  <c r="J466"/>
  <c r="I466"/>
  <c r="J465"/>
  <c r="I465"/>
  <c r="J464"/>
  <c r="I464"/>
  <c r="J463"/>
  <c r="I463"/>
  <c r="J462"/>
  <c r="I462"/>
  <c r="J457"/>
  <c r="I457"/>
  <c r="J456"/>
  <c r="I456"/>
  <c r="J455"/>
  <c r="I455"/>
  <c r="J454"/>
  <c r="I454"/>
  <c r="J453"/>
  <c r="I453"/>
  <c r="J452"/>
  <c r="I452"/>
  <c r="J451"/>
  <c r="I451"/>
  <c r="J450"/>
  <c r="I450"/>
  <c r="J449"/>
  <c r="I449"/>
  <c r="J448"/>
  <c r="I448"/>
  <c r="J427"/>
  <c r="I427"/>
  <c r="J426"/>
  <c r="I426"/>
  <c r="J425"/>
  <c r="I425"/>
  <c r="J421"/>
  <c r="I421"/>
  <c r="J420"/>
  <c r="I420"/>
  <c r="J419"/>
  <c r="I419"/>
  <c r="J417"/>
  <c r="I417"/>
  <c r="J416"/>
  <c r="I416"/>
  <c r="J415"/>
  <c r="I415"/>
  <c r="J414"/>
  <c r="I414"/>
  <c r="J413"/>
  <c r="I413"/>
  <c r="J412"/>
  <c r="L412" s="1"/>
  <c r="I412"/>
  <c r="K412" s="1"/>
  <c r="J411"/>
  <c r="L411" s="1"/>
  <c r="I411"/>
  <c r="K411" s="1"/>
  <c r="J410"/>
  <c r="L410" s="1"/>
  <c r="I410"/>
  <c r="K410" s="1"/>
  <c r="J409"/>
  <c r="L409" s="1"/>
  <c r="I409"/>
  <c r="K409" s="1"/>
  <c r="J408"/>
  <c r="I408"/>
  <c r="J407"/>
  <c r="I407"/>
  <c r="J406"/>
  <c r="I406"/>
  <c r="J405"/>
  <c r="I405"/>
  <c r="J388"/>
  <c r="I388"/>
  <c r="J330"/>
  <c r="I330"/>
  <c r="J329"/>
  <c r="I329"/>
  <c r="J328"/>
  <c r="I328"/>
  <c r="J261"/>
  <c r="I261"/>
  <c r="J260"/>
  <c r="I260"/>
  <c r="J259"/>
  <c r="I259"/>
  <c r="J247"/>
  <c r="I247"/>
  <c r="J246"/>
  <c r="I246"/>
  <c r="J245"/>
  <c r="I245"/>
  <c r="J240"/>
  <c r="I240"/>
  <c r="J239"/>
  <c r="I239"/>
  <c r="J235"/>
  <c r="I235"/>
  <c r="J234"/>
  <c r="I234"/>
  <c r="J233"/>
  <c r="I233"/>
  <c r="J232"/>
  <c r="I232"/>
  <c r="J231"/>
  <c r="I231"/>
  <c r="J230"/>
  <c r="I230"/>
  <c r="J229"/>
  <c r="I229"/>
  <c r="J216"/>
  <c r="I216"/>
  <c r="J215"/>
  <c r="I215"/>
  <c r="J214"/>
  <c r="I214"/>
  <c r="J206"/>
  <c r="I206"/>
  <c r="J205"/>
  <c r="I205"/>
  <c r="J204"/>
  <c r="I204"/>
  <c r="J200"/>
  <c r="L200" s="1"/>
  <c r="I200"/>
  <c r="K200" s="1"/>
  <c r="J199"/>
  <c r="L199" s="1"/>
  <c r="I199"/>
  <c r="K199" s="1"/>
  <c r="J198"/>
  <c r="L198" s="1"/>
  <c r="I198"/>
  <c r="K198" s="1"/>
  <c r="J172"/>
  <c r="I172"/>
  <c r="J171"/>
  <c r="I171"/>
  <c r="J169"/>
  <c r="I169"/>
  <c r="J166"/>
  <c r="I166"/>
  <c r="J140"/>
  <c r="I140"/>
  <c r="J130"/>
  <c r="I130"/>
  <c r="J121"/>
  <c r="I121"/>
  <c r="J96"/>
  <c r="I96"/>
  <c r="J77"/>
  <c r="I77"/>
  <c r="J69"/>
  <c r="I69"/>
  <c r="J63"/>
  <c r="I63"/>
  <c r="I170" l="1"/>
  <c r="J170"/>
  <c r="I168"/>
  <c r="I167" s="1"/>
  <c r="J168"/>
  <c r="I165"/>
  <c r="I164" s="1"/>
  <c r="I163" s="1"/>
  <c r="J165"/>
  <c r="I129"/>
  <c r="J129"/>
  <c r="I139"/>
  <c r="J139"/>
  <c r="I228"/>
  <c r="J228"/>
  <c r="I95"/>
  <c r="J95"/>
  <c r="I120"/>
  <c r="J120"/>
  <c r="I76"/>
  <c r="J76"/>
  <c r="I68"/>
  <c r="J68"/>
  <c r="I62"/>
  <c r="J62"/>
  <c r="I387"/>
  <c r="J387"/>
  <c r="J167"/>
  <c r="J164"/>
  <c r="I128" l="1"/>
  <c r="J128"/>
  <c r="I138"/>
  <c r="J138"/>
  <c r="I94"/>
  <c r="J94"/>
  <c r="I119"/>
  <c r="J119"/>
  <c r="I67"/>
  <c r="J67"/>
  <c r="I61"/>
  <c r="J61"/>
  <c r="I386"/>
  <c r="J386"/>
  <c r="J163"/>
  <c r="Y959" i="5"/>
  <c r="X959"/>
  <c r="Y953"/>
  <c r="X953"/>
  <c r="Y949"/>
  <c r="X949"/>
  <c r="Y948"/>
  <c r="X948"/>
  <c r="Y947"/>
  <c r="X947"/>
  <c r="Y946"/>
  <c r="X946"/>
  <c r="Y945"/>
  <c r="X945"/>
  <c r="Y944"/>
  <c r="X944"/>
  <c r="Y943"/>
  <c r="X943"/>
  <c r="Y939"/>
  <c r="X939"/>
  <c r="Y934"/>
  <c r="X934"/>
  <c r="Y933"/>
  <c r="X933"/>
  <c r="Y926"/>
  <c r="X926"/>
  <c r="Y921"/>
  <c r="X921"/>
  <c r="Y920"/>
  <c r="X920"/>
  <c r="Y917"/>
  <c r="X917"/>
  <c r="Y916"/>
  <c r="X916"/>
  <c r="Y915"/>
  <c r="X915"/>
  <c r="Y911"/>
  <c r="X911"/>
  <c r="Y910"/>
  <c r="X910"/>
  <c r="Y907"/>
  <c r="X907"/>
  <c r="Y906"/>
  <c r="X906"/>
  <c r="Y905"/>
  <c r="X905"/>
  <c r="Y898"/>
  <c r="X898"/>
  <c r="Y896"/>
  <c r="X896"/>
  <c r="Y892"/>
  <c r="X892"/>
  <c r="Y890"/>
  <c r="X890"/>
  <c r="Y884"/>
  <c r="X884"/>
  <c r="Y881"/>
  <c r="X881"/>
  <c r="Y880"/>
  <c r="X880"/>
  <c r="Y877"/>
  <c r="X877"/>
  <c r="Y874"/>
  <c r="X874"/>
  <c r="Y870"/>
  <c r="X870"/>
  <c r="Y867"/>
  <c r="X867"/>
  <c r="Y861"/>
  <c r="X861"/>
  <c r="Y857"/>
  <c r="X857"/>
  <c r="Y855"/>
  <c r="X855"/>
  <c r="Y854"/>
  <c r="X854"/>
  <c r="Y851"/>
  <c r="X851"/>
  <c r="Y850"/>
  <c r="X850"/>
  <c r="Y849"/>
  <c r="X849"/>
  <c r="Y845"/>
  <c r="X845"/>
  <c r="Y843"/>
  <c r="X843"/>
  <c r="Y840"/>
  <c r="X840"/>
  <c r="Y839"/>
  <c r="X839"/>
  <c r="Y832"/>
  <c r="X832"/>
  <c r="Y831"/>
  <c r="X831"/>
  <c r="Y824"/>
  <c r="X824"/>
  <c r="Y823"/>
  <c r="X823"/>
  <c r="Y822"/>
  <c r="X822"/>
  <c r="Y817"/>
  <c r="X817"/>
  <c r="Y816"/>
  <c r="X816"/>
  <c r="Y812"/>
  <c r="X812"/>
  <c r="Y811"/>
  <c r="X811"/>
  <c r="Y810"/>
  <c r="X810"/>
  <c r="Y809"/>
  <c r="X809"/>
  <c r="Y805"/>
  <c r="X805"/>
  <c r="Y800"/>
  <c r="X800"/>
  <c r="Y795"/>
  <c r="X795"/>
  <c r="Y790"/>
  <c r="X790"/>
  <c r="Y785"/>
  <c r="X785"/>
  <c r="Y784"/>
  <c r="X784"/>
  <c r="Y779"/>
  <c r="X779"/>
  <c r="Y778"/>
  <c r="X778"/>
  <c r="Y772"/>
  <c r="X772"/>
  <c r="Y768"/>
  <c r="X768"/>
  <c r="Y767"/>
  <c r="X767"/>
  <c r="Y759"/>
  <c r="X759"/>
  <c r="Y758"/>
  <c r="X758"/>
  <c r="Y753"/>
  <c r="X753"/>
  <c r="Y751"/>
  <c r="X751"/>
  <c r="Y746"/>
  <c r="X746"/>
  <c r="Y745"/>
  <c r="X745"/>
  <c r="Y744"/>
  <c r="X744"/>
  <c r="Y743"/>
  <c r="X743"/>
  <c r="Y742"/>
  <c r="X742"/>
  <c r="Y741"/>
  <c r="X741"/>
  <c r="Y740"/>
  <c r="X740"/>
  <c r="Y734"/>
  <c r="X734"/>
  <c r="Y729"/>
  <c r="X729"/>
  <c r="Y725"/>
  <c r="X725"/>
  <c r="Y720"/>
  <c r="X720"/>
  <c r="Y715"/>
  <c r="X715"/>
  <c r="Y714"/>
  <c r="X714"/>
  <c r="Y712"/>
  <c r="X712"/>
  <c r="Y709"/>
  <c r="X709"/>
  <c r="Y704"/>
  <c r="X704"/>
  <c r="Y702"/>
  <c r="X702"/>
  <c r="Y701"/>
  <c r="X701"/>
  <c r="Y700"/>
  <c r="X700"/>
  <c r="Y699"/>
  <c r="X699"/>
  <c r="Y694"/>
  <c r="X694"/>
  <c r="Y689"/>
  <c r="X689"/>
  <c r="Y685"/>
  <c r="X685"/>
  <c r="Y681"/>
  <c r="X681"/>
  <c r="Y676"/>
  <c r="X676"/>
  <c r="Y674"/>
  <c r="X674"/>
  <c r="Y672"/>
  <c r="X672"/>
  <c r="Y668"/>
  <c r="X668"/>
  <c r="Y664"/>
  <c r="X664"/>
  <c r="Y662"/>
  <c r="X662"/>
  <c r="Y658"/>
  <c r="X658"/>
  <c r="Y656"/>
  <c r="X656"/>
  <c r="Y650"/>
  <c r="X650"/>
  <c r="Y649"/>
  <c r="X649"/>
  <c r="Y648"/>
  <c r="X648"/>
  <c r="Y647"/>
  <c r="X647"/>
  <c r="Y646"/>
  <c r="X646"/>
  <c r="Y645"/>
  <c r="X645"/>
  <c r="Y644"/>
  <c r="X644"/>
  <c r="Y639"/>
  <c r="X639"/>
  <c r="Y636"/>
  <c r="X636"/>
  <c r="Y633"/>
  <c r="X633"/>
  <c r="Y629"/>
  <c r="X629"/>
  <c r="Y628"/>
  <c r="X628"/>
  <c r="Y623"/>
  <c r="X623"/>
  <c r="Y622"/>
  <c r="X622"/>
  <c r="Y621"/>
  <c r="X621"/>
  <c r="Y620"/>
  <c r="X620"/>
  <c r="Y619"/>
  <c r="X619"/>
  <c r="Y618"/>
  <c r="X618"/>
  <c r="Y613"/>
  <c r="X613"/>
  <c r="Y608"/>
  <c r="X608"/>
  <c r="Y607"/>
  <c r="X607"/>
  <c r="Y606"/>
  <c r="Y605"/>
  <c r="X605"/>
  <c r="Y604"/>
  <c r="Y602"/>
  <c r="X602"/>
  <c r="Y598"/>
  <c r="X598"/>
  <c r="Y594"/>
  <c r="X594"/>
  <c r="Y587"/>
  <c r="X587"/>
  <c r="Y586"/>
  <c r="X586"/>
  <c r="Y585"/>
  <c r="X585"/>
  <c r="Y584"/>
  <c r="X584"/>
  <c r="Y583"/>
  <c r="X583"/>
  <c r="Y582"/>
  <c r="X582"/>
  <c r="Y581"/>
  <c r="X581"/>
  <c r="Y580"/>
  <c r="X580"/>
  <c r="Y579"/>
  <c r="X579"/>
  <c r="Y578"/>
  <c r="X578"/>
  <c r="Y577"/>
  <c r="X577"/>
  <c r="Y576"/>
  <c r="X576"/>
  <c r="Y575"/>
  <c r="X575"/>
  <c r="Y574"/>
  <c r="X574"/>
  <c r="Y573"/>
  <c r="X573"/>
  <c r="Y572"/>
  <c r="X572"/>
  <c r="Y567"/>
  <c r="X567"/>
  <c r="Y562"/>
  <c r="X562"/>
  <c r="Y557"/>
  <c r="X557"/>
  <c r="Y556"/>
  <c r="X556"/>
  <c r="Y554"/>
  <c r="X554"/>
  <c r="Y553"/>
  <c r="X553"/>
  <c r="Y549"/>
  <c r="X549"/>
  <c r="Y545"/>
  <c r="X545"/>
  <c r="Y537"/>
  <c r="X537"/>
  <c r="Y530"/>
  <c r="X530"/>
  <c r="Y520"/>
  <c r="X520"/>
  <c r="Y519"/>
  <c r="X519"/>
  <c r="Y515"/>
  <c r="X515"/>
  <c r="Y508"/>
  <c r="X508"/>
  <c r="Y507"/>
  <c r="X507"/>
  <c r="Y500"/>
  <c r="X500"/>
  <c r="Y497"/>
  <c r="X497"/>
  <c r="Y496"/>
  <c r="X496"/>
  <c r="Y491"/>
  <c r="X491"/>
  <c r="Y485"/>
  <c r="X485"/>
  <c r="Y480"/>
  <c r="X480"/>
  <c r="Y479"/>
  <c r="X479"/>
  <c r="Y476"/>
  <c r="Y475"/>
  <c r="Y474"/>
  <c r="Y467"/>
  <c r="X467"/>
  <c r="Y463"/>
  <c r="X463"/>
  <c r="Y462"/>
  <c r="X462"/>
  <c r="Y458"/>
  <c r="X458"/>
  <c r="Y454"/>
  <c r="X454"/>
  <c r="Y453"/>
  <c r="X453"/>
  <c r="Y448"/>
  <c r="X448"/>
  <c r="Y445"/>
  <c r="X445"/>
  <c r="Y444"/>
  <c r="X444"/>
  <c r="Y443"/>
  <c r="X443"/>
  <c r="Y442"/>
  <c r="X442"/>
  <c r="Y441"/>
  <c r="X441"/>
  <c r="Y440"/>
  <c r="X440"/>
  <c r="Y439"/>
  <c r="X439"/>
  <c r="Y438"/>
  <c r="X438"/>
  <c r="Y437"/>
  <c r="X437"/>
  <c r="Y436"/>
  <c r="X436"/>
  <c r="Y432"/>
  <c r="X432"/>
  <c r="Y429"/>
  <c r="X429"/>
  <c r="Y427"/>
  <c r="X427"/>
  <c r="Y424"/>
  <c r="X424"/>
  <c r="Y420"/>
  <c r="X420"/>
  <c r="Y414"/>
  <c r="X414"/>
  <c r="Y409"/>
  <c r="X409"/>
  <c r="Y404"/>
  <c r="X404"/>
  <c r="Y398"/>
  <c r="X398"/>
  <c r="Y397"/>
  <c r="X397"/>
  <c r="Y390"/>
  <c r="X390"/>
  <c r="Y385"/>
  <c r="X385"/>
  <c r="Y384"/>
  <c r="X384"/>
  <c r="Y383"/>
  <c r="X383"/>
  <c r="Y379"/>
  <c r="X379"/>
  <c r="Y378"/>
  <c r="X378"/>
  <c r="Y372"/>
  <c r="X372"/>
  <c r="Y371"/>
  <c r="X371"/>
  <c r="Y370"/>
  <c r="X370"/>
  <c r="Y369"/>
  <c r="X369"/>
  <c r="Y366"/>
  <c r="X366"/>
  <c r="Y365"/>
  <c r="X365"/>
  <c r="Y364"/>
  <c r="X364"/>
  <c r="Y363"/>
  <c r="X363"/>
  <c r="Y362"/>
  <c r="X362"/>
  <c r="Y361"/>
  <c r="X361"/>
  <c r="Y357"/>
  <c r="X357"/>
  <c r="Y351"/>
  <c r="X351"/>
  <c r="Y346"/>
  <c r="X346"/>
  <c r="Y343"/>
  <c r="X343"/>
  <c r="Y340"/>
  <c r="X340"/>
  <c r="Y339"/>
  <c r="X339"/>
  <c r="Y336"/>
  <c r="X336"/>
  <c r="Y335"/>
  <c r="X335"/>
  <c r="Y328"/>
  <c r="X328"/>
  <c r="Y327"/>
  <c r="X327"/>
  <c r="Y326"/>
  <c r="X326"/>
  <c r="Y325"/>
  <c r="X325"/>
  <c r="Y324"/>
  <c r="X324"/>
  <c r="Y323"/>
  <c r="X323"/>
  <c r="Y322"/>
  <c r="X322"/>
  <c r="Y321"/>
  <c r="X321"/>
  <c r="Y320"/>
  <c r="X320"/>
  <c r="Y319"/>
  <c r="X319"/>
  <c r="Y318"/>
  <c r="X318"/>
  <c r="Y317"/>
  <c r="X317"/>
  <c r="Y316"/>
  <c r="X316"/>
  <c r="Y311"/>
  <c r="X311"/>
  <c r="Y301"/>
  <c r="X301"/>
  <c r="Y294"/>
  <c r="X294"/>
  <c r="Y287"/>
  <c r="X287"/>
  <c r="Y286"/>
  <c r="X286"/>
  <c r="Y285"/>
  <c r="X285"/>
  <c r="Y282"/>
  <c r="X282"/>
  <c r="Y281"/>
  <c r="X281"/>
  <c r="Y277"/>
  <c r="X277"/>
  <c r="Y273"/>
  <c r="X273"/>
  <c r="Y272"/>
  <c r="X272"/>
  <c r="Y266"/>
  <c r="X266"/>
  <c r="Y258"/>
  <c r="X258"/>
  <c r="Y257"/>
  <c r="X257"/>
  <c r="Y251"/>
  <c r="X251"/>
  <c r="Y246"/>
  <c r="X246"/>
  <c r="Y245"/>
  <c r="X245"/>
  <c r="Y242"/>
  <c r="X242"/>
  <c r="Y241"/>
  <c r="X241"/>
  <c r="Y238"/>
  <c r="X238"/>
  <c r="Y237"/>
  <c r="X237"/>
  <c r="Y236"/>
  <c r="X236"/>
  <c r="Y229"/>
  <c r="X229"/>
  <c r="Y228"/>
  <c r="X228"/>
  <c r="Y225"/>
  <c r="Y224"/>
  <c r="Y223"/>
  <c r="Y215"/>
  <c r="X215"/>
  <c r="Y210"/>
  <c r="X210"/>
  <c r="Y209"/>
  <c r="X209"/>
  <c r="Y205"/>
  <c r="X205"/>
  <c r="Y200"/>
  <c r="X200"/>
  <c r="Y196"/>
  <c r="X196"/>
  <c r="Y190"/>
  <c r="X190"/>
  <c r="Y187"/>
  <c r="X187"/>
  <c r="Y185"/>
  <c r="X185"/>
  <c r="Y184"/>
  <c r="X184"/>
  <c r="Y183"/>
  <c r="X183"/>
  <c r="Y182"/>
  <c r="X182"/>
  <c r="Y181"/>
  <c r="X181"/>
  <c r="Y180"/>
  <c r="X180"/>
  <c r="Y179"/>
  <c r="X179"/>
  <c r="Y178"/>
  <c r="X178"/>
  <c r="Y177"/>
  <c r="X177"/>
  <c r="Y176"/>
  <c r="X176"/>
  <c r="Y173"/>
  <c r="X173"/>
  <c r="Y168"/>
  <c r="X168"/>
  <c r="Y165"/>
  <c r="X165"/>
  <c r="Y160"/>
  <c r="X160"/>
  <c r="Y154"/>
  <c r="X154"/>
  <c r="Y149"/>
  <c r="X149"/>
  <c r="Y144"/>
  <c r="X144"/>
  <c r="Y143"/>
  <c r="X143"/>
  <c r="Y138"/>
  <c r="X138"/>
  <c r="Y135"/>
  <c r="X135"/>
  <c r="Y134"/>
  <c r="X134"/>
  <c r="Y131"/>
  <c r="X131"/>
  <c r="Y130"/>
  <c r="X130"/>
  <c r="Y129"/>
  <c r="X129"/>
  <c r="Y124"/>
  <c r="X124"/>
  <c r="Y123"/>
  <c r="X123"/>
  <c r="Y120"/>
  <c r="X120"/>
  <c r="Y119"/>
  <c r="X119"/>
  <c r="Y116"/>
  <c r="X116"/>
  <c r="Y115"/>
  <c r="X115"/>
  <c r="Y114"/>
  <c r="X114"/>
  <c r="Y107"/>
  <c r="X107"/>
  <c r="Y102"/>
  <c r="X102"/>
  <c r="Y101"/>
  <c r="X101"/>
  <c r="Y100"/>
  <c r="X100"/>
  <c r="Y97"/>
  <c r="X97"/>
  <c r="Y96"/>
  <c r="X96"/>
  <c r="Y93"/>
  <c r="X93"/>
  <c r="Y92"/>
  <c r="X92"/>
  <c r="Y91"/>
  <c r="X91"/>
  <c r="Y87"/>
  <c r="X87"/>
  <c r="Y86"/>
  <c r="X86"/>
  <c r="Y83"/>
  <c r="X83"/>
  <c r="Y79"/>
  <c r="X79"/>
  <c r="Y75"/>
  <c r="X75"/>
  <c r="Y74"/>
  <c r="X74"/>
  <c r="Y71"/>
  <c r="X71"/>
  <c r="Y70"/>
  <c r="X70"/>
  <c r="Y69"/>
  <c r="X69"/>
  <c r="Y65"/>
  <c r="X65"/>
  <c r="Y64"/>
  <c r="X64"/>
  <c r="Y61"/>
  <c r="X61"/>
  <c r="Y60"/>
  <c r="X60"/>
  <c r="Y59"/>
  <c r="X59"/>
  <c r="Y55"/>
  <c r="X55"/>
  <c r="Y54"/>
  <c r="X54"/>
  <c r="Y51"/>
  <c r="X51"/>
  <c r="Y50"/>
  <c r="X50"/>
  <c r="Y49"/>
  <c r="X49"/>
  <c r="Y42"/>
  <c r="X42"/>
  <c r="Y39"/>
  <c r="X39"/>
  <c r="Y38"/>
  <c r="X38"/>
  <c r="Y35"/>
  <c r="X35"/>
  <c r="Y34"/>
  <c r="X34"/>
  <c r="Y33"/>
  <c r="X33"/>
  <c r="Y28"/>
  <c r="X28"/>
  <c r="Y24"/>
  <c r="X24"/>
  <c r="Y23"/>
  <c r="X23"/>
  <c r="Y16"/>
  <c r="X16"/>
  <c r="Y15"/>
  <c r="X15"/>
  <c r="W958"/>
  <c r="Y958" s="1"/>
  <c r="V958"/>
  <c r="X958" s="1"/>
  <c r="W957"/>
  <c r="Y957" s="1"/>
  <c r="V957"/>
  <c r="X957" s="1"/>
  <c r="W956"/>
  <c r="V956"/>
  <c r="W952"/>
  <c r="V952"/>
  <c r="W951"/>
  <c r="Y951" s="1"/>
  <c r="V951"/>
  <c r="X951" s="1"/>
  <c r="W950"/>
  <c r="Y950" s="1"/>
  <c r="V950"/>
  <c r="X950" s="1"/>
  <c r="W942"/>
  <c r="W941" s="1"/>
  <c r="W940" s="1"/>
  <c r="V942"/>
  <c r="V941" s="1"/>
  <c r="V940" s="1"/>
  <c r="Y941"/>
  <c r="X941"/>
  <c r="Y940"/>
  <c r="X940"/>
  <c r="W938"/>
  <c r="Y938" s="1"/>
  <c r="V938"/>
  <c r="X938" s="1"/>
  <c r="W937"/>
  <c r="Y937" s="1"/>
  <c r="V937"/>
  <c r="X937" s="1"/>
  <c r="W936"/>
  <c r="Y936" s="1"/>
  <c r="V936"/>
  <c r="X936" s="1"/>
  <c r="W935"/>
  <c r="Y935" s="1"/>
  <c r="V935"/>
  <c r="X935" s="1"/>
  <c r="W932"/>
  <c r="Y932" s="1"/>
  <c r="V932"/>
  <c r="X932" s="1"/>
  <c r="W931"/>
  <c r="Y931" s="1"/>
  <c r="V931"/>
  <c r="X931" s="1"/>
  <c r="W930"/>
  <c r="Y930" s="1"/>
  <c r="V930"/>
  <c r="X930" s="1"/>
  <c r="W929"/>
  <c r="Y929" s="1"/>
  <c r="V929"/>
  <c r="X929" s="1"/>
  <c r="W928"/>
  <c r="V928"/>
  <c r="W925"/>
  <c r="Y925" s="1"/>
  <c r="V925"/>
  <c r="X925" s="1"/>
  <c r="W924"/>
  <c r="Y924" s="1"/>
  <c r="V924"/>
  <c r="X924" s="1"/>
  <c r="W923"/>
  <c r="Y923" s="1"/>
  <c r="V923"/>
  <c r="X923" s="1"/>
  <c r="W922"/>
  <c r="Y922" s="1"/>
  <c r="V922"/>
  <c r="X922" s="1"/>
  <c r="W919"/>
  <c r="V919"/>
  <c r="W918"/>
  <c r="Y918" s="1"/>
  <c r="V918"/>
  <c r="X918" s="1"/>
  <c r="W914"/>
  <c r="V914"/>
  <c r="W913"/>
  <c r="V913"/>
  <c r="W909"/>
  <c r="V909"/>
  <c r="W908"/>
  <c r="Y908" s="1"/>
  <c r="V908"/>
  <c r="X908" s="1"/>
  <c r="W904"/>
  <c r="V904"/>
  <c r="W903"/>
  <c r="Y903" s="1"/>
  <c r="V903"/>
  <c r="X903" s="1"/>
  <c r="W902"/>
  <c r="Y902" s="1"/>
  <c r="V902"/>
  <c r="X902" s="1"/>
  <c r="W897"/>
  <c r="Y897" s="1"/>
  <c r="V897"/>
  <c r="X897" s="1"/>
  <c r="W895"/>
  <c r="V895"/>
  <c r="W894"/>
  <c r="Y894" s="1"/>
  <c r="V894"/>
  <c r="X894" s="1"/>
  <c r="W893"/>
  <c r="Y893" s="1"/>
  <c r="V893"/>
  <c r="X893" s="1"/>
  <c r="W891"/>
  <c r="Y891" s="1"/>
  <c r="V891"/>
  <c r="X891" s="1"/>
  <c r="W889"/>
  <c r="Y889" s="1"/>
  <c r="V889"/>
  <c r="X889" s="1"/>
  <c r="W888"/>
  <c r="Y888" s="1"/>
  <c r="V888"/>
  <c r="X888" s="1"/>
  <c r="W887"/>
  <c r="Y887" s="1"/>
  <c r="V887"/>
  <c r="X887" s="1"/>
  <c r="W886"/>
  <c r="Y886" s="1"/>
  <c r="V886"/>
  <c r="X886" s="1"/>
  <c r="W885"/>
  <c r="Y885" s="1"/>
  <c r="V885"/>
  <c r="X885" s="1"/>
  <c r="W883"/>
  <c r="V883"/>
  <c r="W879"/>
  <c r="Y879" s="1"/>
  <c r="V879"/>
  <c r="X879" s="1"/>
  <c r="W878"/>
  <c r="Y878" s="1"/>
  <c r="V878"/>
  <c r="X878" s="1"/>
  <c r="W876"/>
  <c r="V876"/>
  <c r="W875"/>
  <c r="Y875" s="1"/>
  <c r="V875"/>
  <c r="X875" s="1"/>
  <c r="W873"/>
  <c r="V873"/>
  <c r="W872"/>
  <c r="Y872" s="1"/>
  <c r="V872"/>
  <c r="X872" s="1"/>
  <c r="W871"/>
  <c r="Y871" s="1"/>
  <c r="V871"/>
  <c r="X871" s="1"/>
  <c r="W869"/>
  <c r="V869"/>
  <c r="W868"/>
  <c r="Y868" s="1"/>
  <c r="V868"/>
  <c r="X868" s="1"/>
  <c r="W866"/>
  <c r="V866"/>
  <c r="W865"/>
  <c r="Y865" s="1"/>
  <c r="V865"/>
  <c r="X865" s="1"/>
  <c r="W864"/>
  <c r="V864"/>
  <c r="W860"/>
  <c r="V860"/>
  <c r="W859"/>
  <c r="Y859" s="1"/>
  <c r="V859"/>
  <c r="X859" s="1"/>
  <c r="W858"/>
  <c r="Y858" s="1"/>
  <c r="V858"/>
  <c r="X858" s="1"/>
  <c r="W856"/>
  <c r="V856"/>
  <c r="W853"/>
  <c r="V853"/>
  <c r="W852"/>
  <c r="Y852" s="1"/>
  <c r="V852"/>
  <c r="X852" s="1"/>
  <c r="W848"/>
  <c r="W847" s="1"/>
  <c r="W846" s="1"/>
  <c r="V848"/>
  <c r="V847" s="1"/>
  <c r="V846" s="1"/>
  <c r="Y847"/>
  <c r="X847"/>
  <c r="Y846"/>
  <c r="X846"/>
  <c r="W844"/>
  <c r="V844"/>
  <c r="W842"/>
  <c r="V842"/>
  <c r="W841"/>
  <c r="Y841" s="1"/>
  <c r="V841"/>
  <c r="X841" s="1"/>
  <c r="W838"/>
  <c r="W837" s="1"/>
  <c r="W836" s="1"/>
  <c r="V838"/>
  <c r="V837" s="1"/>
  <c r="V836" s="1"/>
  <c r="Y837"/>
  <c r="X837"/>
  <c r="Y836"/>
  <c r="X836"/>
  <c r="W835"/>
  <c r="Y835" s="1"/>
  <c r="V835"/>
  <c r="X835" s="1"/>
  <c r="W830"/>
  <c r="V830"/>
  <c r="W829"/>
  <c r="Y829" s="1"/>
  <c r="V829"/>
  <c r="X829" s="1"/>
  <c r="W828"/>
  <c r="Y828" s="1"/>
  <c r="V828"/>
  <c r="X828" s="1"/>
  <c r="W827"/>
  <c r="Y827" s="1"/>
  <c r="V827"/>
  <c r="X827" s="1"/>
  <c r="W826"/>
  <c r="V826"/>
  <c r="W825"/>
  <c r="Y825" s="1"/>
  <c r="V825"/>
  <c r="X825" s="1"/>
  <c r="W821"/>
  <c r="Y821" s="1"/>
  <c r="V821"/>
  <c r="X821" s="1"/>
  <c r="W820"/>
  <c r="Y820" s="1"/>
  <c r="V820"/>
  <c r="X820" s="1"/>
  <c r="W819"/>
  <c r="Y819" s="1"/>
  <c r="V819"/>
  <c r="X819" s="1"/>
  <c r="W818"/>
  <c r="Y818" s="1"/>
  <c r="V818"/>
  <c r="X818" s="1"/>
  <c r="W815"/>
  <c r="V815"/>
  <c r="W814"/>
  <c r="V814"/>
  <c r="W808"/>
  <c r="Y808" s="1"/>
  <c r="V808"/>
  <c r="X808" s="1"/>
  <c r="W807"/>
  <c r="Y807" s="1"/>
  <c r="V807"/>
  <c r="X807" s="1"/>
  <c r="W806"/>
  <c r="V806"/>
  <c r="W804"/>
  <c r="Y804" s="1"/>
  <c r="V804"/>
  <c r="X804" s="1"/>
  <c r="W803"/>
  <c r="V803"/>
  <c r="W802"/>
  <c r="Y802" s="1"/>
  <c r="V802"/>
  <c r="X802" s="1"/>
  <c r="W801"/>
  <c r="Y801" s="1"/>
  <c r="V801"/>
  <c r="X801" s="1"/>
  <c r="W799"/>
  <c r="Y799" s="1"/>
  <c r="V799"/>
  <c r="X799" s="1"/>
  <c r="W798"/>
  <c r="V798"/>
  <c r="W797"/>
  <c r="Y797" s="1"/>
  <c r="V797"/>
  <c r="X797" s="1"/>
  <c r="W796"/>
  <c r="Y796" s="1"/>
  <c r="V796"/>
  <c r="X796" s="1"/>
  <c r="W794"/>
  <c r="Y794" s="1"/>
  <c r="V794"/>
  <c r="X794" s="1"/>
  <c r="W793"/>
  <c r="V793"/>
  <c r="W792"/>
  <c r="Y792" s="1"/>
  <c r="V792"/>
  <c r="X792" s="1"/>
  <c r="W791"/>
  <c r="Y791" s="1"/>
  <c r="V791"/>
  <c r="X791" s="1"/>
  <c r="W789"/>
  <c r="Y789" s="1"/>
  <c r="V789"/>
  <c r="X789" s="1"/>
  <c r="W788"/>
  <c r="V788"/>
  <c r="W787"/>
  <c r="Y787" s="1"/>
  <c r="V787"/>
  <c r="X787" s="1"/>
  <c r="W786"/>
  <c r="Y786" s="1"/>
  <c r="V786"/>
  <c r="W783"/>
  <c r="Y783" s="1"/>
  <c r="V783"/>
  <c r="X783" s="1"/>
  <c r="W782"/>
  <c r="V782"/>
  <c r="W781"/>
  <c r="Y781" s="1"/>
  <c r="V781"/>
  <c r="X781" s="1"/>
  <c r="W780"/>
  <c r="Y780" s="1"/>
  <c r="V780"/>
  <c r="X780" s="1"/>
  <c r="W777"/>
  <c r="Y777" s="1"/>
  <c r="V777"/>
  <c r="X777" s="1"/>
  <c r="W776"/>
  <c r="V776"/>
  <c r="W775"/>
  <c r="Y775" s="1"/>
  <c r="V775"/>
  <c r="X775" s="1"/>
  <c r="W774"/>
  <c r="Y774" s="1"/>
  <c r="V774"/>
  <c r="X774" s="1"/>
  <c r="W771"/>
  <c r="V771"/>
  <c r="W770"/>
  <c r="Y770" s="1"/>
  <c r="V770"/>
  <c r="X770" s="1"/>
  <c r="W769"/>
  <c r="Y769" s="1"/>
  <c r="V769"/>
  <c r="X769" s="1"/>
  <c r="W766"/>
  <c r="Y766" s="1"/>
  <c r="V766"/>
  <c r="X766" s="1"/>
  <c r="W765"/>
  <c r="V765"/>
  <c r="W764"/>
  <c r="Y764" s="1"/>
  <c r="V764"/>
  <c r="X764" s="1"/>
  <c r="W763"/>
  <c r="V763"/>
  <c r="W757"/>
  <c r="V757"/>
  <c r="W756"/>
  <c r="V756"/>
  <c r="W752"/>
  <c r="V752"/>
  <c r="W750"/>
  <c r="V750"/>
  <c r="W749"/>
  <c r="Y749" s="1"/>
  <c r="V749"/>
  <c r="X749" s="1"/>
  <c r="W748"/>
  <c r="V748"/>
  <c r="W739"/>
  <c r="V739"/>
  <c r="W738"/>
  <c r="V738"/>
  <c r="W733"/>
  <c r="V733"/>
  <c r="W732"/>
  <c r="Y732" s="1"/>
  <c r="V732"/>
  <c r="X732" s="1"/>
  <c r="W731"/>
  <c r="V731"/>
  <c r="W728"/>
  <c r="V728"/>
  <c r="W727"/>
  <c r="V727"/>
  <c r="W724"/>
  <c r="Y724" s="1"/>
  <c r="V724"/>
  <c r="X724" s="1"/>
  <c r="W719"/>
  <c r="V719"/>
  <c r="W718"/>
  <c r="Y718" s="1"/>
  <c r="V718"/>
  <c r="X718" s="1"/>
  <c r="W717"/>
  <c r="V717"/>
  <c r="W713"/>
  <c r="Y713" s="1"/>
  <c r="V713"/>
  <c r="X713" s="1"/>
  <c r="W711"/>
  <c r="V711"/>
  <c r="W708"/>
  <c r="V708"/>
  <c r="W703"/>
  <c r="V703"/>
  <c r="W698"/>
  <c r="Y698" s="1"/>
  <c r="V698"/>
  <c r="X698" s="1"/>
  <c r="W693"/>
  <c r="Y693" s="1"/>
  <c r="V693"/>
  <c r="X693" s="1"/>
  <c r="W688"/>
  <c r="V688"/>
  <c r="W687"/>
  <c r="Y687" s="1"/>
  <c r="V687"/>
  <c r="X687" s="1"/>
  <c r="W686"/>
  <c r="Y686" s="1"/>
  <c r="V686"/>
  <c r="X686" s="1"/>
  <c r="W684"/>
  <c r="V684"/>
  <c r="W683"/>
  <c r="Y683" s="1"/>
  <c r="V683"/>
  <c r="X683" s="1"/>
  <c r="W682"/>
  <c r="Y682" s="1"/>
  <c r="V682"/>
  <c r="X682" s="1"/>
  <c r="W680"/>
  <c r="V680"/>
  <c r="W679"/>
  <c r="Y679" s="1"/>
  <c r="V679"/>
  <c r="X679" s="1"/>
  <c r="W678"/>
  <c r="Y678" s="1"/>
  <c r="V678"/>
  <c r="X678" s="1"/>
  <c r="W677"/>
  <c r="Y677" s="1"/>
  <c r="V677"/>
  <c r="X677" s="1"/>
  <c r="W675"/>
  <c r="V675"/>
  <c r="W673"/>
  <c r="Y673" s="1"/>
  <c r="V673"/>
  <c r="X673" s="1"/>
  <c r="W671"/>
  <c r="V671"/>
  <c r="W670"/>
  <c r="Y670" s="1"/>
  <c r="V670"/>
  <c r="X670" s="1"/>
  <c r="W669"/>
  <c r="Y669" s="1"/>
  <c r="V669"/>
  <c r="X669" s="1"/>
  <c r="W667"/>
  <c r="V667"/>
  <c r="W666"/>
  <c r="Y666" s="1"/>
  <c r="V666"/>
  <c r="X666" s="1"/>
  <c r="W665"/>
  <c r="Y665" s="1"/>
  <c r="V665"/>
  <c r="X665" s="1"/>
  <c r="W663"/>
  <c r="V663"/>
  <c r="W661"/>
  <c r="V661"/>
  <c r="W660"/>
  <c r="Y660" s="1"/>
  <c r="V660"/>
  <c r="X660" s="1"/>
  <c r="W657"/>
  <c r="V657"/>
  <c r="W655"/>
  <c r="V655"/>
  <c r="W654"/>
  <c r="Y654" s="1"/>
  <c r="V654"/>
  <c r="X654" s="1"/>
  <c r="W643"/>
  <c r="Y643" s="1"/>
  <c r="V643"/>
  <c r="X643" s="1"/>
  <c r="W638"/>
  <c r="Y638" s="1"/>
  <c r="V638"/>
  <c r="X638" s="1"/>
  <c r="W637"/>
  <c r="Y637" s="1"/>
  <c r="V637"/>
  <c r="X637" s="1"/>
  <c r="W635"/>
  <c r="Y635" s="1"/>
  <c r="V635"/>
  <c r="X635" s="1"/>
  <c r="W634"/>
  <c r="Y634" s="1"/>
  <c r="V634"/>
  <c r="X634" s="1"/>
  <c r="W632"/>
  <c r="Y632" s="1"/>
  <c r="V632"/>
  <c r="X632" s="1"/>
  <c r="W631"/>
  <c r="Y631" s="1"/>
  <c r="V631"/>
  <c r="X631" s="1"/>
  <c r="W630"/>
  <c r="Y630" s="1"/>
  <c r="V630"/>
  <c r="X630" s="1"/>
  <c r="W627"/>
  <c r="V627"/>
  <c r="W626"/>
  <c r="Y626" s="1"/>
  <c r="V626"/>
  <c r="X626" s="1"/>
  <c r="W625"/>
  <c r="Y625" s="1"/>
  <c r="V625"/>
  <c r="X625" s="1"/>
  <c r="W624"/>
  <c r="Y624" s="1"/>
  <c r="V624"/>
  <c r="X624" s="1"/>
  <c r="W617"/>
  <c r="W616" s="1"/>
  <c r="W615" s="1"/>
  <c r="W614" s="1"/>
  <c r="V617"/>
  <c r="V616" s="1"/>
  <c r="W612"/>
  <c r="W611" s="1"/>
  <c r="V612"/>
  <c r="V611" s="1"/>
  <c r="X611" s="1"/>
  <c r="W603"/>
  <c r="Y603" s="1"/>
  <c r="W601"/>
  <c r="W600" s="1"/>
  <c r="V601"/>
  <c r="V600" s="1"/>
  <c r="W597"/>
  <c r="V597"/>
  <c r="W596"/>
  <c r="Y596" s="1"/>
  <c r="V596"/>
  <c r="X596" s="1"/>
  <c r="W595"/>
  <c r="Y595" s="1"/>
  <c r="V595"/>
  <c r="X595" s="1"/>
  <c r="W593"/>
  <c r="Y593" s="1"/>
  <c r="V593"/>
  <c r="X593" s="1"/>
  <c r="W571"/>
  <c r="Y571" s="1"/>
  <c r="V571"/>
  <c r="X571" s="1"/>
  <c r="W566"/>
  <c r="V566"/>
  <c r="W565"/>
  <c r="Y565" s="1"/>
  <c r="V565"/>
  <c r="X565" s="1"/>
  <c r="W564"/>
  <c r="Y564" s="1"/>
  <c r="V564"/>
  <c r="X564" s="1"/>
  <c r="W563"/>
  <c r="Y563" s="1"/>
  <c r="V563"/>
  <c r="X563" s="1"/>
  <c r="W561"/>
  <c r="V561"/>
  <c r="W560"/>
  <c r="Y560" s="1"/>
  <c r="V560"/>
  <c r="X560" s="1"/>
  <c r="W559"/>
  <c r="Y559" s="1"/>
  <c r="V559"/>
  <c r="X559" s="1"/>
  <c r="W558"/>
  <c r="Y558" s="1"/>
  <c r="V558"/>
  <c r="X558" s="1"/>
  <c r="W555"/>
  <c r="Y555" s="1"/>
  <c r="V555"/>
  <c r="X555" s="1"/>
  <c r="W552"/>
  <c r="V552"/>
  <c r="W551"/>
  <c r="Y551" s="1"/>
  <c r="V551"/>
  <c r="X551" s="1"/>
  <c r="W550"/>
  <c r="Y550" s="1"/>
  <c r="V550"/>
  <c r="X550" s="1"/>
  <c r="W548"/>
  <c r="W547" s="1"/>
  <c r="V548"/>
  <c r="V547" s="1"/>
  <c r="X547" s="1"/>
  <c r="W544"/>
  <c r="Y544" s="1"/>
  <c r="V544"/>
  <c r="X544" s="1"/>
  <c r="W543"/>
  <c r="Y543" s="1"/>
  <c r="V543"/>
  <c r="X543" s="1"/>
  <c r="W542"/>
  <c r="Y542" s="1"/>
  <c r="V542"/>
  <c r="X542" s="1"/>
  <c r="W536"/>
  <c r="W535" s="1"/>
  <c r="V536"/>
  <c r="V535" s="1"/>
  <c r="W529"/>
  <c r="W528" s="1"/>
  <c r="V529"/>
  <c r="V528" s="1"/>
  <c r="X528" s="1"/>
  <c r="W518"/>
  <c r="V518"/>
  <c r="W517"/>
  <c r="Y517" s="1"/>
  <c r="V517"/>
  <c r="X517" s="1"/>
  <c r="W514"/>
  <c r="V514"/>
  <c r="W513"/>
  <c r="Y513" s="1"/>
  <c r="V513"/>
  <c r="X513" s="1"/>
  <c r="W506"/>
  <c r="W505" s="1"/>
  <c r="V506"/>
  <c r="V505" s="1"/>
  <c r="X505" s="1"/>
  <c r="W499"/>
  <c r="Y499" s="1"/>
  <c r="V499"/>
  <c r="X499" s="1"/>
  <c r="W498"/>
  <c r="Y498" s="1"/>
  <c r="V498"/>
  <c r="X498" s="1"/>
  <c r="W495"/>
  <c r="V495"/>
  <c r="W494"/>
  <c r="Y494" s="1"/>
  <c r="V494"/>
  <c r="X494" s="1"/>
  <c r="W493"/>
  <c r="V493"/>
  <c r="W490"/>
  <c r="Y490" s="1"/>
  <c r="V490"/>
  <c r="X490" s="1"/>
  <c r="W489"/>
  <c r="V489"/>
  <c r="W484"/>
  <c r="Y484" s="1"/>
  <c r="V484"/>
  <c r="X484" s="1"/>
  <c r="W483"/>
  <c r="Y483" s="1"/>
  <c r="V483"/>
  <c r="X483" s="1"/>
  <c r="W482"/>
  <c r="Y482" s="1"/>
  <c r="V482"/>
  <c r="X482" s="1"/>
  <c r="W481"/>
  <c r="Y481" s="1"/>
  <c r="V481"/>
  <c r="X481" s="1"/>
  <c r="W478"/>
  <c r="V478"/>
  <c r="W477"/>
  <c r="Y477" s="1"/>
  <c r="V477"/>
  <c r="X477" s="1"/>
  <c r="W473"/>
  <c r="V473"/>
  <c r="W472"/>
  <c r="V472"/>
  <c r="W466"/>
  <c r="W465" s="1"/>
  <c r="V466"/>
  <c r="V465" s="1"/>
  <c r="X465" s="1"/>
  <c r="W461"/>
  <c r="W460" s="1"/>
  <c r="V461"/>
  <c r="V460" s="1"/>
  <c r="X460" s="1"/>
  <c r="W457"/>
  <c r="Y457" s="1"/>
  <c r="V457"/>
  <c r="X457" s="1"/>
  <c r="W456"/>
  <c r="Y456" s="1"/>
  <c r="V456"/>
  <c r="X456" s="1"/>
  <c r="W455"/>
  <c r="V455"/>
  <c r="W452"/>
  <c r="V452"/>
  <c r="W451"/>
  <c r="Y451" s="1"/>
  <c r="V451"/>
  <c r="X451" s="1"/>
  <c r="W447"/>
  <c r="Y447" s="1"/>
  <c r="V447"/>
  <c r="X447" s="1"/>
  <c r="W446"/>
  <c r="Y446" s="1"/>
  <c r="V446"/>
  <c r="X446" s="1"/>
  <c r="W435"/>
  <c r="W434" s="1"/>
  <c r="V435"/>
  <c r="V434" s="1"/>
  <c r="W431"/>
  <c r="V431"/>
  <c r="W428"/>
  <c r="Y428" s="1"/>
  <c r="V428"/>
  <c r="X428" s="1"/>
  <c r="W426"/>
  <c r="Y426" s="1"/>
  <c r="V426"/>
  <c r="X426" s="1"/>
  <c r="W425"/>
  <c r="V425"/>
  <c r="W423"/>
  <c r="Y423" s="1"/>
  <c r="V423"/>
  <c r="X423" s="1"/>
  <c r="W422"/>
  <c r="Y422" s="1"/>
  <c r="V422"/>
  <c r="X422" s="1"/>
  <c r="Y419"/>
  <c r="X419"/>
  <c r="W418"/>
  <c r="Y418" s="1"/>
  <c r="V418"/>
  <c r="X418" s="1"/>
  <c r="W417"/>
  <c r="Y417" s="1"/>
  <c r="V417"/>
  <c r="X417" s="1"/>
  <c r="W416"/>
  <c r="V416"/>
  <c r="W413"/>
  <c r="V413"/>
  <c r="W412"/>
  <c r="V412"/>
  <c r="W408"/>
  <c r="Y408" s="1"/>
  <c r="V408"/>
  <c r="X408" s="1"/>
  <c r="W407"/>
  <c r="Y407" s="1"/>
  <c r="V407"/>
  <c r="X407" s="1"/>
  <c r="W406"/>
  <c r="V406"/>
  <c r="W403"/>
  <c r="W402" s="1"/>
  <c r="V403"/>
  <c r="V402" s="1"/>
  <c r="X402" s="1"/>
  <c r="W396"/>
  <c r="V396"/>
  <c r="W395"/>
  <c r="Y395" s="1"/>
  <c r="V395"/>
  <c r="X395" s="1"/>
  <c r="W394"/>
  <c r="Y394" s="1"/>
  <c r="V394"/>
  <c r="X394" s="1"/>
  <c r="W393"/>
  <c r="Y393" s="1"/>
  <c r="V393"/>
  <c r="X393" s="1"/>
  <c r="W392"/>
  <c r="G23" i="3" s="1"/>
  <c r="V392" i="5"/>
  <c r="F23" i="3" s="1"/>
  <c r="W389" i="5"/>
  <c r="Y389" s="1"/>
  <c r="V389"/>
  <c r="X389" s="1"/>
  <c r="W388"/>
  <c r="Y388" s="1"/>
  <c r="V388"/>
  <c r="X388" s="1"/>
  <c r="W382"/>
  <c r="J196" i="2" s="1"/>
  <c r="V382" i="5"/>
  <c r="V381" s="1"/>
  <c r="X381" s="1"/>
  <c r="W377"/>
  <c r="J190" i="2" s="1"/>
  <c r="V377" i="5"/>
  <c r="I190" i="2" s="1"/>
  <c r="W376" i="5"/>
  <c r="Y376" s="1"/>
  <c r="V376"/>
  <c r="X376" s="1"/>
  <c r="W375"/>
  <c r="Y375" s="1"/>
  <c r="V375"/>
  <c r="X375" s="1"/>
  <c r="W368"/>
  <c r="J221" i="2" s="1"/>
  <c r="V368" i="5"/>
  <c r="I221" i="2" s="1"/>
  <c r="W360" i="5"/>
  <c r="J219" i="2" s="1"/>
  <c r="V360" i="5"/>
  <c r="I219" i="2" s="1"/>
  <c r="W356" i="5"/>
  <c r="J203" i="2" s="1"/>
  <c r="V356" i="5"/>
  <c r="I203" i="2" s="1"/>
  <c r="W354" i="5"/>
  <c r="V354"/>
  <c r="W350"/>
  <c r="Y350" s="1"/>
  <c r="V350"/>
  <c r="X350" s="1"/>
  <c r="W345"/>
  <c r="Y345" s="1"/>
  <c r="V345"/>
  <c r="X345" s="1"/>
  <c r="W344"/>
  <c r="Y344" s="1"/>
  <c r="V344"/>
  <c r="X344" s="1"/>
  <c r="W342"/>
  <c r="J213" i="2" s="1"/>
  <c r="V342" i="5"/>
  <c r="I213" i="2" s="1"/>
  <c r="W341" i="5"/>
  <c r="Y341" s="1"/>
  <c r="V341"/>
  <c r="X341" s="1"/>
  <c r="W338"/>
  <c r="J211" i="2" s="1"/>
  <c r="V338" i="5"/>
  <c r="I211" i="2" s="1"/>
  <c r="W337" i="5"/>
  <c r="Y337" s="1"/>
  <c r="V337"/>
  <c r="X337" s="1"/>
  <c r="W334"/>
  <c r="J209" i="2" s="1"/>
  <c r="V334" i="5"/>
  <c r="I209" i="2" s="1"/>
  <c r="W315" i="5"/>
  <c r="J100" i="2" s="1"/>
  <c r="V315" i="5"/>
  <c r="I100" i="2" s="1"/>
  <c r="W310" i="5"/>
  <c r="Y310" s="1"/>
  <c r="V310"/>
  <c r="X310" s="1"/>
  <c r="W300"/>
  <c r="Y300" s="1"/>
  <c r="V300"/>
  <c r="X300" s="1"/>
  <c r="W293"/>
  <c r="Y293" s="1"/>
  <c r="V293"/>
  <c r="X293" s="1"/>
  <c r="W292"/>
  <c r="Y292" s="1"/>
  <c r="V292"/>
  <c r="X292" s="1"/>
  <c r="W291"/>
  <c r="Y291" s="1"/>
  <c r="V291"/>
  <c r="X291" s="1"/>
  <c r="W290"/>
  <c r="Y290" s="1"/>
  <c r="V290"/>
  <c r="X290" s="1"/>
  <c r="W289"/>
  <c r="V289"/>
  <c r="W284"/>
  <c r="J117" i="2" s="1"/>
  <c r="V284" i="5"/>
  <c r="I117" i="2" s="1"/>
  <c r="W280" i="5"/>
  <c r="J115" i="2" s="1"/>
  <c r="V280" i="5"/>
  <c r="I115" i="2" s="1"/>
  <c r="W279" i="5"/>
  <c r="Y279" s="1"/>
  <c r="V279"/>
  <c r="X279" s="1"/>
  <c r="W276"/>
  <c r="J112" i="2" s="1"/>
  <c r="V276" i="5"/>
  <c r="I112" i="2" s="1"/>
  <c r="W275" i="5"/>
  <c r="Y275" s="1"/>
  <c r="V275"/>
  <c r="X275" s="1"/>
  <c r="W274"/>
  <c r="Y274" s="1"/>
  <c r="W271"/>
  <c r="V271"/>
  <c r="W265"/>
  <c r="J105" i="2" s="1"/>
  <c r="V265" i="5"/>
  <c r="I105" i="2" s="1"/>
  <c r="W264" i="5"/>
  <c r="Y264" s="1"/>
  <c r="J364" i="2"/>
  <c r="I364"/>
  <c r="W255" i="5"/>
  <c r="Y255" s="1"/>
  <c r="V255"/>
  <c r="X255" s="1"/>
  <c r="W254"/>
  <c r="Y254" s="1"/>
  <c r="V254"/>
  <c r="X254" s="1"/>
  <c r="W253"/>
  <c r="Y253" s="1"/>
  <c r="V253"/>
  <c r="X253" s="1"/>
  <c r="W252"/>
  <c r="G17" i="3" s="1"/>
  <c r="V252" i="5"/>
  <c r="F17" i="3" s="1"/>
  <c r="W250" i="5"/>
  <c r="V250"/>
  <c r="W249"/>
  <c r="Y249" s="1"/>
  <c r="V249"/>
  <c r="X249" s="1"/>
  <c r="W248"/>
  <c r="Y248" s="1"/>
  <c r="V248"/>
  <c r="X248" s="1"/>
  <c r="W247"/>
  <c r="Y247" s="1"/>
  <c r="V247"/>
  <c r="X247" s="1"/>
  <c r="W244"/>
  <c r="J361" i="2" s="1"/>
  <c r="V244" i="5"/>
  <c r="I361" i="2" s="1"/>
  <c r="W243" i="5"/>
  <c r="Y243" s="1"/>
  <c r="V243"/>
  <c r="X243" s="1"/>
  <c r="W240"/>
  <c r="J359" i="2" s="1"/>
  <c r="V240" i="5"/>
  <c r="I359" i="2" s="1"/>
  <c r="W239" i="5"/>
  <c r="Y239" s="1"/>
  <c r="W235"/>
  <c r="J357" i="2" s="1"/>
  <c r="V235" i="5"/>
  <c r="I357" i="2" s="1"/>
  <c r="W234" i="5"/>
  <c r="Y234" s="1"/>
  <c r="V234"/>
  <c r="X234" s="1"/>
  <c r="W227"/>
  <c r="J11" i="2" s="1"/>
  <c r="V227" i="5"/>
  <c r="I11" i="2" s="1"/>
  <c r="W222" i="5"/>
  <c r="J9" i="2" s="1"/>
  <c r="V222" i="5"/>
  <c r="I9" i="2" s="1"/>
  <c r="W214" i="5"/>
  <c r="V214"/>
  <c r="W213"/>
  <c r="Y213" s="1"/>
  <c r="W208"/>
  <c r="Y208" s="1"/>
  <c r="V208"/>
  <c r="X208" s="1"/>
  <c r="W207"/>
  <c r="Y207" s="1"/>
  <c r="W204"/>
  <c r="V204"/>
  <c r="W199"/>
  <c r="Y199" s="1"/>
  <c r="V199"/>
  <c r="X199" s="1"/>
  <c r="W198"/>
  <c r="Y198" s="1"/>
  <c r="V198"/>
  <c r="X198" s="1"/>
  <c r="W197"/>
  <c r="Y197" s="1"/>
  <c r="W195"/>
  <c r="J92" i="2" s="1"/>
  <c r="V195" i="5"/>
  <c r="I92" i="2" s="1"/>
  <c r="W194" i="5"/>
  <c r="Y194" s="1"/>
  <c r="W189"/>
  <c r="J79" i="2" s="1"/>
  <c r="V189" i="5"/>
  <c r="I79" i="2" s="1"/>
  <c r="W188" i="5"/>
  <c r="Y188" s="1"/>
  <c r="W186"/>
  <c r="Y186" s="1"/>
  <c r="V186"/>
  <c r="X186" s="1"/>
  <c r="W175"/>
  <c r="V175"/>
  <c r="W174"/>
  <c r="Y174" s="1"/>
  <c r="V174"/>
  <c r="X174" s="1"/>
  <c r="W172"/>
  <c r="J73" i="2" s="1"/>
  <c r="V172" i="5"/>
  <c r="I73" i="2" s="1"/>
  <c r="W171" i="5"/>
  <c r="Y171" s="1"/>
  <c r="V171"/>
  <c r="X171" s="1"/>
  <c r="W167"/>
  <c r="Y167" s="1"/>
  <c r="V167"/>
  <c r="X167" s="1"/>
  <c r="W166"/>
  <c r="Y166" s="1"/>
  <c r="V166"/>
  <c r="X166" s="1"/>
  <c r="W164"/>
  <c r="Y164" s="1"/>
  <c r="V164"/>
  <c r="X164" s="1"/>
  <c r="W163"/>
  <c r="J66" i="2" s="1"/>
  <c r="V163" i="5"/>
  <c r="I66" i="2" s="1"/>
  <c r="W162" i="5"/>
  <c r="V162"/>
  <c r="W159"/>
  <c r="Y159" s="1"/>
  <c r="V159"/>
  <c r="X159" s="1"/>
  <c r="W153"/>
  <c r="Y153" s="1"/>
  <c r="V153"/>
  <c r="X153" s="1"/>
  <c r="W148"/>
  <c r="Y148" s="1"/>
  <c r="V148"/>
  <c r="X148" s="1"/>
  <c r="W147"/>
  <c r="Y147" s="1"/>
  <c r="V147"/>
  <c r="X147" s="1"/>
  <c r="W146"/>
  <c r="Y146" s="1"/>
  <c r="V146"/>
  <c r="X146" s="1"/>
  <c r="W145"/>
  <c r="G10" i="3" s="1"/>
  <c r="W142" i="5"/>
  <c r="Y142" s="1"/>
  <c r="V142"/>
  <c r="X142" s="1"/>
  <c r="W137"/>
  <c r="J404" i="2" s="1"/>
  <c r="V137" i="5"/>
  <c r="I404" i="2" s="1"/>
  <c r="W133" i="5"/>
  <c r="J402" i="2" s="1"/>
  <c r="V133" i="5"/>
  <c r="I402" i="2" s="1"/>
  <c r="W132" i="5"/>
  <c r="Y132" s="1"/>
  <c r="W128"/>
  <c r="J400" i="2" s="1"/>
  <c r="V128" i="5"/>
  <c r="I400" i="2" s="1"/>
  <c r="W127" i="5"/>
  <c r="Y127" s="1"/>
  <c r="V127"/>
  <c r="X127" s="1"/>
  <c r="W122"/>
  <c r="J88" i="2" s="1"/>
  <c r="V122" i="5"/>
  <c r="I88" i="2" s="1"/>
  <c r="W121" i="5"/>
  <c r="Y121" s="1"/>
  <c r="V121"/>
  <c r="X121" s="1"/>
  <c r="W118"/>
  <c r="J86" i="2" s="1"/>
  <c r="V118" i="5"/>
  <c r="I86" i="2" s="1"/>
  <c r="W113" i="5"/>
  <c r="J84" i="2" s="1"/>
  <c r="V113" i="5"/>
  <c r="I84" i="2" s="1"/>
  <c r="W106" i="5"/>
  <c r="V106"/>
  <c r="W99"/>
  <c r="J49" i="2" s="1"/>
  <c r="V99" i="5"/>
  <c r="I49" i="2" s="1"/>
  <c r="W95" i="5"/>
  <c r="J47" i="2" s="1"/>
  <c r="V95" i="5"/>
  <c r="I47" i="2" s="1"/>
  <c r="W90" i="5"/>
  <c r="J45" i="2" s="1"/>
  <c r="V90" i="5"/>
  <c r="I45" i="2" s="1"/>
  <c r="W89" i="5"/>
  <c r="W85"/>
  <c r="J34" i="2" s="1"/>
  <c r="V85" i="5"/>
  <c r="I34" i="2" s="1"/>
  <c r="W82" i="5"/>
  <c r="J32" i="2" s="1"/>
  <c r="V82" i="5"/>
  <c r="I32" i="2" s="1"/>
  <c r="W81" i="5"/>
  <c r="Y81" s="1"/>
  <c r="W78"/>
  <c r="J29" i="2" s="1"/>
  <c r="V78" i="5"/>
  <c r="I29" i="2" s="1"/>
  <c r="W73" i="5"/>
  <c r="J26" i="2" s="1"/>
  <c r="V73" i="5"/>
  <c r="I26" i="2" s="1"/>
  <c r="W68" i="5"/>
  <c r="J24" i="2" s="1"/>
  <c r="V68" i="5"/>
  <c r="I24" i="2" s="1"/>
  <c r="W67" i="5"/>
  <c r="Y67" s="1"/>
  <c r="W63"/>
  <c r="J21" i="2" s="1"/>
  <c r="V63" i="5"/>
  <c r="I21" i="2" s="1"/>
  <c r="W58" i="5"/>
  <c r="J19" i="2" s="1"/>
  <c r="V58" i="5"/>
  <c r="I19" i="2" s="1"/>
  <c r="W53" i="5"/>
  <c r="J16" i="2" s="1"/>
  <c r="V53" i="5"/>
  <c r="I16" i="2" s="1"/>
  <c r="W48" i="5"/>
  <c r="J14" i="2" s="1"/>
  <c r="V48" i="5"/>
  <c r="I14" i="2" s="1"/>
  <c r="W41" i="5"/>
  <c r="J396" i="2" s="1"/>
  <c r="V41" i="5"/>
  <c r="I396" i="2" s="1"/>
  <c r="W37" i="5"/>
  <c r="J394" i="2" s="1"/>
  <c r="V37" i="5"/>
  <c r="I394" i="2" s="1"/>
  <c r="W32" i="5"/>
  <c r="J392" i="2" s="1"/>
  <c r="V32" i="5"/>
  <c r="I392" i="2" s="1"/>
  <c r="W27" i="5"/>
  <c r="W26" s="1"/>
  <c r="V27"/>
  <c r="X27" s="1"/>
  <c r="W22"/>
  <c r="J384" i="2" s="1"/>
  <c r="V22" i="5"/>
  <c r="I384" i="2" s="1"/>
  <c r="W14" i="5"/>
  <c r="J42" i="2" s="1"/>
  <c r="I42"/>
  <c r="X786" i="5" l="1"/>
  <c r="V773"/>
  <c r="X952"/>
  <c r="I339" i="2"/>
  <c r="Y952" i="5"/>
  <c r="J339" i="2"/>
  <c r="X765" i="5"/>
  <c r="I180" i="2"/>
  <c r="Y765" i="5"/>
  <c r="J180" i="2"/>
  <c r="V450" i="5"/>
  <c r="X450" s="1"/>
  <c r="X518"/>
  <c r="I193" i="2"/>
  <c r="Y518" i="5"/>
  <c r="J193" i="2"/>
  <c r="V314" i="5"/>
  <c r="X314" s="1"/>
  <c r="I93" i="2"/>
  <c r="J93"/>
  <c r="I118"/>
  <c r="J118"/>
  <c r="X106" i="5"/>
  <c r="I432" i="2"/>
  <c r="Y106" i="5"/>
  <c r="J432" i="2"/>
  <c r="V62" i="5"/>
  <c r="X62" s="1"/>
  <c r="W62"/>
  <c r="Y62" s="1"/>
  <c r="V52"/>
  <c r="X52" s="1"/>
  <c r="W52"/>
  <c r="Y52" s="1"/>
  <c r="W47"/>
  <c r="W40"/>
  <c r="Y40" s="1"/>
  <c r="I385" i="2"/>
  <c r="J385"/>
  <c r="X416" i="5"/>
  <c r="Y956"/>
  <c r="W955"/>
  <c r="Y416"/>
  <c r="X956"/>
  <c r="V955"/>
  <c r="Y913"/>
  <c r="W912"/>
  <c r="X913"/>
  <c r="V912"/>
  <c r="Y864"/>
  <c r="Y883"/>
  <c r="W882"/>
  <c r="Y882" s="1"/>
  <c r="X864"/>
  <c r="X883"/>
  <c r="V882"/>
  <c r="X882" s="1"/>
  <c r="Y814"/>
  <c r="W813"/>
  <c r="Y813" s="1"/>
  <c r="X814"/>
  <c r="V813"/>
  <c r="X813" s="1"/>
  <c r="V158"/>
  <c r="X158" s="1"/>
  <c r="V355"/>
  <c r="X355" s="1"/>
  <c r="Y806"/>
  <c r="W773"/>
  <c r="Y773" s="1"/>
  <c r="X806"/>
  <c r="X773"/>
  <c r="Y763"/>
  <c r="W762"/>
  <c r="X763"/>
  <c r="V762"/>
  <c r="Y756"/>
  <c r="W755"/>
  <c r="X756"/>
  <c r="V755"/>
  <c r="V98"/>
  <c r="X98" s="1"/>
  <c r="V283"/>
  <c r="X283" s="1"/>
  <c r="V333"/>
  <c r="X333" s="1"/>
  <c r="V387"/>
  <c r="X387" s="1"/>
  <c r="V516"/>
  <c r="X516" s="1"/>
  <c r="Y748"/>
  <c r="W747"/>
  <c r="Y747" s="1"/>
  <c r="X748"/>
  <c r="V747"/>
  <c r="X747" s="1"/>
  <c r="Y738"/>
  <c r="W737"/>
  <c r="X738"/>
  <c r="V737"/>
  <c r="Y731"/>
  <c r="W730"/>
  <c r="Y730" s="1"/>
  <c r="X731"/>
  <c r="V730"/>
  <c r="X730" s="1"/>
  <c r="Y727"/>
  <c r="W726"/>
  <c r="Y726" s="1"/>
  <c r="X727"/>
  <c r="V726"/>
  <c r="X726" s="1"/>
  <c r="X434"/>
  <c r="V433"/>
  <c r="X433" s="1"/>
  <c r="X717"/>
  <c r="V716"/>
  <c r="Y717"/>
  <c r="W716"/>
  <c r="V94"/>
  <c r="X94" s="1"/>
  <c r="V105"/>
  <c r="I75" i="2"/>
  <c r="W212" i="5"/>
  <c r="Y212" s="1"/>
  <c r="I434" i="2"/>
  <c r="V226" i="5"/>
  <c r="X226" s="1"/>
  <c r="W233"/>
  <c r="V299"/>
  <c r="X299" s="1"/>
  <c r="V309"/>
  <c r="V313"/>
  <c r="V349"/>
  <c r="V367"/>
  <c r="X367" s="1"/>
  <c r="V380"/>
  <c r="I196" i="2"/>
  <c r="I195" s="1"/>
  <c r="V386" i="5"/>
  <c r="X386" s="1"/>
  <c r="V512"/>
  <c r="Y708"/>
  <c r="W707"/>
  <c r="Y711"/>
  <c r="W710"/>
  <c r="Y710" s="1"/>
  <c r="X708"/>
  <c r="V707"/>
  <c r="X711"/>
  <c r="V710"/>
  <c r="X710" s="1"/>
  <c r="V401"/>
  <c r="V359"/>
  <c r="V546"/>
  <c r="V459"/>
  <c r="V464"/>
  <c r="X464" s="1"/>
  <c r="V504"/>
  <c r="Y402"/>
  <c r="W401"/>
  <c r="Y434"/>
  <c r="W433"/>
  <c r="Y433" s="1"/>
  <c r="Y460"/>
  <c r="W459"/>
  <c r="Y465"/>
  <c r="W464"/>
  <c r="Y464" s="1"/>
  <c r="Y505"/>
  <c r="W504"/>
  <c r="Y547"/>
  <c r="W546"/>
  <c r="V89"/>
  <c r="X89" s="1"/>
  <c r="W98"/>
  <c r="Y98" s="1"/>
  <c r="W158"/>
  <c r="Y158" s="1"/>
  <c r="W203"/>
  <c r="Y203" s="1"/>
  <c r="V239"/>
  <c r="W299"/>
  <c r="Y299" s="1"/>
  <c r="W309"/>
  <c r="W314"/>
  <c r="W349"/>
  <c r="W355"/>
  <c r="Y355" s="1"/>
  <c r="W359"/>
  <c r="W381"/>
  <c r="W387"/>
  <c r="W450"/>
  <c r="Y450" s="1"/>
  <c r="W512"/>
  <c r="Y512" s="1"/>
  <c r="W516"/>
  <c r="W105"/>
  <c r="W221"/>
  <c r="Y221" s="1"/>
  <c r="W226"/>
  <c r="Y226" s="1"/>
  <c r="W283"/>
  <c r="Y283" s="1"/>
  <c r="W333"/>
  <c r="W367"/>
  <c r="Y367" s="1"/>
  <c r="X616"/>
  <c r="V615"/>
  <c r="V614" s="1"/>
  <c r="V298"/>
  <c r="X298" s="1"/>
  <c r="V81"/>
  <c r="X81" s="1"/>
  <c r="V132"/>
  <c r="X132" s="1"/>
  <c r="V117"/>
  <c r="X117" s="1"/>
  <c r="W263"/>
  <c r="Y489"/>
  <c r="W488"/>
  <c r="Y493"/>
  <c r="W492"/>
  <c r="Y492" s="1"/>
  <c r="Y504"/>
  <c r="W503"/>
  <c r="X489"/>
  <c r="V488"/>
  <c r="X493"/>
  <c r="V492"/>
  <c r="X492" s="1"/>
  <c r="X504"/>
  <c r="V503"/>
  <c r="V659"/>
  <c r="X659" s="1"/>
  <c r="V471"/>
  <c r="V47"/>
  <c r="X47" s="1"/>
  <c r="Y472"/>
  <c r="W471"/>
  <c r="V40"/>
  <c r="X40" s="1"/>
  <c r="V13"/>
  <c r="X13" s="1"/>
  <c r="V72"/>
  <c r="X72" s="1"/>
  <c r="V77"/>
  <c r="V84"/>
  <c r="V112"/>
  <c r="V136"/>
  <c r="X136" s="1"/>
  <c r="V152"/>
  <c r="X152" s="1"/>
  <c r="W193"/>
  <c r="W202"/>
  <c r="W206"/>
  <c r="Y206" s="1"/>
  <c r="W211"/>
  <c r="Y211" s="1"/>
  <c r="X535"/>
  <c r="V534"/>
  <c r="V599"/>
  <c r="Y425"/>
  <c r="Y431"/>
  <c r="W430"/>
  <c r="Y430" s="1"/>
  <c r="V67"/>
  <c r="X67" s="1"/>
  <c r="W77"/>
  <c r="W94"/>
  <c r="Y94" s="1"/>
  <c r="V145"/>
  <c r="F10" i="3" s="1"/>
  <c r="V194" i="5"/>
  <c r="V197"/>
  <c r="X197" s="1"/>
  <c r="V264"/>
  <c r="W298"/>
  <c r="X425"/>
  <c r="X431"/>
  <c r="V430"/>
  <c r="X430" s="1"/>
  <c r="W13"/>
  <c r="W12" s="1"/>
  <c r="W84"/>
  <c r="W117"/>
  <c r="Y117" s="1"/>
  <c r="V203"/>
  <c r="V207"/>
  <c r="V213"/>
  <c r="V221"/>
  <c r="W278"/>
  <c r="Y278" s="1"/>
  <c r="V36"/>
  <c r="X36" s="1"/>
  <c r="V141"/>
  <c r="V151"/>
  <c r="V570"/>
  <c r="V592"/>
  <c r="X615"/>
  <c r="V642"/>
  <c r="V653"/>
  <c r="V692"/>
  <c r="X692" s="1"/>
  <c r="V697"/>
  <c r="V723"/>
  <c r="V722" s="1"/>
  <c r="V721" s="1"/>
  <c r="V527"/>
  <c r="V610"/>
  <c r="Y528"/>
  <c r="W527"/>
  <c r="Y535"/>
  <c r="W534"/>
  <c r="Y600"/>
  <c r="W599"/>
  <c r="Y611"/>
  <c r="W610"/>
  <c r="Y616"/>
  <c r="W72"/>
  <c r="W66" s="1"/>
  <c r="Y66" s="1"/>
  <c r="W136"/>
  <c r="W642"/>
  <c r="W697"/>
  <c r="W723"/>
  <c r="W722" s="1"/>
  <c r="W721" s="1"/>
  <c r="W112"/>
  <c r="W111" s="1"/>
  <c r="W141"/>
  <c r="W152"/>
  <c r="W570"/>
  <c r="W592"/>
  <c r="W653"/>
  <c r="Y653" s="1"/>
  <c r="W659"/>
  <c r="W692"/>
  <c r="Y412"/>
  <c r="W411"/>
  <c r="X412"/>
  <c r="V411"/>
  <c r="Y406"/>
  <c r="W405"/>
  <c r="X406"/>
  <c r="V405"/>
  <c r="J434" i="2"/>
  <c r="Y354" i="5"/>
  <c r="X354"/>
  <c r="W36"/>
  <c r="Y36" s="1"/>
  <c r="X271"/>
  <c r="V270"/>
  <c r="X270" s="1"/>
  <c r="W288"/>
  <c r="Y288" s="1"/>
  <c r="V31"/>
  <c r="V57"/>
  <c r="Y271"/>
  <c r="W270"/>
  <c r="V288"/>
  <c r="X288" s="1"/>
  <c r="W31"/>
  <c r="W57"/>
  <c r="I431" i="2"/>
  <c r="Y162" i="5"/>
  <c r="W161"/>
  <c r="X162"/>
  <c r="V161"/>
  <c r="W170"/>
  <c r="Y170" s="1"/>
  <c r="J75" i="2"/>
  <c r="J74" s="1"/>
  <c r="J431"/>
  <c r="Y89" i="5"/>
  <c r="W88"/>
  <c r="Y88" s="1"/>
  <c r="V88"/>
  <c r="X88" s="1"/>
  <c r="V26"/>
  <c r="X26" s="1"/>
  <c r="V188"/>
  <c r="X188" s="1"/>
  <c r="V274"/>
  <c r="V21"/>
  <c r="X21" s="1"/>
  <c r="K432" i="2"/>
  <c r="V12" i="5"/>
  <c r="L432" i="2"/>
  <c r="V46" i="5"/>
  <c r="W25"/>
  <c r="Y25" s="1"/>
  <c r="Y26"/>
  <c r="W11"/>
  <c r="Y12"/>
  <c r="J383" i="2"/>
  <c r="J391"/>
  <c r="J395"/>
  <c r="J25"/>
  <c r="J28"/>
  <c r="J31"/>
  <c r="J33"/>
  <c r="J44"/>
  <c r="J46"/>
  <c r="J48"/>
  <c r="J83"/>
  <c r="J85"/>
  <c r="J87"/>
  <c r="J399"/>
  <c r="J401"/>
  <c r="L404"/>
  <c r="J403"/>
  <c r="L403" s="1"/>
  <c r="J65"/>
  <c r="J72"/>
  <c r="J78"/>
  <c r="J91"/>
  <c r="J8"/>
  <c r="J10"/>
  <c r="J356"/>
  <c r="J358"/>
  <c r="J360"/>
  <c r="J363"/>
  <c r="J104"/>
  <c r="J111"/>
  <c r="J110" s="1"/>
  <c r="J114"/>
  <c r="J116"/>
  <c r="J99"/>
  <c r="J208"/>
  <c r="J210"/>
  <c r="J212"/>
  <c r="J202"/>
  <c r="J218"/>
  <c r="J220"/>
  <c r="J189"/>
  <c r="J195"/>
  <c r="J224"/>
  <c r="Y396" i="5"/>
  <c r="J125" i="2"/>
  <c r="Y403" i="5"/>
  <c r="J227" i="2"/>
  <c r="Y413" i="5"/>
  <c r="J238" i="2"/>
  <c r="Y435" i="5"/>
  <c r="J343" i="2"/>
  <c r="Y452" i="5"/>
  <c r="J346" i="2"/>
  <c r="Y455" i="5"/>
  <c r="J349" i="2"/>
  <c r="Y461" i="5"/>
  <c r="J352" i="2"/>
  <c r="Y466" i="5"/>
  <c r="J52" i="2"/>
  <c r="Y473" i="5"/>
  <c r="J54" i="2"/>
  <c r="Y478" i="5"/>
  <c r="J244" i="2"/>
  <c r="Y495" i="5"/>
  <c r="J461" i="2"/>
  <c r="Y506" i="5"/>
  <c r="J187" i="2"/>
  <c r="Y514" i="5"/>
  <c r="J252" i="2"/>
  <c r="Y529" i="5"/>
  <c r="J302" i="2"/>
  <c r="Y536" i="5"/>
  <c r="J143" i="2"/>
  <c r="Y548" i="5"/>
  <c r="J146" i="2"/>
  <c r="Y552" i="5"/>
  <c r="J372" i="2"/>
  <c r="Y561" i="5"/>
  <c r="J424" i="2"/>
  <c r="Y566" i="5"/>
  <c r="J133" i="2"/>
  <c r="Y597" i="5"/>
  <c r="J136" i="2"/>
  <c r="Y601" i="5"/>
  <c r="J333" i="2"/>
  <c r="Y612" i="5"/>
  <c r="J368" i="2"/>
  <c r="Y617" i="5"/>
  <c r="J378" i="2"/>
  <c r="Y627" i="5"/>
  <c r="J150" i="2"/>
  <c r="Y655" i="5"/>
  <c r="J151" i="2"/>
  <c r="Y657" i="5"/>
  <c r="J154" i="2"/>
  <c r="Y661" i="5"/>
  <c r="J155" i="2"/>
  <c r="Y663" i="5"/>
  <c r="J158" i="2"/>
  <c r="Y667" i="5"/>
  <c r="J161" i="2"/>
  <c r="Y671" i="5"/>
  <c r="J162" i="2"/>
  <c r="Y675" i="5"/>
  <c r="J284" i="2"/>
  <c r="Y680" i="5"/>
  <c r="J287" i="2"/>
  <c r="Y684" i="5"/>
  <c r="J296" i="2"/>
  <c r="Y688" i="5"/>
  <c r="J435" i="2"/>
  <c r="Y703" i="5"/>
  <c r="J256" i="2"/>
  <c r="Y719" i="5"/>
  <c r="J264" i="2"/>
  <c r="Y728" i="5"/>
  <c r="J268" i="2"/>
  <c r="Y733" i="5"/>
  <c r="J176" i="2"/>
  <c r="Y739" i="5"/>
  <c r="J309" i="2"/>
  <c r="Y750" i="5"/>
  <c r="J310" i="2"/>
  <c r="Y752" i="5"/>
  <c r="J375" i="2"/>
  <c r="Y757" i="5"/>
  <c r="J183" i="2"/>
  <c r="Y771" i="5"/>
  <c r="J272" i="2"/>
  <c r="Y776" i="5"/>
  <c r="J275" i="2"/>
  <c r="Y782" i="5"/>
  <c r="J278" i="2"/>
  <c r="Y788" i="5"/>
  <c r="J281" i="2"/>
  <c r="Y793" i="5"/>
  <c r="J290" i="2"/>
  <c r="Y798" i="5"/>
  <c r="J293" i="2"/>
  <c r="Y803" i="5"/>
  <c r="J299" i="2"/>
  <c r="Y815" i="5"/>
  <c r="G36" i="3"/>
  <c r="Y826" i="5"/>
  <c r="J306" i="2"/>
  <c r="Y830" i="5"/>
  <c r="J314" i="2"/>
  <c r="Y838" i="5"/>
  <c r="J316" i="2"/>
  <c r="Y842" i="5"/>
  <c r="J317" i="2"/>
  <c r="Y844" i="5"/>
  <c r="J320" i="2"/>
  <c r="Y848" i="5"/>
  <c r="J322" i="2"/>
  <c r="Y853" i="5"/>
  <c r="J323" i="2"/>
  <c r="Y856" i="5"/>
  <c r="J326" i="2"/>
  <c r="Y860" i="5"/>
  <c r="J440" i="2"/>
  <c r="Y866" i="5"/>
  <c r="J442" i="2"/>
  <c r="Y869" i="5"/>
  <c r="J445" i="2"/>
  <c r="Y873" i="5"/>
  <c r="J447" i="2"/>
  <c r="Y876" i="5"/>
  <c r="J469" i="2"/>
  <c r="Y895" i="5"/>
  <c r="J37" i="2"/>
  <c r="Y904" i="5"/>
  <c r="J39" i="2"/>
  <c r="Y909" i="5"/>
  <c r="J57" i="2"/>
  <c r="Y914" i="5"/>
  <c r="J59" i="2"/>
  <c r="Y919" i="5"/>
  <c r="G42" i="3"/>
  <c r="Y928" i="5"/>
  <c r="J336" i="2"/>
  <c r="J335" s="1"/>
  <c r="J334" s="1"/>
  <c r="Y942" i="5"/>
  <c r="Y13"/>
  <c r="Y14"/>
  <c r="Y22"/>
  <c r="Y27"/>
  <c r="Y32"/>
  <c r="Y37"/>
  <c r="Y41"/>
  <c r="Y47"/>
  <c r="Y48"/>
  <c r="Y53"/>
  <c r="Y58"/>
  <c r="Y63"/>
  <c r="Y68"/>
  <c r="Y72"/>
  <c r="Y73"/>
  <c r="Y78"/>
  <c r="Y82"/>
  <c r="Y85"/>
  <c r="Y90"/>
  <c r="Y95"/>
  <c r="Y99"/>
  <c r="Y113"/>
  <c r="Y118"/>
  <c r="Y122"/>
  <c r="Y128"/>
  <c r="Y133"/>
  <c r="Y137"/>
  <c r="Y145"/>
  <c r="Y163"/>
  <c r="Y172"/>
  <c r="Y175"/>
  <c r="Y189"/>
  <c r="Y195"/>
  <c r="Y204"/>
  <c r="Y214"/>
  <c r="Y222"/>
  <c r="Y227"/>
  <c r="Y235"/>
  <c r="Y240"/>
  <c r="Y244"/>
  <c r="Y250"/>
  <c r="Y252"/>
  <c r="Y256"/>
  <c r="Y265"/>
  <c r="Y270"/>
  <c r="Y276"/>
  <c r="Y280"/>
  <c r="Y284"/>
  <c r="Y289"/>
  <c r="Y315"/>
  <c r="Y334"/>
  <c r="Y338"/>
  <c r="Y342"/>
  <c r="Y356"/>
  <c r="Y360"/>
  <c r="Y368"/>
  <c r="Y377"/>
  <c r="Y382"/>
  <c r="Y392"/>
  <c r="J41" i="2"/>
  <c r="J393"/>
  <c r="J13"/>
  <c r="J15"/>
  <c r="J18"/>
  <c r="J20"/>
  <c r="J23"/>
  <c r="I41"/>
  <c r="I383"/>
  <c r="I391"/>
  <c r="I393"/>
  <c r="I395"/>
  <c r="I13"/>
  <c r="I15"/>
  <c r="I18"/>
  <c r="I20"/>
  <c r="I23"/>
  <c r="I25"/>
  <c r="I28"/>
  <c r="I31"/>
  <c r="I33"/>
  <c r="I44"/>
  <c r="I46"/>
  <c r="I48"/>
  <c r="I83"/>
  <c r="I85"/>
  <c r="I87"/>
  <c r="I399"/>
  <c r="I401"/>
  <c r="K404"/>
  <c r="I403"/>
  <c r="K403" s="1"/>
  <c r="I65"/>
  <c r="I72"/>
  <c r="I78"/>
  <c r="I91"/>
  <c r="I8"/>
  <c r="I10"/>
  <c r="I356"/>
  <c r="I358"/>
  <c r="I360"/>
  <c r="I363"/>
  <c r="I104"/>
  <c r="I111"/>
  <c r="I110" s="1"/>
  <c r="I114"/>
  <c r="I116"/>
  <c r="I99"/>
  <c r="I208"/>
  <c r="I210"/>
  <c r="I212"/>
  <c r="I202"/>
  <c r="I218"/>
  <c r="I220"/>
  <c r="I189"/>
  <c r="I224"/>
  <c r="X396" i="5"/>
  <c r="I125" i="2"/>
  <c r="X403" i="5"/>
  <c r="I227" i="2"/>
  <c r="X413" i="5"/>
  <c r="I238" i="2"/>
  <c r="X435" i="5"/>
  <c r="I343" i="2"/>
  <c r="X452" i="5"/>
  <c r="I346" i="2"/>
  <c r="X455" i="5"/>
  <c r="I349" i="2"/>
  <c r="X461" i="5"/>
  <c r="I352" i="2"/>
  <c r="X466" i="5"/>
  <c r="I52" i="2"/>
  <c r="I54"/>
  <c r="X478" i="5"/>
  <c r="I244" i="2"/>
  <c r="X495" i="5"/>
  <c r="I461" i="2"/>
  <c r="X506" i="5"/>
  <c r="I187" i="2"/>
  <c r="X514" i="5"/>
  <c r="I252" i="2"/>
  <c r="X529" i="5"/>
  <c r="I302" i="2"/>
  <c r="X536" i="5"/>
  <c r="I143" i="2"/>
  <c r="X548" i="5"/>
  <c r="I146" i="2"/>
  <c r="X552" i="5"/>
  <c r="I372" i="2"/>
  <c r="X561" i="5"/>
  <c r="I424" i="2"/>
  <c r="X566" i="5"/>
  <c r="I133" i="2"/>
  <c r="X597" i="5"/>
  <c r="I136" i="2"/>
  <c r="I333"/>
  <c r="X612" i="5"/>
  <c r="I368" i="2"/>
  <c r="X617" i="5"/>
  <c r="I378" i="2"/>
  <c r="X627" i="5"/>
  <c r="I150" i="2"/>
  <c r="X655" i="5"/>
  <c r="I151" i="2"/>
  <c r="X657" i="5"/>
  <c r="I154" i="2"/>
  <c r="X661" i="5"/>
  <c r="I155" i="2"/>
  <c r="X663" i="5"/>
  <c r="I158" i="2"/>
  <c r="X667" i="5"/>
  <c r="I161" i="2"/>
  <c r="X671" i="5"/>
  <c r="I162" i="2"/>
  <c r="X675" i="5"/>
  <c r="I284" i="2"/>
  <c r="X680" i="5"/>
  <c r="I287" i="2"/>
  <c r="X684" i="5"/>
  <c r="I296" i="2"/>
  <c r="X688" i="5"/>
  <c r="I435" i="2"/>
  <c r="X703" i="5"/>
  <c r="I256" i="2"/>
  <c r="X719" i="5"/>
  <c r="I264" i="2"/>
  <c r="X728" i="5"/>
  <c r="I268" i="2"/>
  <c r="X733" i="5"/>
  <c r="I176" i="2"/>
  <c r="X739" i="5"/>
  <c r="I309" i="2"/>
  <c r="X750" i="5"/>
  <c r="I310" i="2"/>
  <c r="X752" i="5"/>
  <c r="I375" i="2"/>
  <c r="X757" i="5"/>
  <c r="I183" i="2"/>
  <c r="X771" i="5"/>
  <c r="I272" i="2"/>
  <c r="X776" i="5"/>
  <c r="I275" i="2"/>
  <c r="X782" i="5"/>
  <c r="I278" i="2"/>
  <c r="X788" i="5"/>
  <c r="I281" i="2"/>
  <c r="X793" i="5"/>
  <c r="I290" i="2"/>
  <c r="X798" i="5"/>
  <c r="I293" i="2"/>
  <c r="X803" i="5"/>
  <c r="I299" i="2"/>
  <c r="X815" i="5"/>
  <c r="F36" i="3"/>
  <c r="X826" i="5"/>
  <c r="I306" i="2"/>
  <c r="X830" i="5"/>
  <c r="I314" i="2"/>
  <c r="X838" i="5"/>
  <c r="I316" i="2"/>
  <c r="X842" i="5"/>
  <c r="I317" i="2"/>
  <c r="X844" i="5"/>
  <c r="I320" i="2"/>
  <c r="X848" i="5"/>
  <c r="I322" i="2"/>
  <c r="X853" i="5"/>
  <c r="I323" i="2"/>
  <c r="X856" i="5"/>
  <c r="I326" i="2"/>
  <c r="X860" i="5"/>
  <c r="I440" i="2"/>
  <c r="X866" i="5"/>
  <c r="I442" i="2"/>
  <c r="X869" i="5"/>
  <c r="I445" i="2"/>
  <c r="X873" i="5"/>
  <c r="I447" i="2"/>
  <c r="X876" i="5"/>
  <c r="I469" i="2"/>
  <c r="X895" i="5"/>
  <c r="I37" i="2"/>
  <c r="X904" i="5"/>
  <c r="I39" i="2"/>
  <c r="X909" i="5"/>
  <c r="I57" i="2"/>
  <c r="X914" i="5"/>
  <c r="I59" i="2"/>
  <c r="X919" i="5"/>
  <c r="F42" i="3"/>
  <c r="X928" i="5"/>
  <c r="I336" i="2"/>
  <c r="I335" s="1"/>
  <c r="I334" s="1"/>
  <c r="X942" i="5"/>
  <c r="W21"/>
  <c r="X12"/>
  <c r="X14"/>
  <c r="X22"/>
  <c r="X32"/>
  <c r="X37"/>
  <c r="X41"/>
  <c r="X46"/>
  <c r="X48"/>
  <c r="X53"/>
  <c r="X58"/>
  <c r="X63"/>
  <c r="X68"/>
  <c r="X73"/>
  <c r="X78"/>
  <c r="X82"/>
  <c r="X85"/>
  <c r="X90"/>
  <c r="X95"/>
  <c r="X99"/>
  <c r="X113"/>
  <c r="X118"/>
  <c r="X122"/>
  <c r="X128"/>
  <c r="X133"/>
  <c r="X137"/>
  <c r="X145"/>
  <c r="X163"/>
  <c r="X172"/>
  <c r="X175"/>
  <c r="X189"/>
  <c r="X195"/>
  <c r="X204"/>
  <c r="X214"/>
  <c r="X227"/>
  <c r="X235"/>
  <c r="X240"/>
  <c r="X244"/>
  <c r="X250"/>
  <c r="X252"/>
  <c r="X256"/>
  <c r="X265"/>
  <c r="X276"/>
  <c r="X280"/>
  <c r="X284"/>
  <c r="X289"/>
  <c r="X315"/>
  <c r="X334"/>
  <c r="X338"/>
  <c r="X342"/>
  <c r="X356"/>
  <c r="X360"/>
  <c r="X368"/>
  <c r="X377"/>
  <c r="X382"/>
  <c r="X392"/>
  <c r="N495"/>
  <c r="M959"/>
  <c r="U959" s="1"/>
  <c r="L959"/>
  <c r="T959" s="1"/>
  <c r="M953"/>
  <c r="U953" s="1"/>
  <c r="L953"/>
  <c r="T953" s="1"/>
  <c r="M949"/>
  <c r="U949" s="1"/>
  <c r="L949"/>
  <c r="T949" s="1"/>
  <c r="M948"/>
  <c r="U948" s="1"/>
  <c r="L948"/>
  <c r="T948" s="1"/>
  <c r="M947"/>
  <c r="U947" s="1"/>
  <c r="L947"/>
  <c r="T947" s="1"/>
  <c r="M946"/>
  <c r="U946" s="1"/>
  <c r="L946"/>
  <c r="T946" s="1"/>
  <c r="M945"/>
  <c r="U945" s="1"/>
  <c r="L945"/>
  <c r="T945" s="1"/>
  <c r="M944"/>
  <c r="U944" s="1"/>
  <c r="L944"/>
  <c r="T944" s="1"/>
  <c r="M943"/>
  <c r="U943" s="1"/>
  <c r="L943"/>
  <c r="T943" s="1"/>
  <c r="M939"/>
  <c r="U939" s="1"/>
  <c r="L939"/>
  <c r="T939" s="1"/>
  <c r="M934"/>
  <c r="U934" s="1"/>
  <c r="L934"/>
  <c r="T934" s="1"/>
  <c r="M933"/>
  <c r="U933" s="1"/>
  <c r="L933"/>
  <c r="T933" s="1"/>
  <c r="M926"/>
  <c r="U926" s="1"/>
  <c r="L926"/>
  <c r="T926" s="1"/>
  <c r="M921"/>
  <c r="U921" s="1"/>
  <c r="L921"/>
  <c r="T921" s="1"/>
  <c r="M920"/>
  <c r="U920" s="1"/>
  <c r="L920"/>
  <c r="T920" s="1"/>
  <c r="M917"/>
  <c r="U917" s="1"/>
  <c r="L917"/>
  <c r="T917" s="1"/>
  <c r="M916"/>
  <c r="U916" s="1"/>
  <c r="L916"/>
  <c r="T916" s="1"/>
  <c r="M915"/>
  <c r="U915" s="1"/>
  <c r="L915"/>
  <c r="T915" s="1"/>
  <c r="M911"/>
  <c r="U911" s="1"/>
  <c r="L911"/>
  <c r="T911" s="1"/>
  <c r="M910"/>
  <c r="U910" s="1"/>
  <c r="L910"/>
  <c r="T910" s="1"/>
  <c r="M907"/>
  <c r="U907" s="1"/>
  <c r="L907"/>
  <c r="T907" s="1"/>
  <c r="M906"/>
  <c r="U906" s="1"/>
  <c r="L906"/>
  <c r="T906" s="1"/>
  <c r="M905"/>
  <c r="U905" s="1"/>
  <c r="L905"/>
  <c r="T905" s="1"/>
  <c r="M898"/>
  <c r="U898" s="1"/>
  <c r="L898"/>
  <c r="T898" s="1"/>
  <c r="M896"/>
  <c r="U896" s="1"/>
  <c r="L896"/>
  <c r="T896" s="1"/>
  <c r="M892"/>
  <c r="U892" s="1"/>
  <c r="L892"/>
  <c r="T892" s="1"/>
  <c r="M890"/>
  <c r="U890" s="1"/>
  <c r="L890"/>
  <c r="T890" s="1"/>
  <c r="M884"/>
  <c r="U884" s="1"/>
  <c r="L884"/>
  <c r="T884" s="1"/>
  <c r="M881"/>
  <c r="U881" s="1"/>
  <c r="L881"/>
  <c r="T881" s="1"/>
  <c r="M880"/>
  <c r="U880" s="1"/>
  <c r="L880"/>
  <c r="T880" s="1"/>
  <c r="M877"/>
  <c r="U877" s="1"/>
  <c r="L877"/>
  <c r="T877" s="1"/>
  <c r="M874"/>
  <c r="U874" s="1"/>
  <c r="L874"/>
  <c r="T874" s="1"/>
  <c r="M870"/>
  <c r="U870" s="1"/>
  <c r="L870"/>
  <c r="T870" s="1"/>
  <c r="M867"/>
  <c r="U867" s="1"/>
  <c r="L867"/>
  <c r="T867" s="1"/>
  <c r="M861"/>
  <c r="U861" s="1"/>
  <c r="L861"/>
  <c r="T861" s="1"/>
  <c r="M857"/>
  <c r="U857" s="1"/>
  <c r="L857"/>
  <c r="T857" s="1"/>
  <c r="M855"/>
  <c r="U855" s="1"/>
  <c r="L855"/>
  <c r="T855" s="1"/>
  <c r="M854"/>
  <c r="U854" s="1"/>
  <c r="L854"/>
  <c r="T854" s="1"/>
  <c r="M851"/>
  <c r="U851" s="1"/>
  <c r="L851"/>
  <c r="T851" s="1"/>
  <c r="M850"/>
  <c r="U850" s="1"/>
  <c r="L850"/>
  <c r="T850" s="1"/>
  <c r="M849"/>
  <c r="U849" s="1"/>
  <c r="L849"/>
  <c r="T849" s="1"/>
  <c r="M845"/>
  <c r="U845" s="1"/>
  <c r="L845"/>
  <c r="T845" s="1"/>
  <c r="M843"/>
  <c r="U843" s="1"/>
  <c r="L843"/>
  <c r="T843" s="1"/>
  <c r="M840"/>
  <c r="U840" s="1"/>
  <c r="L840"/>
  <c r="T840" s="1"/>
  <c r="M839"/>
  <c r="U839" s="1"/>
  <c r="L839"/>
  <c r="T839" s="1"/>
  <c r="M832"/>
  <c r="U832" s="1"/>
  <c r="L832"/>
  <c r="T832" s="1"/>
  <c r="M831"/>
  <c r="U831" s="1"/>
  <c r="L831"/>
  <c r="T831" s="1"/>
  <c r="M824"/>
  <c r="U824" s="1"/>
  <c r="L824"/>
  <c r="T824" s="1"/>
  <c r="M823"/>
  <c r="U823" s="1"/>
  <c r="L823"/>
  <c r="T823" s="1"/>
  <c r="M822"/>
  <c r="U822" s="1"/>
  <c r="L822"/>
  <c r="T822" s="1"/>
  <c r="M817"/>
  <c r="U817" s="1"/>
  <c r="L817"/>
  <c r="T817" s="1"/>
  <c r="M816"/>
  <c r="U816" s="1"/>
  <c r="L816"/>
  <c r="T816" s="1"/>
  <c r="M812"/>
  <c r="U812" s="1"/>
  <c r="L812"/>
  <c r="T812" s="1"/>
  <c r="M811"/>
  <c r="U811" s="1"/>
  <c r="L811"/>
  <c r="T811" s="1"/>
  <c r="M810"/>
  <c r="U810" s="1"/>
  <c r="L810"/>
  <c r="T810" s="1"/>
  <c r="M809"/>
  <c r="U809" s="1"/>
  <c r="L809"/>
  <c r="T809" s="1"/>
  <c r="M805"/>
  <c r="U805" s="1"/>
  <c r="L805"/>
  <c r="T805" s="1"/>
  <c r="M800"/>
  <c r="U800" s="1"/>
  <c r="L800"/>
  <c r="T800" s="1"/>
  <c r="M795"/>
  <c r="U795" s="1"/>
  <c r="L795"/>
  <c r="T795" s="1"/>
  <c r="M790"/>
  <c r="U790" s="1"/>
  <c r="L790"/>
  <c r="T790" s="1"/>
  <c r="M785"/>
  <c r="U785" s="1"/>
  <c r="L785"/>
  <c r="T785" s="1"/>
  <c r="M784"/>
  <c r="U784" s="1"/>
  <c r="L784"/>
  <c r="T784" s="1"/>
  <c r="M779"/>
  <c r="U779" s="1"/>
  <c r="L779"/>
  <c r="T779" s="1"/>
  <c r="M778"/>
  <c r="U778" s="1"/>
  <c r="L778"/>
  <c r="T778" s="1"/>
  <c r="M772"/>
  <c r="U772" s="1"/>
  <c r="L772"/>
  <c r="T772" s="1"/>
  <c r="M768"/>
  <c r="U768" s="1"/>
  <c r="L768"/>
  <c r="T768" s="1"/>
  <c r="M767"/>
  <c r="U767" s="1"/>
  <c r="L767"/>
  <c r="T767" s="1"/>
  <c r="M759"/>
  <c r="U759" s="1"/>
  <c r="L759"/>
  <c r="T759" s="1"/>
  <c r="M758"/>
  <c r="U758" s="1"/>
  <c r="L758"/>
  <c r="T758" s="1"/>
  <c r="M753"/>
  <c r="U753" s="1"/>
  <c r="L753"/>
  <c r="T753" s="1"/>
  <c r="M751"/>
  <c r="U751" s="1"/>
  <c r="L751"/>
  <c r="T751" s="1"/>
  <c r="M746"/>
  <c r="U746" s="1"/>
  <c r="L746"/>
  <c r="T746" s="1"/>
  <c r="M745"/>
  <c r="U745" s="1"/>
  <c r="L745"/>
  <c r="T745" s="1"/>
  <c r="M744"/>
  <c r="U744" s="1"/>
  <c r="L744"/>
  <c r="T744" s="1"/>
  <c r="M743"/>
  <c r="U743" s="1"/>
  <c r="L743"/>
  <c r="T743" s="1"/>
  <c r="M742"/>
  <c r="U742" s="1"/>
  <c r="L742"/>
  <c r="T742" s="1"/>
  <c r="M741"/>
  <c r="U741" s="1"/>
  <c r="L741"/>
  <c r="T741" s="1"/>
  <c r="M740"/>
  <c r="U740" s="1"/>
  <c r="L740"/>
  <c r="T740" s="1"/>
  <c r="M734"/>
  <c r="U734" s="1"/>
  <c r="L734"/>
  <c r="T734" s="1"/>
  <c r="M729"/>
  <c r="U729" s="1"/>
  <c r="L729"/>
  <c r="T729" s="1"/>
  <c r="M725"/>
  <c r="U725" s="1"/>
  <c r="L725"/>
  <c r="T725" s="1"/>
  <c r="M720"/>
  <c r="U720" s="1"/>
  <c r="L720"/>
  <c r="T720" s="1"/>
  <c r="M715"/>
  <c r="U715" s="1"/>
  <c r="L715"/>
  <c r="T715" s="1"/>
  <c r="M714"/>
  <c r="U714" s="1"/>
  <c r="L714"/>
  <c r="T714" s="1"/>
  <c r="M712"/>
  <c r="U712" s="1"/>
  <c r="L712"/>
  <c r="T712" s="1"/>
  <c r="M709"/>
  <c r="U709" s="1"/>
  <c r="L709"/>
  <c r="T709" s="1"/>
  <c r="M704"/>
  <c r="U704" s="1"/>
  <c r="L704"/>
  <c r="T704" s="1"/>
  <c r="M702"/>
  <c r="U702" s="1"/>
  <c r="L702"/>
  <c r="T702" s="1"/>
  <c r="M701"/>
  <c r="U701" s="1"/>
  <c r="L701"/>
  <c r="T701" s="1"/>
  <c r="M700"/>
  <c r="U700" s="1"/>
  <c r="L700"/>
  <c r="T700" s="1"/>
  <c r="M699"/>
  <c r="U699" s="1"/>
  <c r="L699"/>
  <c r="T699" s="1"/>
  <c r="M694"/>
  <c r="U694" s="1"/>
  <c r="L694"/>
  <c r="T694" s="1"/>
  <c r="M689"/>
  <c r="U689" s="1"/>
  <c r="L689"/>
  <c r="T689" s="1"/>
  <c r="M685"/>
  <c r="U685" s="1"/>
  <c r="L685"/>
  <c r="T685" s="1"/>
  <c r="M681"/>
  <c r="U681" s="1"/>
  <c r="L681"/>
  <c r="T681" s="1"/>
  <c r="M676"/>
  <c r="U676" s="1"/>
  <c r="L676"/>
  <c r="T676" s="1"/>
  <c r="M674"/>
  <c r="U674" s="1"/>
  <c r="L674"/>
  <c r="T674" s="1"/>
  <c r="M672"/>
  <c r="U672" s="1"/>
  <c r="L672"/>
  <c r="T672" s="1"/>
  <c r="M668"/>
  <c r="U668" s="1"/>
  <c r="L668"/>
  <c r="T668" s="1"/>
  <c r="M664"/>
  <c r="U664" s="1"/>
  <c r="L664"/>
  <c r="T664" s="1"/>
  <c r="M662"/>
  <c r="U662" s="1"/>
  <c r="L662"/>
  <c r="T662" s="1"/>
  <c r="M658"/>
  <c r="U658" s="1"/>
  <c r="L658"/>
  <c r="T658" s="1"/>
  <c r="M656"/>
  <c r="U656" s="1"/>
  <c r="L656"/>
  <c r="T656" s="1"/>
  <c r="M650"/>
  <c r="U650" s="1"/>
  <c r="L650"/>
  <c r="T650" s="1"/>
  <c r="M649"/>
  <c r="U649" s="1"/>
  <c r="L649"/>
  <c r="T649" s="1"/>
  <c r="M648"/>
  <c r="U648" s="1"/>
  <c r="L648"/>
  <c r="T648" s="1"/>
  <c r="M647"/>
  <c r="U647" s="1"/>
  <c r="L647"/>
  <c r="T647" s="1"/>
  <c r="M646"/>
  <c r="U646" s="1"/>
  <c r="L646"/>
  <c r="T646" s="1"/>
  <c r="M645"/>
  <c r="U645" s="1"/>
  <c r="L645"/>
  <c r="T645" s="1"/>
  <c r="M644"/>
  <c r="U644" s="1"/>
  <c r="L644"/>
  <c r="T644" s="1"/>
  <c r="M639"/>
  <c r="U639" s="1"/>
  <c r="L639"/>
  <c r="T639" s="1"/>
  <c r="M636"/>
  <c r="U636" s="1"/>
  <c r="L636"/>
  <c r="M633"/>
  <c r="U633" s="1"/>
  <c r="L633"/>
  <c r="T633" s="1"/>
  <c r="M629"/>
  <c r="U629" s="1"/>
  <c r="L629"/>
  <c r="T629" s="1"/>
  <c r="M628"/>
  <c r="U628" s="1"/>
  <c r="L628"/>
  <c r="T628" s="1"/>
  <c r="M623"/>
  <c r="U623" s="1"/>
  <c r="L623"/>
  <c r="T623" s="1"/>
  <c r="M622"/>
  <c r="U622" s="1"/>
  <c r="L622"/>
  <c r="T622" s="1"/>
  <c r="M621"/>
  <c r="U621" s="1"/>
  <c r="L621"/>
  <c r="T621" s="1"/>
  <c r="M620"/>
  <c r="U620" s="1"/>
  <c r="L620"/>
  <c r="T620" s="1"/>
  <c r="M619"/>
  <c r="U619" s="1"/>
  <c r="L619"/>
  <c r="T619" s="1"/>
  <c r="M618"/>
  <c r="U618" s="1"/>
  <c r="L618"/>
  <c r="T618" s="1"/>
  <c r="M613"/>
  <c r="U613" s="1"/>
  <c r="L613"/>
  <c r="T613" s="1"/>
  <c r="M608"/>
  <c r="U608" s="1"/>
  <c r="L608"/>
  <c r="T608" s="1"/>
  <c r="M607"/>
  <c r="U607" s="1"/>
  <c r="L607"/>
  <c r="T607" s="1"/>
  <c r="M606"/>
  <c r="U606" s="1"/>
  <c r="L606"/>
  <c r="T606" s="1"/>
  <c r="X606" s="1"/>
  <c r="M605"/>
  <c r="U605" s="1"/>
  <c r="L605"/>
  <c r="T605" s="1"/>
  <c r="M604"/>
  <c r="U604" s="1"/>
  <c r="L604"/>
  <c r="T604" s="1"/>
  <c r="X604" s="1"/>
  <c r="M602"/>
  <c r="U602" s="1"/>
  <c r="L602"/>
  <c r="T602" s="1"/>
  <c r="M598"/>
  <c r="U598" s="1"/>
  <c r="L598"/>
  <c r="T598" s="1"/>
  <c r="M594"/>
  <c r="U594" s="1"/>
  <c r="L594"/>
  <c r="T594" s="1"/>
  <c r="M587"/>
  <c r="U587" s="1"/>
  <c r="L587"/>
  <c r="T587" s="1"/>
  <c r="M586"/>
  <c r="U586" s="1"/>
  <c r="L586"/>
  <c r="T586" s="1"/>
  <c r="M585"/>
  <c r="U585" s="1"/>
  <c r="L585"/>
  <c r="T585" s="1"/>
  <c r="M584"/>
  <c r="U584" s="1"/>
  <c r="L584"/>
  <c r="T584" s="1"/>
  <c r="M583"/>
  <c r="U583" s="1"/>
  <c r="L583"/>
  <c r="T583" s="1"/>
  <c r="M582"/>
  <c r="U582" s="1"/>
  <c r="L582"/>
  <c r="T582" s="1"/>
  <c r="M581"/>
  <c r="U581" s="1"/>
  <c r="L581"/>
  <c r="T581" s="1"/>
  <c r="M580"/>
  <c r="U580" s="1"/>
  <c r="L580"/>
  <c r="T580" s="1"/>
  <c r="M579"/>
  <c r="U579" s="1"/>
  <c r="L579"/>
  <c r="T579" s="1"/>
  <c r="M578"/>
  <c r="U578" s="1"/>
  <c r="L578"/>
  <c r="T578" s="1"/>
  <c r="M577"/>
  <c r="U577" s="1"/>
  <c r="L577"/>
  <c r="T577" s="1"/>
  <c r="M576"/>
  <c r="U576" s="1"/>
  <c r="L576"/>
  <c r="T576" s="1"/>
  <c r="M575"/>
  <c r="U575" s="1"/>
  <c r="L575"/>
  <c r="T575" s="1"/>
  <c r="M574"/>
  <c r="U574" s="1"/>
  <c r="L574"/>
  <c r="T574" s="1"/>
  <c r="M573"/>
  <c r="U573" s="1"/>
  <c r="L573"/>
  <c r="T573" s="1"/>
  <c r="M572"/>
  <c r="U572" s="1"/>
  <c r="L572"/>
  <c r="T572" s="1"/>
  <c r="M567"/>
  <c r="U567" s="1"/>
  <c r="L567"/>
  <c r="T567" s="1"/>
  <c r="M562"/>
  <c r="U562" s="1"/>
  <c r="L562"/>
  <c r="T562" s="1"/>
  <c r="M557"/>
  <c r="U557" s="1"/>
  <c r="L557"/>
  <c r="T557" s="1"/>
  <c r="M556"/>
  <c r="U556" s="1"/>
  <c r="L556"/>
  <c r="T556" s="1"/>
  <c r="M554"/>
  <c r="U554" s="1"/>
  <c r="L554"/>
  <c r="T554" s="1"/>
  <c r="M553"/>
  <c r="U553" s="1"/>
  <c r="L553"/>
  <c r="T553" s="1"/>
  <c r="M549"/>
  <c r="U549" s="1"/>
  <c r="L549"/>
  <c r="T549" s="1"/>
  <c r="M545"/>
  <c r="U545" s="1"/>
  <c r="L545"/>
  <c r="T545" s="1"/>
  <c r="M537"/>
  <c r="U537" s="1"/>
  <c r="L537"/>
  <c r="T537" s="1"/>
  <c r="M530"/>
  <c r="U530" s="1"/>
  <c r="L530"/>
  <c r="T530" s="1"/>
  <c r="M520"/>
  <c r="U520" s="1"/>
  <c r="L520"/>
  <c r="T520" s="1"/>
  <c r="M519"/>
  <c r="U519" s="1"/>
  <c r="L519"/>
  <c r="T519" s="1"/>
  <c r="M515"/>
  <c r="U515" s="1"/>
  <c r="U514" s="1"/>
  <c r="L515"/>
  <c r="T515" s="1"/>
  <c r="T514" s="1"/>
  <c r="M508"/>
  <c r="U508" s="1"/>
  <c r="L508"/>
  <c r="T508" s="1"/>
  <c r="M507"/>
  <c r="U507" s="1"/>
  <c r="L507"/>
  <c r="T507" s="1"/>
  <c r="M500"/>
  <c r="U500" s="1"/>
  <c r="L500"/>
  <c r="T500" s="1"/>
  <c r="M497"/>
  <c r="U497" s="1"/>
  <c r="L497"/>
  <c r="T497" s="1"/>
  <c r="M496"/>
  <c r="L496"/>
  <c r="M491"/>
  <c r="U491" s="1"/>
  <c r="L491"/>
  <c r="T491" s="1"/>
  <c r="M485"/>
  <c r="U485" s="1"/>
  <c r="L485"/>
  <c r="T485" s="1"/>
  <c r="M480"/>
  <c r="U480" s="1"/>
  <c r="L480"/>
  <c r="T480" s="1"/>
  <c r="M479"/>
  <c r="U479" s="1"/>
  <c r="L479"/>
  <c r="T479" s="1"/>
  <c r="M476"/>
  <c r="U476" s="1"/>
  <c r="L476"/>
  <c r="T476" s="1"/>
  <c r="X476" s="1"/>
  <c r="M475"/>
  <c r="U475" s="1"/>
  <c r="L475"/>
  <c r="T475" s="1"/>
  <c r="X475" s="1"/>
  <c r="M474"/>
  <c r="U474" s="1"/>
  <c r="L474"/>
  <c r="T474" s="1"/>
  <c r="X474" s="1"/>
  <c r="M467"/>
  <c r="U467" s="1"/>
  <c r="L467"/>
  <c r="T467" s="1"/>
  <c r="M463"/>
  <c r="U463" s="1"/>
  <c r="L463"/>
  <c r="T463" s="1"/>
  <c r="M462"/>
  <c r="U462" s="1"/>
  <c r="L462"/>
  <c r="T462" s="1"/>
  <c r="M458"/>
  <c r="U458" s="1"/>
  <c r="L458"/>
  <c r="T458" s="1"/>
  <c r="M454"/>
  <c r="U454" s="1"/>
  <c r="L454"/>
  <c r="T454" s="1"/>
  <c r="M453"/>
  <c r="U453" s="1"/>
  <c r="L453"/>
  <c r="T453" s="1"/>
  <c r="M448"/>
  <c r="U448" s="1"/>
  <c r="L448"/>
  <c r="T448" s="1"/>
  <c r="M445"/>
  <c r="U445" s="1"/>
  <c r="L445"/>
  <c r="T445" s="1"/>
  <c r="M444"/>
  <c r="U444" s="1"/>
  <c r="L444"/>
  <c r="T444" s="1"/>
  <c r="M443"/>
  <c r="U443" s="1"/>
  <c r="L443"/>
  <c r="T443" s="1"/>
  <c r="M442"/>
  <c r="U442" s="1"/>
  <c r="L442"/>
  <c r="T442" s="1"/>
  <c r="M441"/>
  <c r="U441" s="1"/>
  <c r="L441"/>
  <c r="T441" s="1"/>
  <c r="M440"/>
  <c r="U440" s="1"/>
  <c r="L440"/>
  <c r="T440" s="1"/>
  <c r="M439"/>
  <c r="U439" s="1"/>
  <c r="L439"/>
  <c r="T439" s="1"/>
  <c r="M438"/>
  <c r="U438" s="1"/>
  <c r="L438"/>
  <c r="T438" s="1"/>
  <c r="M437"/>
  <c r="U437" s="1"/>
  <c r="L437"/>
  <c r="T437" s="1"/>
  <c r="M436"/>
  <c r="U436" s="1"/>
  <c r="L436"/>
  <c r="T436" s="1"/>
  <c r="M432"/>
  <c r="U432" s="1"/>
  <c r="L432"/>
  <c r="T432" s="1"/>
  <c r="M429"/>
  <c r="U429" s="1"/>
  <c r="L429"/>
  <c r="T429" s="1"/>
  <c r="M427"/>
  <c r="U427" s="1"/>
  <c r="L427"/>
  <c r="T427" s="1"/>
  <c r="M424"/>
  <c r="U424" s="1"/>
  <c r="L424"/>
  <c r="T424" s="1"/>
  <c r="M420"/>
  <c r="L420"/>
  <c r="M414"/>
  <c r="U414" s="1"/>
  <c r="L414"/>
  <c r="T414" s="1"/>
  <c r="M409"/>
  <c r="U409" s="1"/>
  <c r="L409"/>
  <c r="T409" s="1"/>
  <c r="M404"/>
  <c r="U404" s="1"/>
  <c r="L404"/>
  <c r="T404" s="1"/>
  <c r="M398"/>
  <c r="U398" s="1"/>
  <c r="L398"/>
  <c r="T398" s="1"/>
  <c r="M397"/>
  <c r="U397" s="1"/>
  <c r="L397"/>
  <c r="T397" s="1"/>
  <c r="M390"/>
  <c r="U390" s="1"/>
  <c r="L390"/>
  <c r="T390" s="1"/>
  <c r="M385"/>
  <c r="U385" s="1"/>
  <c r="L385"/>
  <c r="T385" s="1"/>
  <c r="M384"/>
  <c r="U384" s="1"/>
  <c r="L384"/>
  <c r="T384" s="1"/>
  <c r="M383"/>
  <c r="U383" s="1"/>
  <c r="L383"/>
  <c r="T383" s="1"/>
  <c r="M379"/>
  <c r="U379" s="1"/>
  <c r="L379"/>
  <c r="T379" s="1"/>
  <c r="M378"/>
  <c r="U378" s="1"/>
  <c r="L378"/>
  <c r="T378" s="1"/>
  <c r="M372"/>
  <c r="U372" s="1"/>
  <c r="L372"/>
  <c r="T372" s="1"/>
  <c r="M371"/>
  <c r="U371" s="1"/>
  <c r="L371"/>
  <c r="T371" s="1"/>
  <c r="M370"/>
  <c r="U370" s="1"/>
  <c r="L370"/>
  <c r="T370" s="1"/>
  <c r="M369"/>
  <c r="U369" s="1"/>
  <c r="L369"/>
  <c r="T369" s="1"/>
  <c r="M366"/>
  <c r="U366" s="1"/>
  <c r="L366"/>
  <c r="T366" s="1"/>
  <c r="M365"/>
  <c r="U365" s="1"/>
  <c r="L365"/>
  <c r="T365" s="1"/>
  <c r="M364"/>
  <c r="U364" s="1"/>
  <c r="L364"/>
  <c r="T364" s="1"/>
  <c r="M363"/>
  <c r="U363" s="1"/>
  <c r="L363"/>
  <c r="T363" s="1"/>
  <c r="M362"/>
  <c r="U362" s="1"/>
  <c r="L362"/>
  <c r="T362" s="1"/>
  <c r="M361"/>
  <c r="U361" s="1"/>
  <c r="L361"/>
  <c r="T361" s="1"/>
  <c r="M357"/>
  <c r="U357" s="1"/>
  <c r="L357"/>
  <c r="T357" s="1"/>
  <c r="M351"/>
  <c r="U351" s="1"/>
  <c r="L351"/>
  <c r="T351" s="1"/>
  <c r="M346"/>
  <c r="U346" s="1"/>
  <c r="L346"/>
  <c r="T346" s="1"/>
  <c r="M343"/>
  <c r="U343" s="1"/>
  <c r="L343"/>
  <c r="T343" s="1"/>
  <c r="M340"/>
  <c r="U340" s="1"/>
  <c r="L340"/>
  <c r="T340" s="1"/>
  <c r="M339"/>
  <c r="U339" s="1"/>
  <c r="L339"/>
  <c r="T339" s="1"/>
  <c r="M336"/>
  <c r="U336" s="1"/>
  <c r="L336"/>
  <c r="T336" s="1"/>
  <c r="M335"/>
  <c r="U335" s="1"/>
  <c r="L335"/>
  <c r="T335" s="1"/>
  <c r="M328"/>
  <c r="U328" s="1"/>
  <c r="L328"/>
  <c r="T328" s="1"/>
  <c r="M327"/>
  <c r="U327" s="1"/>
  <c r="L327"/>
  <c r="T327" s="1"/>
  <c r="M326"/>
  <c r="U326" s="1"/>
  <c r="L326"/>
  <c r="T326" s="1"/>
  <c r="M325"/>
  <c r="U325" s="1"/>
  <c r="L325"/>
  <c r="T325" s="1"/>
  <c r="M324"/>
  <c r="U324" s="1"/>
  <c r="L324"/>
  <c r="T324" s="1"/>
  <c r="M323"/>
  <c r="U323" s="1"/>
  <c r="L323"/>
  <c r="T323" s="1"/>
  <c r="M322"/>
  <c r="U322" s="1"/>
  <c r="L322"/>
  <c r="T322" s="1"/>
  <c r="M321"/>
  <c r="U321" s="1"/>
  <c r="L321"/>
  <c r="T321" s="1"/>
  <c r="M320"/>
  <c r="U320" s="1"/>
  <c r="L320"/>
  <c r="T320" s="1"/>
  <c r="M319"/>
  <c r="U319" s="1"/>
  <c r="L319"/>
  <c r="T319" s="1"/>
  <c r="M318"/>
  <c r="U318" s="1"/>
  <c r="L318"/>
  <c r="T318" s="1"/>
  <c r="M317"/>
  <c r="U317" s="1"/>
  <c r="L317"/>
  <c r="T317" s="1"/>
  <c r="M316"/>
  <c r="U316" s="1"/>
  <c r="L316"/>
  <c r="T316" s="1"/>
  <c r="M311"/>
  <c r="U311" s="1"/>
  <c r="L311"/>
  <c r="T311" s="1"/>
  <c r="M301"/>
  <c r="U301" s="1"/>
  <c r="L301"/>
  <c r="T301" s="1"/>
  <c r="M294"/>
  <c r="U294" s="1"/>
  <c r="L294"/>
  <c r="T294" s="1"/>
  <c r="M287"/>
  <c r="U287" s="1"/>
  <c r="L287"/>
  <c r="T287" s="1"/>
  <c r="M286"/>
  <c r="U286" s="1"/>
  <c r="L286"/>
  <c r="T286" s="1"/>
  <c r="M285"/>
  <c r="U285" s="1"/>
  <c r="L285"/>
  <c r="T285" s="1"/>
  <c r="M282"/>
  <c r="U282" s="1"/>
  <c r="L282"/>
  <c r="T282" s="1"/>
  <c r="M281"/>
  <c r="U281" s="1"/>
  <c r="L281"/>
  <c r="T281" s="1"/>
  <c r="M277"/>
  <c r="U277" s="1"/>
  <c r="L277"/>
  <c r="T277" s="1"/>
  <c r="M273"/>
  <c r="U273" s="1"/>
  <c r="L273"/>
  <c r="T273" s="1"/>
  <c r="M272"/>
  <c r="U272" s="1"/>
  <c r="L272"/>
  <c r="T272" s="1"/>
  <c r="M266"/>
  <c r="U266" s="1"/>
  <c r="L266"/>
  <c r="T266" s="1"/>
  <c r="M258"/>
  <c r="U258" s="1"/>
  <c r="L258"/>
  <c r="T258" s="1"/>
  <c r="M257"/>
  <c r="L257"/>
  <c r="M251"/>
  <c r="U251" s="1"/>
  <c r="L251"/>
  <c r="T251" s="1"/>
  <c r="M246"/>
  <c r="U246" s="1"/>
  <c r="L246"/>
  <c r="T246" s="1"/>
  <c r="M245"/>
  <c r="U245" s="1"/>
  <c r="L245"/>
  <c r="T245" s="1"/>
  <c r="M242"/>
  <c r="U242" s="1"/>
  <c r="L242"/>
  <c r="T242" s="1"/>
  <c r="M241"/>
  <c r="U241" s="1"/>
  <c r="L241"/>
  <c r="T241" s="1"/>
  <c r="M238"/>
  <c r="U238" s="1"/>
  <c r="L238"/>
  <c r="T238" s="1"/>
  <c r="M237"/>
  <c r="U237" s="1"/>
  <c r="L237"/>
  <c r="T237" s="1"/>
  <c r="M236"/>
  <c r="U236" s="1"/>
  <c r="L236"/>
  <c r="T236" s="1"/>
  <c r="M229"/>
  <c r="U229" s="1"/>
  <c r="L229"/>
  <c r="T229" s="1"/>
  <c r="M228"/>
  <c r="U228" s="1"/>
  <c r="L228"/>
  <c r="T228" s="1"/>
  <c r="M225"/>
  <c r="U225" s="1"/>
  <c r="L225"/>
  <c r="T225" s="1"/>
  <c r="X225" s="1"/>
  <c r="M224"/>
  <c r="U224" s="1"/>
  <c r="L224"/>
  <c r="T224" s="1"/>
  <c r="X224" s="1"/>
  <c r="M223"/>
  <c r="U223" s="1"/>
  <c r="L223"/>
  <c r="T223" s="1"/>
  <c r="X223" s="1"/>
  <c r="M205"/>
  <c r="U205" s="1"/>
  <c r="U204" s="1"/>
  <c r="L205"/>
  <c r="T205" s="1"/>
  <c r="T204" s="1"/>
  <c r="M215"/>
  <c r="U215" s="1"/>
  <c r="L215"/>
  <c r="T215" s="1"/>
  <c r="M210"/>
  <c r="U210" s="1"/>
  <c r="L210"/>
  <c r="T210" s="1"/>
  <c r="M209"/>
  <c r="U209" s="1"/>
  <c r="L209"/>
  <c r="T209" s="1"/>
  <c r="M200"/>
  <c r="U200" s="1"/>
  <c r="L200"/>
  <c r="T200" s="1"/>
  <c r="M196"/>
  <c r="U196" s="1"/>
  <c r="L196"/>
  <c r="T196" s="1"/>
  <c r="M190"/>
  <c r="U190" s="1"/>
  <c r="L190"/>
  <c r="T190" s="1"/>
  <c r="M187"/>
  <c r="U187" s="1"/>
  <c r="L187"/>
  <c r="T187" s="1"/>
  <c r="M185"/>
  <c r="U185" s="1"/>
  <c r="L185"/>
  <c r="T185" s="1"/>
  <c r="M184"/>
  <c r="U184" s="1"/>
  <c r="L184"/>
  <c r="T184" s="1"/>
  <c r="M183"/>
  <c r="U183" s="1"/>
  <c r="L183"/>
  <c r="T183" s="1"/>
  <c r="M182"/>
  <c r="U182" s="1"/>
  <c r="L182"/>
  <c r="T182" s="1"/>
  <c r="M181"/>
  <c r="U181" s="1"/>
  <c r="L181"/>
  <c r="T181" s="1"/>
  <c r="M180"/>
  <c r="U180" s="1"/>
  <c r="L180"/>
  <c r="T180" s="1"/>
  <c r="M179"/>
  <c r="U179" s="1"/>
  <c r="L179"/>
  <c r="T179" s="1"/>
  <c r="M178"/>
  <c r="U178" s="1"/>
  <c r="L178"/>
  <c r="T178" s="1"/>
  <c r="M177"/>
  <c r="U177" s="1"/>
  <c r="L177"/>
  <c r="T177" s="1"/>
  <c r="M176"/>
  <c r="U176" s="1"/>
  <c r="L176"/>
  <c r="T176" s="1"/>
  <c r="M173"/>
  <c r="U173" s="1"/>
  <c r="L173"/>
  <c r="T173" s="1"/>
  <c r="M168"/>
  <c r="U168" s="1"/>
  <c r="L168"/>
  <c r="T168" s="1"/>
  <c r="M165"/>
  <c r="U165" s="1"/>
  <c r="U164" s="1"/>
  <c r="L165"/>
  <c r="T165" s="1"/>
  <c r="T164" s="1"/>
  <c r="M160"/>
  <c r="U160" s="1"/>
  <c r="L160"/>
  <c r="T160" s="1"/>
  <c r="M154"/>
  <c r="U154" s="1"/>
  <c r="L154"/>
  <c r="T154" s="1"/>
  <c r="M149"/>
  <c r="U149" s="1"/>
  <c r="L149"/>
  <c r="T149" s="1"/>
  <c r="M144"/>
  <c r="U144" s="1"/>
  <c r="L144"/>
  <c r="T144" s="1"/>
  <c r="M143"/>
  <c r="U143" s="1"/>
  <c r="L143"/>
  <c r="T143" s="1"/>
  <c r="M138"/>
  <c r="U138" s="1"/>
  <c r="L138"/>
  <c r="T138" s="1"/>
  <c r="M135"/>
  <c r="U135" s="1"/>
  <c r="L135"/>
  <c r="T135" s="1"/>
  <c r="M134"/>
  <c r="U134" s="1"/>
  <c r="L134"/>
  <c r="T134" s="1"/>
  <c r="M131"/>
  <c r="U131" s="1"/>
  <c r="L131"/>
  <c r="T131" s="1"/>
  <c r="M130"/>
  <c r="U130" s="1"/>
  <c r="L130"/>
  <c r="T130" s="1"/>
  <c r="M129"/>
  <c r="U129" s="1"/>
  <c r="L129"/>
  <c r="T129" s="1"/>
  <c r="M124"/>
  <c r="U124" s="1"/>
  <c r="L124"/>
  <c r="T124" s="1"/>
  <c r="M123"/>
  <c r="U123" s="1"/>
  <c r="L123"/>
  <c r="T123" s="1"/>
  <c r="M120"/>
  <c r="U120" s="1"/>
  <c r="L120"/>
  <c r="T120" s="1"/>
  <c r="M119"/>
  <c r="U119" s="1"/>
  <c r="L119"/>
  <c r="T119" s="1"/>
  <c r="M116"/>
  <c r="U116" s="1"/>
  <c r="L116"/>
  <c r="T116" s="1"/>
  <c r="M115"/>
  <c r="U115" s="1"/>
  <c r="L115"/>
  <c r="T115" s="1"/>
  <c r="M114"/>
  <c r="U114" s="1"/>
  <c r="L114"/>
  <c r="T114" s="1"/>
  <c r="M107"/>
  <c r="U107" s="1"/>
  <c r="L107"/>
  <c r="T107" s="1"/>
  <c r="M102"/>
  <c r="U102" s="1"/>
  <c r="L102"/>
  <c r="T102" s="1"/>
  <c r="M101"/>
  <c r="U101" s="1"/>
  <c r="L101"/>
  <c r="T101" s="1"/>
  <c r="M100"/>
  <c r="U100" s="1"/>
  <c r="L100"/>
  <c r="T100" s="1"/>
  <c r="M97"/>
  <c r="U97" s="1"/>
  <c r="L97"/>
  <c r="T97" s="1"/>
  <c r="M96"/>
  <c r="U96" s="1"/>
  <c r="L96"/>
  <c r="T96" s="1"/>
  <c r="M93"/>
  <c r="U93" s="1"/>
  <c r="L93"/>
  <c r="T93" s="1"/>
  <c r="M92"/>
  <c r="U92" s="1"/>
  <c r="L92"/>
  <c r="T92" s="1"/>
  <c r="M91"/>
  <c r="U91" s="1"/>
  <c r="L91"/>
  <c r="T91" s="1"/>
  <c r="M87"/>
  <c r="U87" s="1"/>
  <c r="L87"/>
  <c r="T87" s="1"/>
  <c r="M86"/>
  <c r="U86" s="1"/>
  <c r="L86"/>
  <c r="T86" s="1"/>
  <c r="M83"/>
  <c r="U83" s="1"/>
  <c r="L83"/>
  <c r="T83" s="1"/>
  <c r="M79"/>
  <c r="U79" s="1"/>
  <c r="L79"/>
  <c r="T79" s="1"/>
  <c r="M75"/>
  <c r="U75" s="1"/>
  <c r="L75"/>
  <c r="T75" s="1"/>
  <c r="M74"/>
  <c r="U74" s="1"/>
  <c r="L74"/>
  <c r="T74" s="1"/>
  <c r="M71"/>
  <c r="U71" s="1"/>
  <c r="L71"/>
  <c r="T71" s="1"/>
  <c r="M70"/>
  <c r="U70" s="1"/>
  <c r="L70"/>
  <c r="T70" s="1"/>
  <c r="M69"/>
  <c r="U69" s="1"/>
  <c r="L69"/>
  <c r="T69" s="1"/>
  <c r="M65"/>
  <c r="U65" s="1"/>
  <c r="L65"/>
  <c r="T65" s="1"/>
  <c r="M64"/>
  <c r="U64" s="1"/>
  <c r="L64"/>
  <c r="T64" s="1"/>
  <c r="M61"/>
  <c r="U61" s="1"/>
  <c r="L61"/>
  <c r="T61" s="1"/>
  <c r="M60"/>
  <c r="U60" s="1"/>
  <c r="L60"/>
  <c r="T60" s="1"/>
  <c r="M59"/>
  <c r="U59" s="1"/>
  <c r="L59"/>
  <c r="T59" s="1"/>
  <c r="M55"/>
  <c r="U55" s="1"/>
  <c r="L55"/>
  <c r="T55" s="1"/>
  <c r="M54"/>
  <c r="U54" s="1"/>
  <c r="L54"/>
  <c r="T54" s="1"/>
  <c r="M51"/>
  <c r="U51" s="1"/>
  <c r="L51"/>
  <c r="T51" s="1"/>
  <c r="M50"/>
  <c r="U50" s="1"/>
  <c r="L50"/>
  <c r="T50" s="1"/>
  <c r="M49"/>
  <c r="U49" s="1"/>
  <c r="L49"/>
  <c r="T49" s="1"/>
  <c r="M42"/>
  <c r="U42" s="1"/>
  <c r="L42"/>
  <c r="T42" s="1"/>
  <c r="M39"/>
  <c r="U39" s="1"/>
  <c r="L39"/>
  <c r="T39" s="1"/>
  <c r="M38"/>
  <c r="U38" s="1"/>
  <c r="L38"/>
  <c r="T38" s="1"/>
  <c r="M35"/>
  <c r="U35" s="1"/>
  <c r="L35"/>
  <c r="T35" s="1"/>
  <c r="M34"/>
  <c r="U34" s="1"/>
  <c r="L34"/>
  <c r="T34" s="1"/>
  <c r="M33"/>
  <c r="U33" s="1"/>
  <c r="L33"/>
  <c r="T33" s="1"/>
  <c r="M28"/>
  <c r="U28" s="1"/>
  <c r="L28"/>
  <c r="T28" s="1"/>
  <c r="M24"/>
  <c r="U24" s="1"/>
  <c r="L24"/>
  <c r="T24" s="1"/>
  <c r="M23"/>
  <c r="U23" s="1"/>
  <c r="L23"/>
  <c r="T23" s="1"/>
  <c r="M16"/>
  <c r="U16" s="1"/>
  <c r="L16"/>
  <c r="T16" s="1"/>
  <c r="M15"/>
  <c r="U15" s="1"/>
  <c r="L15"/>
  <c r="S593"/>
  <c r="R593"/>
  <c r="Q593"/>
  <c r="P593"/>
  <c r="O593"/>
  <c r="N593"/>
  <c r="M593"/>
  <c r="L593"/>
  <c r="S592"/>
  <c r="R592"/>
  <c r="Q592"/>
  <c r="P592"/>
  <c r="O592"/>
  <c r="N592"/>
  <c r="M592"/>
  <c r="L592"/>
  <c r="S591"/>
  <c r="R591"/>
  <c r="Q591"/>
  <c r="P591"/>
  <c r="O591"/>
  <c r="N591"/>
  <c r="M591"/>
  <c r="L591"/>
  <c r="S544"/>
  <c r="R544"/>
  <c r="Q544"/>
  <c r="P544"/>
  <c r="O544"/>
  <c r="N544"/>
  <c r="M544"/>
  <c r="L544"/>
  <c r="S543"/>
  <c r="S542" s="1"/>
  <c r="R543"/>
  <c r="R542" s="1"/>
  <c r="Q543"/>
  <c r="P543"/>
  <c r="P542" s="1"/>
  <c r="O543"/>
  <c r="O542" s="1"/>
  <c r="N543"/>
  <c r="N542" s="1"/>
  <c r="M543"/>
  <c r="M542" s="1"/>
  <c r="L543"/>
  <c r="L542" s="1"/>
  <c r="Q542"/>
  <c r="S635"/>
  <c r="S634" s="1"/>
  <c r="R635"/>
  <c r="R634" s="1"/>
  <c r="Q635"/>
  <c r="Q634" s="1"/>
  <c r="P635"/>
  <c r="P634" s="1"/>
  <c r="O635"/>
  <c r="O634" s="1"/>
  <c r="N635"/>
  <c r="N634" s="1"/>
  <c r="M635"/>
  <c r="M634" s="1"/>
  <c r="N284"/>
  <c r="O284"/>
  <c r="P284"/>
  <c r="Q284"/>
  <c r="R284"/>
  <c r="S284"/>
  <c r="W169" l="1"/>
  <c r="X112"/>
  <c r="V111"/>
  <c r="W46"/>
  <c r="Y46" s="1"/>
  <c r="I74" i="2"/>
  <c r="I430"/>
  <c r="J82"/>
  <c r="I82"/>
  <c r="X955" i="5"/>
  <c r="V954"/>
  <c r="Y955"/>
  <c r="W954"/>
  <c r="J43" i="2"/>
  <c r="I43"/>
  <c r="X912" i="5"/>
  <c r="V901"/>
  <c r="Y912"/>
  <c r="W901"/>
  <c r="V863"/>
  <c r="W863"/>
  <c r="W220"/>
  <c r="W967" s="1"/>
  <c r="Y967" s="1"/>
  <c r="V332"/>
  <c r="X762"/>
  <c r="V761"/>
  <c r="Y762"/>
  <c r="W761"/>
  <c r="V754"/>
  <c r="X754" s="1"/>
  <c r="X755"/>
  <c r="W754"/>
  <c r="Y754" s="1"/>
  <c r="Y755"/>
  <c r="V297"/>
  <c r="V278"/>
  <c r="X278" s="1"/>
  <c r="X737"/>
  <c r="V736"/>
  <c r="Y737"/>
  <c r="W736"/>
  <c r="X380"/>
  <c r="V374"/>
  <c r="X349"/>
  <c r="V348"/>
  <c r="X313"/>
  <c r="V312"/>
  <c r="X312" s="1"/>
  <c r="Y233"/>
  <c r="W232"/>
  <c r="X512"/>
  <c r="V511"/>
  <c r="X332"/>
  <c r="V331"/>
  <c r="X309"/>
  <c r="V308"/>
  <c r="X105"/>
  <c r="V104"/>
  <c r="X401"/>
  <c r="V400"/>
  <c r="X400" s="1"/>
  <c r="X707"/>
  <c r="V706"/>
  <c r="X706" s="1"/>
  <c r="Y707"/>
  <c r="W706"/>
  <c r="Y706" s="1"/>
  <c r="X546"/>
  <c r="V541"/>
  <c r="X359"/>
  <c r="V358"/>
  <c r="X459"/>
  <c r="V449"/>
  <c r="X449" s="1"/>
  <c r="Y333"/>
  <c r="W332"/>
  <c r="Y105"/>
  <c r="W104"/>
  <c r="Y387"/>
  <c r="W386"/>
  <c r="Y386" s="1"/>
  <c r="Y359"/>
  <c r="W358"/>
  <c r="Y349"/>
  <c r="W348"/>
  <c r="Y309"/>
  <c r="W308"/>
  <c r="X239"/>
  <c r="V233"/>
  <c r="Y516"/>
  <c r="W511"/>
  <c r="Y381"/>
  <c r="W380"/>
  <c r="Y314"/>
  <c r="W313"/>
  <c r="Y546"/>
  <c r="W541"/>
  <c r="Y459"/>
  <c r="W449"/>
  <c r="Y449" s="1"/>
  <c r="Y401"/>
  <c r="W400"/>
  <c r="Y400" s="1"/>
  <c r="V66"/>
  <c r="X66" s="1"/>
  <c r="X614"/>
  <c r="V126"/>
  <c r="X297"/>
  <c r="V296"/>
  <c r="Y263"/>
  <c r="W262"/>
  <c r="Y262" s="1"/>
  <c r="V20"/>
  <c r="X503"/>
  <c r="V502"/>
  <c r="V487"/>
  <c r="X488"/>
  <c r="Y503"/>
  <c r="W502"/>
  <c r="W487"/>
  <c r="Y488"/>
  <c r="Y202"/>
  <c r="W201"/>
  <c r="Y201" s="1"/>
  <c r="X77"/>
  <c r="V76"/>
  <c r="X76" s="1"/>
  <c r="Y471"/>
  <c r="W470"/>
  <c r="Y193"/>
  <c r="W192"/>
  <c r="X84"/>
  <c r="V80"/>
  <c r="X80" s="1"/>
  <c r="V470"/>
  <c r="X653"/>
  <c r="V652"/>
  <c r="X652" s="1"/>
  <c r="X141"/>
  <c r="V140"/>
  <c r="X111"/>
  <c r="V110"/>
  <c r="X213"/>
  <c r="V212"/>
  <c r="X203"/>
  <c r="V202"/>
  <c r="Y84"/>
  <c r="W80"/>
  <c r="Y80" s="1"/>
  <c r="Y298"/>
  <c r="W297"/>
  <c r="X194"/>
  <c r="V193"/>
  <c r="V691"/>
  <c r="V690" s="1"/>
  <c r="V421"/>
  <c r="V415" s="1"/>
  <c r="X642"/>
  <c r="V641"/>
  <c r="X592"/>
  <c r="V591"/>
  <c r="X591" s="1"/>
  <c r="X570"/>
  <c r="V569"/>
  <c r="X151"/>
  <c r="V150"/>
  <c r="V220"/>
  <c r="V967" s="1"/>
  <c r="X207"/>
  <c r="V206"/>
  <c r="X206" s="1"/>
  <c r="X264"/>
  <c r="V263"/>
  <c r="Y77"/>
  <c r="W76"/>
  <c r="Y76" s="1"/>
  <c r="X534"/>
  <c r="V533"/>
  <c r="W421"/>
  <c r="W415" s="1"/>
  <c r="X527"/>
  <c r="V526"/>
  <c r="V525" s="1"/>
  <c r="X716"/>
  <c r="X691"/>
  <c r="X610"/>
  <c r="V609"/>
  <c r="X609" s="1"/>
  <c r="X723"/>
  <c r="X697"/>
  <c r="V696"/>
  <c r="Y659"/>
  <c r="W652"/>
  <c r="Y592"/>
  <c r="W591"/>
  <c r="Y591" s="1"/>
  <c r="Y141"/>
  <c r="W140"/>
  <c r="Y723"/>
  <c r="Y642"/>
  <c r="W641"/>
  <c r="Y692"/>
  <c r="W691"/>
  <c r="Y570"/>
  <c r="W569"/>
  <c r="Y152"/>
  <c r="W151"/>
  <c r="Y112"/>
  <c r="Y697"/>
  <c r="W696"/>
  <c r="Y136"/>
  <c r="W126"/>
  <c r="Y615"/>
  <c r="Y614"/>
  <c r="Y610"/>
  <c r="W609"/>
  <c r="Y609" s="1"/>
  <c r="Y599"/>
  <c r="W590"/>
  <c r="Y534"/>
  <c r="W533"/>
  <c r="Y527"/>
  <c r="W526"/>
  <c r="W525" s="1"/>
  <c r="U420"/>
  <c r="U419" s="1"/>
  <c r="M419"/>
  <c r="T420"/>
  <c r="T419" s="1"/>
  <c r="L419"/>
  <c r="V25"/>
  <c r="X25" s="1"/>
  <c r="V170"/>
  <c r="V169" s="1"/>
  <c r="X411"/>
  <c r="V410"/>
  <c r="X410" s="1"/>
  <c r="Y411"/>
  <c r="W410"/>
  <c r="Y410" s="1"/>
  <c r="X405"/>
  <c r="V399"/>
  <c r="Y405"/>
  <c r="W399"/>
  <c r="X31"/>
  <c r="V30"/>
  <c r="J109" i="2"/>
  <c r="W269" i="5"/>
  <c r="X57"/>
  <c r="V56"/>
  <c r="X56" s="1"/>
  <c r="I109" i="2"/>
  <c r="V269" i="5"/>
  <c r="Y31"/>
  <c r="W30"/>
  <c r="Y57"/>
  <c r="W56"/>
  <c r="W966" s="1"/>
  <c r="Y966" s="1"/>
  <c r="U257"/>
  <c r="U256" s="1"/>
  <c r="M256"/>
  <c r="T257"/>
  <c r="T256" s="1"/>
  <c r="L256"/>
  <c r="X161"/>
  <c r="V157"/>
  <c r="X157" s="1"/>
  <c r="Y161"/>
  <c r="W157"/>
  <c r="Y157" s="1"/>
  <c r="Y169"/>
  <c r="X170"/>
  <c r="X274"/>
  <c r="J430" i="2"/>
  <c r="X20" i="5"/>
  <c r="V19"/>
  <c r="V11"/>
  <c r="I194" i="2"/>
  <c r="I188"/>
  <c r="I217"/>
  <c r="I201"/>
  <c r="I207"/>
  <c r="I98"/>
  <c r="I113"/>
  <c r="I103"/>
  <c r="I362"/>
  <c r="I355"/>
  <c r="I7"/>
  <c r="I90"/>
  <c r="I64"/>
  <c r="I398"/>
  <c r="I30"/>
  <c r="I27"/>
  <c r="I22"/>
  <c r="I17"/>
  <c r="I12"/>
  <c r="I390"/>
  <c r="I382"/>
  <c r="I40"/>
  <c r="J22"/>
  <c r="J17"/>
  <c r="J12"/>
  <c r="J40"/>
  <c r="L339"/>
  <c r="J338"/>
  <c r="J58"/>
  <c r="J56"/>
  <c r="J55" s="1"/>
  <c r="J38"/>
  <c r="J36"/>
  <c r="J468"/>
  <c r="J446"/>
  <c r="J444"/>
  <c r="J441"/>
  <c r="J439"/>
  <c r="J325"/>
  <c r="J321"/>
  <c r="J319"/>
  <c r="J315"/>
  <c r="J313"/>
  <c r="J312" s="1"/>
  <c r="J305"/>
  <c r="G35" i="3"/>
  <c r="J298" i="2"/>
  <c r="J297" s="1"/>
  <c r="J292"/>
  <c r="J289"/>
  <c r="J280"/>
  <c r="J277"/>
  <c r="J274"/>
  <c r="J271"/>
  <c r="J182"/>
  <c r="J374"/>
  <c r="J308"/>
  <c r="L180"/>
  <c r="J179"/>
  <c r="J175"/>
  <c r="J267"/>
  <c r="J263"/>
  <c r="J255"/>
  <c r="J295"/>
  <c r="J286"/>
  <c r="J283"/>
  <c r="J160"/>
  <c r="J157"/>
  <c r="J153"/>
  <c r="J149"/>
  <c r="J377"/>
  <c r="J367"/>
  <c r="J332"/>
  <c r="J135"/>
  <c r="J132"/>
  <c r="J423"/>
  <c r="J371"/>
  <c r="J145"/>
  <c r="J142"/>
  <c r="J301"/>
  <c r="J251"/>
  <c r="J186"/>
  <c r="J460"/>
  <c r="J243"/>
  <c r="J53"/>
  <c r="J51"/>
  <c r="J50" s="1"/>
  <c r="J351"/>
  <c r="J348"/>
  <c r="J345"/>
  <c r="J342"/>
  <c r="J237"/>
  <c r="J226"/>
  <c r="J225" s="1"/>
  <c r="L193"/>
  <c r="J192"/>
  <c r="J191" s="1"/>
  <c r="J124"/>
  <c r="J223"/>
  <c r="J98"/>
  <c r="J90"/>
  <c r="J71"/>
  <c r="I433"/>
  <c r="W20" i="5"/>
  <c r="Y21"/>
  <c r="K339" i="2"/>
  <c r="I338"/>
  <c r="I58"/>
  <c r="I56"/>
  <c r="I55" s="1"/>
  <c r="I38"/>
  <c r="I36"/>
  <c r="I468"/>
  <c r="I446"/>
  <c r="I444"/>
  <c r="I441"/>
  <c r="I439"/>
  <c r="I325"/>
  <c r="I321"/>
  <c r="I319"/>
  <c r="I315"/>
  <c r="I313"/>
  <c r="I312" s="1"/>
  <c r="I305"/>
  <c r="F35" i="3"/>
  <c r="I298" i="2"/>
  <c r="I297" s="1"/>
  <c r="I292"/>
  <c r="I289"/>
  <c r="I280"/>
  <c r="I277"/>
  <c r="I274"/>
  <c r="I271"/>
  <c r="I182"/>
  <c r="I374"/>
  <c r="I308"/>
  <c r="K180"/>
  <c r="I179"/>
  <c r="I175"/>
  <c r="I267"/>
  <c r="I263"/>
  <c r="I255"/>
  <c r="I295"/>
  <c r="I286"/>
  <c r="I283"/>
  <c r="I160"/>
  <c r="I157"/>
  <c r="I153"/>
  <c r="I149"/>
  <c r="I377"/>
  <c r="I367"/>
  <c r="I332"/>
  <c r="I135"/>
  <c r="I132"/>
  <c r="I423"/>
  <c r="I371"/>
  <c r="I145"/>
  <c r="I142"/>
  <c r="I301"/>
  <c r="I251"/>
  <c r="I186"/>
  <c r="I460"/>
  <c r="I243"/>
  <c r="I53"/>
  <c r="I51"/>
  <c r="I351"/>
  <c r="I348"/>
  <c r="I345"/>
  <c r="I342"/>
  <c r="I237"/>
  <c r="I226"/>
  <c r="I225" s="1"/>
  <c r="K193"/>
  <c r="I192"/>
  <c r="I191" s="1"/>
  <c r="I124"/>
  <c r="I223"/>
  <c r="J194"/>
  <c r="J188"/>
  <c r="J217"/>
  <c r="J201"/>
  <c r="J207"/>
  <c r="J113"/>
  <c r="J103"/>
  <c r="J362"/>
  <c r="J355"/>
  <c r="J7"/>
  <c r="J64"/>
  <c r="J398"/>
  <c r="J30"/>
  <c r="J27"/>
  <c r="J390"/>
  <c r="J382"/>
  <c r="Y11" i="5"/>
  <c r="W10"/>
  <c r="J433" i="2"/>
  <c r="L495" i="5"/>
  <c r="T496"/>
  <c r="L635"/>
  <c r="L634" s="1"/>
  <c r="T636"/>
  <c r="M495"/>
  <c r="U496"/>
  <c r="U635"/>
  <c r="U634" s="1"/>
  <c r="T635"/>
  <c r="T634" s="1"/>
  <c r="S423"/>
  <c r="R423"/>
  <c r="Q423"/>
  <c r="P423"/>
  <c r="O423"/>
  <c r="N423"/>
  <c r="M423"/>
  <c r="L423"/>
  <c r="S422"/>
  <c r="R422"/>
  <c r="Q422"/>
  <c r="P422"/>
  <c r="O422"/>
  <c r="N422"/>
  <c r="S536"/>
  <c r="R536"/>
  <c r="Q536"/>
  <c r="P536"/>
  <c r="O536"/>
  <c r="N536"/>
  <c r="I50" i="2" l="1"/>
  <c r="W965" i="5"/>
  <c r="Y965" s="1"/>
  <c r="V965"/>
  <c r="I71" i="2"/>
  <c r="I366"/>
  <c r="I365" s="1"/>
  <c r="J366"/>
  <c r="J365" s="1"/>
  <c r="I318"/>
  <c r="J318"/>
  <c r="I262"/>
  <c r="I258" s="1"/>
  <c r="J262"/>
  <c r="J258" s="1"/>
  <c r="I174"/>
  <c r="J174"/>
  <c r="V966" i="5"/>
  <c r="X966" s="1"/>
  <c r="W927"/>
  <c r="Y927" s="1"/>
  <c r="Y954"/>
  <c r="G44" i="3"/>
  <c r="V927" i="5"/>
  <c r="X927" s="1"/>
  <c r="F44" i="3"/>
  <c r="X954" i="5"/>
  <c r="Y901"/>
  <c r="W900"/>
  <c r="X901"/>
  <c r="V900"/>
  <c r="X863"/>
  <c r="V862"/>
  <c r="Y863"/>
  <c r="W862"/>
  <c r="W219"/>
  <c r="Y220"/>
  <c r="W760"/>
  <c r="Y760" s="1"/>
  <c r="Y761"/>
  <c r="G34" i="3"/>
  <c r="V760" i="5"/>
  <c r="X760" s="1"/>
  <c r="X761"/>
  <c r="F34" i="3"/>
  <c r="Y736" i="5"/>
  <c r="W735"/>
  <c r="X736"/>
  <c r="V735"/>
  <c r="X735" s="1"/>
  <c r="X104"/>
  <c r="V103"/>
  <c r="X103" s="1"/>
  <c r="X308"/>
  <c r="V307"/>
  <c r="X331"/>
  <c r="X511"/>
  <c r="V510"/>
  <c r="Y232"/>
  <c r="W231"/>
  <c r="X348"/>
  <c r="V347"/>
  <c r="X347" s="1"/>
  <c r="X374"/>
  <c r="V373"/>
  <c r="X373" s="1"/>
  <c r="X358"/>
  <c r="V353"/>
  <c r="X541"/>
  <c r="V540"/>
  <c r="X540" s="1"/>
  <c r="Y541"/>
  <c r="W540"/>
  <c r="Y540" s="1"/>
  <c r="Y313"/>
  <c r="W312"/>
  <c r="Y312" s="1"/>
  <c r="Y380"/>
  <c r="W374"/>
  <c r="Y511"/>
  <c r="W510"/>
  <c r="X233"/>
  <c r="V232"/>
  <c r="Y308"/>
  <c r="W307"/>
  <c r="Y348"/>
  <c r="W347"/>
  <c r="Y347" s="1"/>
  <c r="Y358"/>
  <c r="W353"/>
  <c r="Y104"/>
  <c r="W103"/>
  <c r="Y103" s="1"/>
  <c r="Y332"/>
  <c r="W331"/>
  <c r="X126"/>
  <c r="V125"/>
  <c r="X125" s="1"/>
  <c r="F46" i="3"/>
  <c r="V295" i="5"/>
  <c r="X295" s="1"/>
  <c r="X296"/>
  <c r="V45"/>
  <c r="Y487"/>
  <c r="X487"/>
  <c r="Y502"/>
  <c r="W501"/>
  <c r="X502"/>
  <c r="V501"/>
  <c r="V486" s="1"/>
  <c r="X486" s="1"/>
  <c r="V469"/>
  <c r="Y192"/>
  <c r="W191"/>
  <c r="Y191" s="1"/>
  <c r="Y470"/>
  <c r="W469"/>
  <c r="V590"/>
  <c r="X533"/>
  <c r="V532"/>
  <c r="X263"/>
  <c r="V262"/>
  <c r="X262" s="1"/>
  <c r="V219"/>
  <c r="F11" i="3"/>
  <c r="H11" s="1"/>
  <c r="X150" i="5"/>
  <c r="X569"/>
  <c r="V568"/>
  <c r="V539" s="1"/>
  <c r="X641"/>
  <c r="V640"/>
  <c r="X640" s="1"/>
  <c r="X421"/>
  <c r="Y421"/>
  <c r="V589"/>
  <c r="X193"/>
  <c r="V192"/>
  <c r="Y297"/>
  <c r="W296"/>
  <c r="X202"/>
  <c r="V201"/>
  <c r="X201" s="1"/>
  <c r="X212"/>
  <c r="V211"/>
  <c r="X211" s="1"/>
  <c r="X110"/>
  <c r="V109"/>
  <c r="X140"/>
  <c r="V139"/>
  <c r="X139" s="1"/>
  <c r="X696"/>
  <c r="V695"/>
  <c r="X695" s="1"/>
  <c r="X722"/>
  <c r="X690"/>
  <c r="X526"/>
  <c r="Y526"/>
  <c r="Y533"/>
  <c r="W532"/>
  <c r="Y590"/>
  <c r="W589"/>
  <c r="Y126"/>
  <c r="W125"/>
  <c r="Y125" s="1"/>
  <c r="Y696"/>
  <c r="W695"/>
  <c r="Y695" s="1"/>
  <c r="Y111"/>
  <c r="W110"/>
  <c r="Y151"/>
  <c r="W150"/>
  <c r="Y569"/>
  <c r="W568"/>
  <c r="Y691"/>
  <c r="W690"/>
  <c r="Y690" s="1"/>
  <c r="Y735"/>
  <c r="G32" i="3"/>
  <c r="Y641" i="5"/>
  <c r="W640"/>
  <c r="Y640" s="1"/>
  <c r="Y722"/>
  <c r="Y721"/>
  <c r="Y140"/>
  <c r="W139"/>
  <c r="Y139" s="1"/>
  <c r="Y652"/>
  <c r="W651"/>
  <c r="Y716"/>
  <c r="W705"/>
  <c r="Y399"/>
  <c r="G24" i="3"/>
  <c r="X399" i="5"/>
  <c r="F24" i="3"/>
  <c r="I108" i="2"/>
  <c r="J108"/>
  <c r="V268" i="5"/>
  <c r="X269"/>
  <c r="W268"/>
  <c r="Y269"/>
  <c r="X30"/>
  <c r="V29"/>
  <c r="X29" s="1"/>
  <c r="W156"/>
  <c r="W155" s="1"/>
  <c r="Y56"/>
  <c r="W45"/>
  <c r="W29"/>
  <c r="Y29" s="1"/>
  <c r="Y30"/>
  <c r="X169"/>
  <c r="V156"/>
  <c r="X11"/>
  <c r="V10"/>
  <c r="X19"/>
  <c r="V18"/>
  <c r="V17" s="1"/>
  <c r="X45"/>
  <c r="V44"/>
  <c r="W9"/>
  <c r="Y10"/>
  <c r="J381" i="2"/>
  <c r="J389"/>
  <c r="J397"/>
  <c r="J60"/>
  <c r="J354"/>
  <c r="J102"/>
  <c r="I222"/>
  <c r="I123"/>
  <c r="I122" s="1"/>
  <c r="I236"/>
  <c r="I341"/>
  <c r="I344"/>
  <c r="I347"/>
  <c r="I350"/>
  <c r="I242"/>
  <c r="I241" s="1"/>
  <c r="I459"/>
  <c r="I185"/>
  <c r="Y20" i="5"/>
  <c r="W19"/>
  <c r="J141" i="2"/>
  <c r="J144"/>
  <c r="J131"/>
  <c r="J134"/>
  <c r="J148"/>
  <c r="J429"/>
  <c r="I250"/>
  <c r="I300"/>
  <c r="I141"/>
  <c r="I144"/>
  <c r="I370"/>
  <c r="I422"/>
  <c r="I131"/>
  <c r="I134"/>
  <c r="I331"/>
  <c r="I376"/>
  <c r="I148"/>
  <c r="I152"/>
  <c r="I156"/>
  <c r="I159"/>
  <c r="I282"/>
  <c r="I285"/>
  <c r="I294"/>
  <c r="I254"/>
  <c r="I253" s="1"/>
  <c r="I266"/>
  <c r="I178"/>
  <c r="I307"/>
  <c r="I373"/>
  <c r="I181"/>
  <c r="I270"/>
  <c r="I273"/>
  <c r="I276"/>
  <c r="I279"/>
  <c r="I288"/>
  <c r="I291"/>
  <c r="I304"/>
  <c r="I303" s="1"/>
  <c r="I324"/>
  <c r="I438"/>
  <c r="I443"/>
  <c r="I467"/>
  <c r="I35"/>
  <c r="I337"/>
  <c r="J81"/>
  <c r="J70"/>
  <c r="J89"/>
  <c r="J97"/>
  <c r="J222"/>
  <c r="J123"/>
  <c r="J122" s="1"/>
  <c r="J236"/>
  <c r="J341"/>
  <c r="J344"/>
  <c r="J347"/>
  <c r="J350"/>
  <c r="J242"/>
  <c r="J241" s="1"/>
  <c r="J459"/>
  <c r="J185"/>
  <c r="J250"/>
  <c r="J300"/>
  <c r="J370"/>
  <c r="J422"/>
  <c r="J331"/>
  <c r="J376"/>
  <c r="J152"/>
  <c r="J156"/>
  <c r="J159"/>
  <c r="J282"/>
  <c r="J285"/>
  <c r="J294"/>
  <c r="J254"/>
  <c r="J253" s="1"/>
  <c r="J266"/>
  <c r="J178"/>
  <c r="J307"/>
  <c r="J373"/>
  <c r="J181"/>
  <c r="J270"/>
  <c r="J273"/>
  <c r="J276"/>
  <c r="J279"/>
  <c r="J288"/>
  <c r="J291"/>
  <c r="J304"/>
  <c r="J303" s="1"/>
  <c r="J324"/>
  <c r="J438"/>
  <c r="J443"/>
  <c r="J467"/>
  <c r="J35"/>
  <c r="J337"/>
  <c r="I381"/>
  <c r="I389"/>
  <c r="I81"/>
  <c r="I397"/>
  <c r="I60"/>
  <c r="I70"/>
  <c r="I89"/>
  <c r="I6"/>
  <c r="I354"/>
  <c r="I102"/>
  <c r="I97"/>
  <c r="I429"/>
  <c r="T544" i="5"/>
  <c r="T543" s="1"/>
  <c r="T542" s="1"/>
  <c r="G140" i="2"/>
  <c r="U544" i="5"/>
  <c r="U543" s="1"/>
  <c r="U542" s="1"/>
  <c r="H140" i="2"/>
  <c r="T593" i="5"/>
  <c r="T592" s="1"/>
  <c r="T591" s="1"/>
  <c r="G130" i="2"/>
  <c r="U593" i="5"/>
  <c r="U592" s="1"/>
  <c r="U591" s="1"/>
  <c r="H130" i="2"/>
  <c r="L536" i="5"/>
  <c r="M536"/>
  <c r="U536"/>
  <c r="H302" i="2" s="1"/>
  <c r="T536" i="5"/>
  <c r="G302" i="2" s="1"/>
  <c r="G301" l="1"/>
  <c r="K302"/>
  <c r="H129"/>
  <c r="L130"/>
  <c r="G129"/>
  <c r="K130"/>
  <c r="H139"/>
  <c r="L140"/>
  <c r="G139"/>
  <c r="K140"/>
  <c r="H301"/>
  <c r="L302"/>
  <c r="F32" i="3"/>
  <c r="W539" i="5"/>
  <c r="Y156"/>
  <c r="W968"/>
  <c r="Y968" s="1"/>
  <c r="V968"/>
  <c r="J458" i="2"/>
  <c r="I437"/>
  <c r="J437"/>
  <c r="I458"/>
  <c r="J269"/>
  <c r="I269"/>
  <c r="J265"/>
  <c r="J257" s="1"/>
  <c r="I265"/>
  <c r="I257" s="1"/>
  <c r="J197"/>
  <c r="I197"/>
  <c r="J107"/>
  <c r="I107"/>
  <c r="X900" i="5"/>
  <c r="V899"/>
  <c r="Y900"/>
  <c r="W899"/>
  <c r="Y862"/>
  <c r="W834"/>
  <c r="G38" i="3" s="1"/>
  <c r="X862" i="5"/>
  <c r="V834"/>
  <c r="F38" i="3" s="1"/>
  <c r="W218" i="5"/>
  <c r="Y219"/>
  <c r="G33" i="3"/>
  <c r="F33"/>
  <c r="V651" i="5"/>
  <c r="G16" i="3"/>
  <c r="W230" i="5"/>
  <c r="Y230" s="1"/>
  <c r="Y231"/>
  <c r="V509"/>
  <c r="X509" s="1"/>
  <c r="F43" i="3"/>
  <c r="X510" i="5"/>
  <c r="X307"/>
  <c r="V306"/>
  <c r="V330"/>
  <c r="V352"/>
  <c r="X353"/>
  <c r="Y331"/>
  <c r="W330"/>
  <c r="W352"/>
  <c r="Y353"/>
  <c r="Y307"/>
  <c r="W306"/>
  <c r="X232"/>
  <c r="V231"/>
  <c r="W509"/>
  <c r="Y509" s="1"/>
  <c r="G43" i="3"/>
  <c r="Y510" i="5"/>
  <c r="Y374"/>
  <c r="W373"/>
  <c r="Y373" s="1"/>
  <c r="V588"/>
  <c r="W588"/>
  <c r="F45" i="3"/>
  <c r="X501" i="5"/>
  <c r="F39" i="3"/>
  <c r="Y501" i="5"/>
  <c r="G39" i="3"/>
  <c r="W486" i="5"/>
  <c r="Y486" s="1"/>
  <c r="Y469"/>
  <c r="W468"/>
  <c r="V468"/>
  <c r="F25" i="3"/>
  <c r="X415" i="5"/>
  <c r="X568"/>
  <c r="V218"/>
  <c r="X109"/>
  <c r="V108"/>
  <c r="G46" i="3"/>
  <c r="W295" i="5"/>
  <c r="Y295" s="1"/>
  <c r="Y296"/>
  <c r="X192"/>
  <c r="V191"/>
  <c r="X191" s="1"/>
  <c r="Y415"/>
  <c r="G25" i="3"/>
  <c r="X532" i="5"/>
  <c r="V531"/>
  <c r="X531" s="1"/>
  <c r="X525"/>
  <c r="V524"/>
  <c r="X651"/>
  <c r="F30" i="3"/>
  <c r="X721" i="5"/>
  <c r="V705"/>
  <c r="V538" s="1"/>
  <c r="F29" i="3"/>
  <c r="Y705" i="5"/>
  <c r="G31" i="3"/>
  <c r="Y651" i="5"/>
  <c r="G30" i="3"/>
  <c r="Y568" i="5"/>
  <c r="G11" i="3"/>
  <c r="I11" s="1"/>
  <c r="Y150" i="5"/>
  <c r="Y110"/>
  <c r="W109"/>
  <c r="Y589"/>
  <c r="Y532"/>
  <c r="W531"/>
  <c r="Y531" s="1"/>
  <c r="W267"/>
  <c r="Y268"/>
  <c r="V267"/>
  <c r="X268"/>
  <c r="W44"/>
  <c r="Y45"/>
  <c r="Y155"/>
  <c r="X156"/>
  <c r="X44"/>
  <c r="V43"/>
  <c r="X18"/>
  <c r="X10"/>
  <c r="V9"/>
  <c r="I80" i="2"/>
  <c r="J127"/>
  <c r="J137"/>
  <c r="G6" i="3"/>
  <c r="Y9" i="5"/>
  <c r="I428" i="2"/>
  <c r="I5"/>
  <c r="I380"/>
  <c r="J311"/>
  <c r="J177"/>
  <c r="J173"/>
  <c r="J147"/>
  <c r="J327"/>
  <c r="J418"/>
  <c r="J369"/>
  <c r="J249"/>
  <c r="J248" s="1"/>
  <c r="J184"/>
  <c r="J340"/>
  <c r="J80"/>
  <c r="I311"/>
  <c r="I177"/>
  <c r="I173"/>
  <c r="I147"/>
  <c r="I327"/>
  <c r="I127"/>
  <c r="I418"/>
  <c r="I369"/>
  <c r="I137"/>
  <c r="I249"/>
  <c r="I248" s="1"/>
  <c r="J428"/>
  <c r="W18" i="5"/>
  <c r="W17" s="1"/>
  <c r="Y19"/>
  <c r="I184" i="2"/>
  <c r="I340"/>
  <c r="J380"/>
  <c r="J6"/>
  <c r="T423" i="5"/>
  <c r="T422" s="1"/>
  <c r="G200" i="2"/>
  <c r="G199" s="1"/>
  <c r="G198" s="1"/>
  <c r="U423" i="5"/>
  <c r="U422" s="1"/>
  <c r="H200" i="2"/>
  <c r="H199" s="1"/>
  <c r="H198" s="1"/>
  <c r="G138" l="1"/>
  <c r="K138" s="1"/>
  <c r="K139"/>
  <c r="H138"/>
  <c r="L138" s="1"/>
  <c r="L139"/>
  <c r="G128"/>
  <c r="K128" s="1"/>
  <c r="K129"/>
  <c r="H128"/>
  <c r="L128" s="1"/>
  <c r="L129"/>
  <c r="G300"/>
  <c r="K300" s="1"/>
  <c r="K301"/>
  <c r="H300"/>
  <c r="L300" s="1"/>
  <c r="L301"/>
  <c r="Y899" i="5"/>
  <c r="G40" i="3"/>
  <c r="X899" i="5"/>
  <c r="F40" i="3"/>
  <c r="V833" i="5"/>
  <c r="X833" s="1"/>
  <c r="X834"/>
  <c r="W833"/>
  <c r="Y833" s="1"/>
  <c r="Y834"/>
  <c r="I38" i="3"/>
  <c r="Y218" i="5"/>
  <c r="W217"/>
  <c r="X330"/>
  <c r="F19" i="3"/>
  <c r="F41"/>
  <c r="G15"/>
  <c r="X306" i="5"/>
  <c r="V305"/>
  <c r="V329"/>
  <c r="X329" s="1"/>
  <c r="F20" i="3"/>
  <c r="X352" i="5"/>
  <c r="G20" i="3"/>
  <c r="Y352" i="5"/>
  <c r="G41" i="3"/>
  <c r="F16"/>
  <c r="V230" i="5"/>
  <c r="X230" s="1"/>
  <c r="X231"/>
  <c r="Y306"/>
  <c r="W305"/>
  <c r="Y330"/>
  <c r="G19" i="3"/>
  <c r="W329" i="5"/>
  <c r="Y329" s="1"/>
  <c r="G37" i="3"/>
  <c r="F26"/>
  <c r="V391" i="5"/>
  <c r="Y468"/>
  <c r="G26" i="3"/>
  <c r="W391" i="5"/>
  <c r="X108"/>
  <c r="F9" i="3"/>
  <c r="V155" i="5"/>
  <c r="G45" i="3"/>
  <c r="V217" i="5"/>
  <c r="F28" i="3"/>
  <c r="X539" i="5"/>
  <c r="X705"/>
  <c r="F31" i="3"/>
  <c r="X524" i="5"/>
  <c r="V523"/>
  <c r="X523" s="1"/>
  <c r="Y525"/>
  <c r="W524"/>
  <c r="Y588"/>
  <c r="G29" i="3"/>
  <c r="Y109" i="5"/>
  <c r="W108"/>
  <c r="W538"/>
  <c r="Y539"/>
  <c r="G28" i="3"/>
  <c r="V261" i="5"/>
  <c r="X267"/>
  <c r="W261"/>
  <c r="Y267"/>
  <c r="W43"/>
  <c r="Y44"/>
  <c r="W8"/>
  <c r="V8"/>
  <c r="J353" i="2"/>
  <c r="F12" i="3"/>
  <c r="X155" i="5"/>
  <c r="F6" i="3"/>
  <c r="X9" i="5"/>
  <c r="F7" i="3"/>
  <c r="X17" i="5"/>
  <c r="F8" i="3"/>
  <c r="X43" i="5"/>
  <c r="I126" i="2"/>
  <c r="J5"/>
  <c r="Y18" i="5"/>
  <c r="J106" i="2"/>
  <c r="J101" s="1"/>
  <c r="I436"/>
  <c r="J436"/>
  <c r="I106"/>
  <c r="I101" s="1"/>
  <c r="J126"/>
  <c r="I353"/>
  <c r="I379" l="1"/>
  <c r="J379"/>
  <c r="I4"/>
  <c r="J4"/>
  <c r="H38" i="3"/>
  <c r="F37"/>
  <c r="G14"/>
  <c r="Y217" i="5"/>
  <c r="W216"/>
  <c r="Y216" s="1"/>
  <c r="V304"/>
  <c r="X304" s="1"/>
  <c r="X305"/>
  <c r="Y305"/>
  <c r="W304"/>
  <c r="Y304" s="1"/>
  <c r="F15" i="3"/>
  <c r="G22"/>
  <c r="V303" i="5"/>
  <c r="Y391"/>
  <c r="W303"/>
  <c r="Y303" s="1"/>
  <c r="F22" i="3"/>
  <c r="F14"/>
  <c r="V216" i="5"/>
  <c r="V522"/>
  <c r="F27" i="3"/>
  <c r="G27"/>
  <c r="Y538" i="5"/>
  <c r="G9" i="3"/>
  <c r="Y108" i="5"/>
  <c r="Y524"/>
  <c r="W523"/>
  <c r="Y523" s="1"/>
  <c r="G12" i="3"/>
  <c r="W260" i="5"/>
  <c r="Y261"/>
  <c r="V260"/>
  <c r="X261"/>
  <c r="Y43"/>
  <c r="G8" i="3"/>
  <c r="F5"/>
  <c r="X8" i="5"/>
  <c r="G7" i="3"/>
  <c r="Y17" i="5"/>
  <c r="Q271"/>
  <c r="Q270" s="1"/>
  <c r="P271"/>
  <c r="P270" s="1"/>
  <c r="O271"/>
  <c r="N271"/>
  <c r="N270" s="1"/>
  <c r="R271"/>
  <c r="R270" s="1"/>
  <c r="S271"/>
  <c r="S270" s="1"/>
  <c r="J472" i="2" l="1"/>
  <c r="G13" i="3"/>
  <c r="F13"/>
  <c r="W522" i="5"/>
  <c r="Y522" s="1"/>
  <c r="F21" i="3"/>
  <c r="F18" s="1"/>
  <c r="X260" i="5"/>
  <c r="V259"/>
  <c r="W259"/>
  <c r="Y259" s="1"/>
  <c r="Y260"/>
  <c r="G21" i="3"/>
  <c r="G18" s="1"/>
  <c r="W7" i="5"/>
  <c r="Y8"/>
  <c r="G5" i="3"/>
  <c r="M271" i="5"/>
  <c r="U271" s="1"/>
  <c r="U270" s="1"/>
  <c r="L271"/>
  <c r="T271" s="1"/>
  <c r="T270" s="1"/>
  <c r="N276"/>
  <c r="N275" s="1"/>
  <c r="N274" s="1"/>
  <c r="O276"/>
  <c r="O275" s="1"/>
  <c r="O274" s="1"/>
  <c r="P276"/>
  <c r="P275" s="1"/>
  <c r="P274" s="1"/>
  <c r="Q276"/>
  <c r="Q275" s="1"/>
  <c r="Q274" s="1"/>
  <c r="R276"/>
  <c r="R275" s="1"/>
  <c r="R274" s="1"/>
  <c r="S276"/>
  <c r="S275" s="1"/>
  <c r="S274" s="1"/>
  <c r="U276"/>
  <c r="U275" s="1"/>
  <c r="U274" s="1"/>
  <c r="T276"/>
  <c r="T275" s="1"/>
  <c r="T274" s="1"/>
  <c r="N269"/>
  <c r="N268" s="1"/>
  <c r="O270"/>
  <c r="O269" s="1"/>
  <c r="O268" s="1"/>
  <c r="P269"/>
  <c r="P268" s="1"/>
  <c r="Q269"/>
  <c r="Q268" s="1"/>
  <c r="R269"/>
  <c r="R268" s="1"/>
  <c r="S269"/>
  <c r="S268" s="1"/>
  <c r="N382"/>
  <c r="N381" s="1"/>
  <c r="N380" s="1"/>
  <c r="O382"/>
  <c r="P382"/>
  <c r="P381" s="1"/>
  <c r="P380" s="1"/>
  <c r="Q382"/>
  <c r="R382"/>
  <c r="R381" s="1"/>
  <c r="R380" s="1"/>
  <c r="S382"/>
  <c r="S766"/>
  <c r="S765" s="1"/>
  <c r="S764" s="1"/>
  <c r="S763" s="1"/>
  <c r="R766"/>
  <c r="R765" s="1"/>
  <c r="R764" s="1"/>
  <c r="R763" s="1"/>
  <c r="Q766"/>
  <c r="Q765" s="1"/>
  <c r="Q764" s="1"/>
  <c r="Q763" s="1"/>
  <c r="P766"/>
  <c r="O766"/>
  <c r="O765" s="1"/>
  <c r="O764" s="1"/>
  <c r="O763" s="1"/>
  <c r="N766"/>
  <c r="N765" s="1"/>
  <c r="N764" s="1"/>
  <c r="N763" s="1"/>
  <c r="L766"/>
  <c r="L765" s="1"/>
  <c r="L764" s="1"/>
  <c r="L763" s="1"/>
  <c r="L762" s="1"/>
  <c r="P765"/>
  <c r="P764" s="1"/>
  <c r="P763" s="1"/>
  <c r="S771"/>
  <c r="R771"/>
  <c r="Q771"/>
  <c r="P771"/>
  <c r="O771"/>
  <c r="N771"/>
  <c r="M771"/>
  <c r="L771"/>
  <c r="S770"/>
  <c r="S769" s="1"/>
  <c r="R770"/>
  <c r="R769" s="1"/>
  <c r="Q770"/>
  <c r="Q769" s="1"/>
  <c r="P770"/>
  <c r="P769" s="1"/>
  <c r="O770"/>
  <c r="O769" s="1"/>
  <c r="N770"/>
  <c r="N769" s="1"/>
  <c r="M770"/>
  <c r="M769" s="1"/>
  <c r="L770"/>
  <c r="L769" s="1"/>
  <c r="N396"/>
  <c r="N395" s="1"/>
  <c r="N394" s="1"/>
  <c r="N393" s="1"/>
  <c r="N392" s="1"/>
  <c r="O396"/>
  <c r="P396"/>
  <c r="P395" s="1"/>
  <c r="P394" s="1"/>
  <c r="P393" s="1"/>
  <c r="P392" s="1"/>
  <c r="Q396"/>
  <c r="R396"/>
  <c r="R395" s="1"/>
  <c r="R394" s="1"/>
  <c r="R393" s="1"/>
  <c r="R392" s="1"/>
  <c r="S396"/>
  <c r="Q283"/>
  <c r="S663"/>
  <c r="R663"/>
  <c r="Q663"/>
  <c r="P663"/>
  <c r="O663"/>
  <c r="N663"/>
  <c r="S661"/>
  <c r="R661"/>
  <c r="Q661"/>
  <c r="Q660" s="1"/>
  <c r="Q659" s="1"/>
  <c r="P661"/>
  <c r="O661"/>
  <c r="O660" s="1"/>
  <c r="O659" s="1"/>
  <c r="N661"/>
  <c r="S660"/>
  <c r="S659" s="1"/>
  <c r="S657"/>
  <c r="R657"/>
  <c r="Q657"/>
  <c r="P657"/>
  <c r="O657"/>
  <c r="N657"/>
  <c r="L657"/>
  <c r="S655"/>
  <c r="R655"/>
  <c r="Q655"/>
  <c r="P655"/>
  <c r="O655"/>
  <c r="N655"/>
  <c r="L799"/>
  <c r="L798" s="1"/>
  <c r="L797" s="1"/>
  <c r="L796" s="1"/>
  <c r="S680"/>
  <c r="R680"/>
  <c r="Q680"/>
  <c r="P680"/>
  <c r="O680"/>
  <c r="N680"/>
  <c r="S684"/>
  <c r="S683" s="1"/>
  <c r="S682" s="1"/>
  <c r="R684"/>
  <c r="R683" s="1"/>
  <c r="R682" s="1"/>
  <c r="Q684"/>
  <c r="Q683" s="1"/>
  <c r="Q682" s="1"/>
  <c r="P684"/>
  <c r="P683" s="1"/>
  <c r="P682" s="1"/>
  <c r="O684"/>
  <c r="O683" s="1"/>
  <c r="O682" s="1"/>
  <c r="N684"/>
  <c r="N683" s="1"/>
  <c r="N682" s="1"/>
  <c r="S804"/>
  <c r="R804"/>
  <c r="Q804"/>
  <c r="P804"/>
  <c r="O804"/>
  <c r="N804"/>
  <c r="M804"/>
  <c r="L804"/>
  <c r="S803"/>
  <c r="R803"/>
  <c r="Q803"/>
  <c r="P803"/>
  <c r="O803"/>
  <c r="N803"/>
  <c r="M803"/>
  <c r="L803"/>
  <c r="S802"/>
  <c r="R802"/>
  <c r="Q802"/>
  <c r="P802"/>
  <c r="O802"/>
  <c r="N802"/>
  <c r="M802"/>
  <c r="L802"/>
  <c r="S801"/>
  <c r="R801"/>
  <c r="Q801"/>
  <c r="P801"/>
  <c r="O801"/>
  <c r="N801"/>
  <c r="M801"/>
  <c r="L801"/>
  <c r="S799"/>
  <c r="S798" s="1"/>
  <c r="S797" s="1"/>
  <c r="S796" s="1"/>
  <c r="R799"/>
  <c r="R798" s="1"/>
  <c r="R797" s="1"/>
  <c r="R796" s="1"/>
  <c r="Q799"/>
  <c r="Q798" s="1"/>
  <c r="Q797" s="1"/>
  <c r="Q796" s="1"/>
  <c r="P799"/>
  <c r="P798" s="1"/>
  <c r="P797" s="1"/>
  <c r="P796" s="1"/>
  <c r="O799"/>
  <c r="O798" s="1"/>
  <c r="O797" s="1"/>
  <c r="O796" s="1"/>
  <c r="N799"/>
  <c r="N798" s="1"/>
  <c r="N797" s="1"/>
  <c r="N796" s="1"/>
  <c r="U495"/>
  <c r="H244" i="2" s="1"/>
  <c r="T495" i="5"/>
  <c r="O495"/>
  <c r="O494" s="1"/>
  <c r="O493" s="1"/>
  <c r="P495"/>
  <c r="P494" s="1"/>
  <c r="P493" s="1"/>
  <c r="Q495"/>
  <c r="Q494" s="1"/>
  <c r="Q493" s="1"/>
  <c r="R495"/>
  <c r="R494" s="1"/>
  <c r="R493" s="1"/>
  <c r="S495"/>
  <c r="S494" s="1"/>
  <c r="S493" s="1"/>
  <c r="N494"/>
  <c r="N493" s="1"/>
  <c r="S638"/>
  <c r="S637" s="1"/>
  <c r="R638"/>
  <c r="R637" s="1"/>
  <c r="Q638"/>
  <c r="Q637" s="1"/>
  <c r="P638"/>
  <c r="P637" s="1"/>
  <c r="O638"/>
  <c r="O637" s="1"/>
  <c r="N638"/>
  <c r="N637" s="1"/>
  <c r="M638"/>
  <c r="M637" s="1"/>
  <c r="S408"/>
  <c r="R408"/>
  <c r="Q408"/>
  <c r="P408"/>
  <c r="O408"/>
  <c r="N408"/>
  <c r="M408"/>
  <c r="L408"/>
  <c r="S407"/>
  <c r="R407"/>
  <c r="Q407"/>
  <c r="P407"/>
  <c r="O407"/>
  <c r="N407"/>
  <c r="M407"/>
  <c r="L407"/>
  <c r="S406"/>
  <c r="S405" s="1"/>
  <c r="R406"/>
  <c r="R405" s="1"/>
  <c r="Q406"/>
  <c r="Q405" s="1"/>
  <c r="P406"/>
  <c r="P405" s="1"/>
  <c r="O406"/>
  <c r="O405" s="1"/>
  <c r="N406"/>
  <c r="N405" s="1"/>
  <c r="M406"/>
  <c r="M405" s="1"/>
  <c r="L406"/>
  <c r="L405" s="1"/>
  <c r="S457"/>
  <c r="S456" s="1"/>
  <c r="S455" s="1"/>
  <c r="R457"/>
  <c r="R456" s="1"/>
  <c r="R455" s="1"/>
  <c r="Q457"/>
  <c r="Q456" s="1"/>
  <c r="Q455" s="1"/>
  <c r="P457"/>
  <c r="P456" s="1"/>
  <c r="P455" s="1"/>
  <c r="O457"/>
  <c r="N457"/>
  <c r="L457" s="1"/>
  <c r="S452"/>
  <c r="S451" s="1"/>
  <c r="S450" s="1"/>
  <c r="R452"/>
  <c r="R451" s="1"/>
  <c r="R450" s="1"/>
  <c r="Q452"/>
  <c r="Q451" s="1"/>
  <c r="Q450" s="1"/>
  <c r="P452"/>
  <c r="P451" s="1"/>
  <c r="P450" s="1"/>
  <c r="O452"/>
  <c r="O451" s="1"/>
  <c r="O450" s="1"/>
  <c r="N452"/>
  <c r="N451" s="1"/>
  <c r="N450" s="1"/>
  <c r="M452"/>
  <c r="M451" s="1"/>
  <c r="M450" s="1"/>
  <c r="S461"/>
  <c r="S460" s="1"/>
  <c r="S459" s="1"/>
  <c r="R461"/>
  <c r="R460" s="1"/>
  <c r="R459" s="1"/>
  <c r="Q461"/>
  <c r="Q460" s="1"/>
  <c r="Q459" s="1"/>
  <c r="P461"/>
  <c r="P460" s="1"/>
  <c r="P459" s="1"/>
  <c r="O461"/>
  <c r="O460" s="1"/>
  <c r="O459" s="1"/>
  <c r="N461"/>
  <c r="N460" s="1"/>
  <c r="N459" s="1"/>
  <c r="L461"/>
  <c r="L460" s="1"/>
  <c r="L459" s="1"/>
  <c r="S466"/>
  <c r="R466"/>
  <c r="Q466"/>
  <c r="P466"/>
  <c r="O466"/>
  <c r="M466" s="1"/>
  <c r="N466"/>
  <c r="L466" s="1"/>
  <c r="S465"/>
  <c r="R465"/>
  <c r="Q465"/>
  <c r="P465"/>
  <c r="O465"/>
  <c r="N465"/>
  <c r="M465"/>
  <c r="L465"/>
  <c r="S464"/>
  <c r="R464"/>
  <c r="Q464"/>
  <c r="P464"/>
  <c r="O464"/>
  <c r="N464"/>
  <c r="M464"/>
  <c r="L464"/>
  <c r="S435"/>
  <c r="S434" s="1"/>
  <c r="R435"/>
  <c r="R434" s="1"/>
  <c r="Q435"/>
  <c r="Q434" s="1"/>
  <c r="P435"/>
  <c r="P434" s="1"/>
  <c r="O435"/>
  <c r="O434" s="1"/>
  <c r="N435"/>
  <c r="N434" s="1"/>
  <c r="L632"/>
  <c r="L631" s="1"/>
  <c r="L514"/>
  <c r="L513" s="1"/>
  <c r="L512" s="1"/>
  <c r="R632"/>
  <c r="R631" s="1"/>
  <c r="R514"/>
  <c r="R513" s="1"/>
  <c r="R512" s="1"/>
  <c r="S514"/>
  <c r="S513" s="1"/>
  <c r="S512" s="1"/>
  <c r="R506"/>
  <c r="R505" s="1"/>
  <c r="R504" s="1"/>
  <c r="R503" s="1"/>
  <c r="Q506"/>
  <c r="Q505" s="1"/>
  <c r="Q504" s="1"/>
  <c r="Q503" s="1"/>
  <c r="P506"/>
  <c r="O506"/>
  <c r="O505" s="1"/>
  <c r="O504" s="1"/>
  <c r="O503" s="1"/>
  <c r="N506"/>
  <c r="N505" s="1"/>
  <c r="N504" s="1"/>
  <c r="N503" s="1"/>
  <c r="N250"/>
  <c r="S783"/>
  <c r="S782" s="1"/>
  <c r="S781" s="1"/>
  <c r="S780" s="1"/>
  <c r="R783"/>
  <c r="Q783"/>
  <c r="Q782" s="1"/>
  <c r="Q781" s="1"/>
  <c r="Q780" s="1"/>
  <c r="P783"/>
  <c r="P782" s="1"/>
  <c r="P781" s="1"/>
  <c r="P780" s="1"/>
  <c r="O783"/>
  <c r="O782" s="1"/>
  <c r="O781" s="1"/>
  <c r="O780" s="1"/>
  <c r="N783"/>
  <c r="N782" s="1"/>
  <c r="N781" s="1"/>
  <c r="N780" s="1"/>
  <c r="S777"/>
  <c r="S776" s="1"/>
  <c r="S775" s="1"/>
  <c r="S774" s="1"/>
  <c r="R777"/>
  <c r="R776" s="1"/>
  <c r="R775" s="1"/>
  <c r="R774" s="1"/>
  <c r="Q777"/>
  <c r="Q776" s="1"/>
  <c r="Q775" s="1"/>
  <c r="Q774" s="1"/>
  <c r="P777"/>
  <c r="O777"/>
  <c r="O776" s="1"/>
  <c r="O775" s="1"/>
  <c r="O774" s="1"/>
  <c r="N777"/>
  <c r="N776" s="1"/>
  <c r="N775" s="1"/>
  <c r="N774" s="1"/>
  <c r="L159"/>
  <c r="L158" s="1"/>
  <c r="L354"/>
  <c r="L490"/>
  <c r="L489" s="1"/>
  <c r="L488" s="1"/>
  <c r="L548"/>
  <c r="L547" s="1"/>
  <c r="L546" s="1"/>
  <c r="L597"/>
  <c r="L596" s="1"/>
  <c r="L595" s="1"/>
  <c r="L724"/>
  <c r="L723" s="1"/>
  <c r="L889"/>
  <c r="L891"/>
  <c r="L667"/>
  <c r="L666" s="1"/>
  <c r="L665" s="1"/>
  <c r="M159"/>
  <c r="M158" s="1"/>
  <c r="M354"/>
  <c r="M490"/>
  <c r="M489" s="1"/>
  <c r="M488" s="1"/>
  <c r="M548"/>
  <c r="M547" s="1"/>
  <c r="M546" s="1"/>
  <c r="H166" i="2"/>
  <c r="M724" i="5"/>
  <c r="M723" s="1"/>
  <c r="M889"/>
  <c r="M891"/>
  <c r="M667"/>
  <c r="M666" s="1"/>
  <c r="M665" s="1"/>
  <c r="N48"/>
  <c r="N47" s="1"/>
  <c r="N53"/>
  <c r="N52" s="1"/>
  <c r="N58"/>
  <c r="N57" s="1"/>
  <c r="N63"/>
  <c r="N62" s="1"/>
  <c r="N68"/>
  <c r="N67" s="1"/>
  <c r="N73"/>
  <c r="N72" s="1"/>
  <c r="N78"/>
  <c r="N77" s="1"/>
  <c r="N76" s="1"/>
  <c r="N85"/>
  <c r="N84" s="1"/>
  <c r="N82"/>
  <c r="N81" s="1"/>
  <c r="N159"/>
  <c r="N158" s="1"/>
  <c r="N354"/>
  <c r="N490"/>
  <c r="N489" s="1"/>
  <c r="N488" s="1"/>
  <c r="N548"/>
  <c r="N547" s="1"/>
  <c r="N546" s="1"/>
  <c r="N597"/>
  <c r="N596" s="1"/>
  <c r="N595" s="1"/>
  <c r="N632"/>
  <c r="N631" s="1"/>
  <c r="N630" s="1"/>
  <c r="N708"/>
  <c r="N707" s="1"/>
  <c r="N724"/>
  <c r="N723" s="1"/>
  <c r="N889"/>
  <c r="N891"/>
  <c r="N904"/>
  <c r="N903" s="1"/>
  <c r="N909"/>
  <c r="N908" s="1"/>
  <c r="N938"/>
  <c r="N937" s="1"/>
  <c r="N667"/>
  <c r="N666" s="1"/>
  <c r="N665" s="1"/>
  <c r="N514"/>
  <c r="N513" s="1"/>
  <c r="N512" s="1"/>
  <c r="O48"/>
  <c r="O47" s="1"/>
  <c r="O53"/>
  <c r="O52" s="1"/>
  <c r="O58"/>
  <c r="O57" s="1"/>
  <c r="O63"/>
  <c r="O62" s="1"/>
  <c r="O68"/>
  <c r="O67" s="1"/>
  <c r="O73"/>
  <c r="O72" s="1"/>
  <c r="O78"/>
  <c r="O77" s="1"/>
  <c r="O76" s="1"/>
  <c r="O85"/>
  <c r="O84" s="1"/>
  <c r="O82"/>
  <c r="O81" s="1"/>
  <c r="O159"/>
  <c r="O158" s="1"/>
  <c r="O354"/>
  <c r="O490"/>
  <c r="O489" s="1"/>
  <c r="O488" s="1"/>
  <c r="O548"/>
  <c r="O547" s="1"/>
  <c r="O546" s="1"/>
  <c r="O597"/>
  <c r="O596" s="1"/>
  <c r="O595" s="1"/>
  <c r="O632"/>
  <c r="O631" s="1"/>
  <c r="O630" s="1"/>
  <c r="O708"/>
  <c r="O707" s="1"/>
  <c r="O724"/>
  <c r="O723" s="1"/>
  <c r="O889"/>
  <c r="O891"/>
  <c r="O904"/>
  <c r="O903" s="1"/>
  <c r="O909"/>
  <c r="O908" s="1"/>
  <c r="O938"/>
  <c r="O937" s="1"/>
  <c r="O667"/>
  <c r="O666" s="1"/>
  <c r="O665" s="1"/>
  <c r="O514"/>
  <c r="O513" s="1"/>
  <c r="O512" s="1"/>
  <c r="P48"/>
  <c r="P47" s="1"/>
  <c r="P53"/>
  <c r="P52" s="1"/>
  <c r="P58"/>
  <c r="P57" s="1"/>
  <c r="P63"/>
  <c r="P62" s="1"/>
  <c r="P68"/>
  <c r="P67" s="1"/>
  <c r="P73"/>
  <c r="P72" s="1"/>
  <c r="P78"/>
  <c r="P77" s="1"/>
  <c r="P76" s="1"/>
  <c r="P85"/>
  <c r="P84" s="1"/>
  <c r="P82"/>
  <c r="P81" s="1"/>
  <c r="P159"/>
  <c r="P158" s="1"/>
  <c r="P354"/>
  <c r="P490"/>
  <c r="P489" s="1"/>
  <c r="P488" s="1"/>
  <c r="P505"/>
  <c r="P504" s="1"/>
  <c r="P503" s="1"/>
  <c r="P548"/>
  <c r="P547" s="1"/>
  <c r="P546" s="1"/>
  <c r="P597"/>
  <c r="P596" s="1"/>
  <c r="P595" s="1"/>
  <c r="P632"/>
  <c r="P631" s="1"/>
  <c r="P630" s="1"/>
  <c r="P708"/>
  <c r="P707" s="1"/>
  <c r="P724"/>
  <c r="P723" s="1"/>
  <c r="P889"/>
  <c r="P891"/>
  <c r="P904"/>
  <c r="P903" s="1"/>
  <c r="P909"/>
  <c r="P908" s="1"/>
  <c r="P938"/>
  <c r="P937" s="1"/>
  <c r="P667"/>
  <c r="P666" s="1"/>
  <c r="P665" s="1"/>
  <c r="P514"/>
  <c r="P513" s="1"/>
  <c r="P512" s="1"/>
  <c r="Q48"/>
  <c r="Q47" s="1"/>
  <c r="Q53"/>
  <c r="Q52" s="1"/>
  <c r="Q58"/>
  <c r="Q57" s="1"/>
  <c r="Q63"/>
  <c r="Q62" s="1"/>
  <c r="Q68"/>
  <c r="Q67" s="1"/>
  <c r="Q73"/>
  <c r="Q72" s="1"/>
  <c r="Q78"/>
  <c r="Q77" s="1"/>
  <c r="Q76" s="1"/>
  <c r="Q85"/>
  <c r="Q84" s="1"/>
  <c r="Q82"/>
  <c r="Q81" s="1"/>
  <c r="Q159"/>
  <c r="Q158" s="1"/>
  <c r="Q354"/>
  <c r="Q490"/>
  <c r="Q489" s="1"/>
  <c r="Q488" s="1"/>
  <c r="Q548"/>
  <c r="Q547" s="1"/>
  <c r="Q546" s="1"/>
  <c r="Q597"/>
  <c r="Q596" s="1"/>
  <c r="Q595" s="1"/>
  <c r="Q632"/>
  <c r="Q631" s="1"/>
  <c r="Q708"/>
  <c r="Q707" s="1"/>
  <c r="Q724"/>
  <c r="Q723" s="1"/>
  <c r="Q889"/>
  <c r="Q891"/>
  <c r="Q904"/>
  <c r="Q903" s="1"/>
  <c r="Q909"/>
  <c r="Q908" s="1"/>
  <c r="Q938"/>
  <c r="Q937" s="1"/>
  <c r="Q667"/>
  <c r="Q666" s="1"/>
  <c r="Q665" s="1"/>
  <c r="Q514"/>
  <c r="Q513" s="1"/>
  <c r="Q512" s="1"/>
  <c r="R48"/>
  <c r="R47" s="1"/>
  <c r="R53"/>
  <c r="R52" s="1"/>
  <c r="R58"/>
  <c r="R57" s="1"/>
  <c r="R63"/>
  <c r="R62" s="1"/>
  <c r="R68"/>
  <c r="R67" s="1"/>
  <c r="R73"/>
  <c r="R72" s="1"/>
  <c r="R78"/>
  <c r="R77" s="1"/>
  <c r="R76" s="1"/>
  <c r="R85"/>
  <c r="R84" s="1"/>
  <c r="R82"/>
  <c r="R81" s="1"/>
  <c r="R159"/>
  <c r="R158" s="1"/>
  <c r="R354"/>
  <c r="R490"/>
  <c r="R489" s="1"/>
  <c r="R488" s="1"/>
  <c r="R548"/>
  <c r="R547" s="1"/>
  <c r="R546" s="1"/>
  <c r="R597"/>
  <c r="R596" s="1"/>
  <c r="R595" s="1"/>
  <c r="R708"/>
  <c r="R707" s="1"/>
  <c r="R724"/>
  <c r="R723" s="1"/>
  <c r="R889"/>
  <c r="R891"/>
  <c r="R904"/>
  <c r="R903" s="1"/>
  <c r="R909"/>
  <c r="R908" s="1"/>
  <c r="R938"/>
  <c r="R937" s="1"/>
  <c r="R667"/>
  <c r="R666" s="1"/>
  <c r="R665" s="1"/>
  <c r="S48"/>
  <c r="S47" s="1"/>
  <c r="S53"/>
  <c r="S52" s="1"/>
  <c r="S58"/>
  <c r="S57" s="1"/>
  <c r="S63"/>
  <c r="S62" s="1"/>
  <c r="S68"/>
  <c r="S67" s="1"/>
  <c r="S73"/>
  <c r="S72" s="1"/>
  <c r="S78"/>
  <c r="S77" s="1"/>
  <c r="S76" s="1"/>
  <c r="S85"/>
  <c r="S84" s="1"/>
  <c r="S82"/>
  <c r="S81" s="1"/>
  <c r="S159"/>
  <c r="S158" s="1"/>
  <c r="S354"/>
  <c r="S490"/>
  <c r="S489" s="1"/>
  <c r="S488" s="1"/>
  <c r="S548"/>
  <c r="S547" s="1"/>
  <c r="S546" s="1"/>
  <c r="S597"/>
  <c r="S596" s="1"/>
  <c r="S595" s="1"/>
  <c r="S708"/>
  <c r="S707" s="1"/>
  <c r="S724"/>
  <c r="S723" s="1"/>
  <c r="S889"/>
  <c r="S891"/>
  <c r="S904"/>
  <c r="S903" s="1"/>
  <c r="S909"/>
  <c r="S908" s="1"/>
  <c r="S938"/>
  <c r="S937" s="1"/>
  <c r="S667"/>
  <c r="S666" s="1"/>
  <c r="S665" s="1"/>
  <c r="N222"/>
  <c r="N221" s="1"/>
  <c r="N227"/>
  <c r="N226" s="1"/>
  <c r="O222"/>
  <c r="O221" s="1"/>
  <c r="O227"/>
  <c r="O226" s="1"/>
  <c r="P222"/>
  <c r="P221" s="1"/>
  <c r="P227"/>
  <c r="P226" s="1"/>
  <c r="Q222"/>
  <c r="Q221" s="1"/>
  <c r="Q227"/>
  <c r="Q226" s="1"/>
  <c r="R222"/>
  <c r="R221" s="1"/>
  <c r="R227"/>
  <c r="R226" s="1"/>
  <c r="S222"/>
  <c r="S221" s="1"/>
  <c r="S227"/>
  <c r="S226" s="1"/>
  <c r="S808"/>
  <c r="S807" s="1"/>
  <c r="S806" s="1"/>
  <c r="S815"/>
  <c r="S814" s="1"/>
  <c r="S813" s="1"/>
  <c r="S794"/>
  <c r="S793" s="1"/>
  <c r="S792" s="1"/>
  <c r="S791" s="1"/>
  <c r="S789"/>
  <c r="S788" s="1"/>
  <c r="S787" s="1"/>
  <c r="S786" s="1"/>
  <c r="R782"/>
  <c r="R781" s="1"/>
  <c r="R780" s="1"/>
  <c r="R808"/>
  <c r="R807" s="1"/>
  <c r="R806" s="1"/>
  <c r="R815"/>
  <c r="R814" s="1"/>
  <c r="R813" s="1"/>
  <c r="R794"/>
  <c r="R793" s="1"/>
  <c r="R792" s="1"/>
  <c r="R791" s="1"/>
  <c r="R789"/>
  <c r="R788" s="1"/>
  <c r="R787" s="1"/>
  <c r="R786" s="1"/>
  <c r="Q808"/>
  <c r="Q807" s="1"/>
  <c r="Q806" s="1"/>
  <c r="Q815"/>
  <c r="Q814" s="1"/>
  <c r="Q813" s="1"/>
  <c r="Q794"/>
  <c r="Q793" s="1"/>
  <c r="Q792" s="1"/>
  <c r="Q791" s="1"/>
  <c r="Q789"/>
  <c r="Q788" s="1"/>
  <c r="Q787" s="1"/>
  <c r="Q786" s="1"/>
  <c r="P776"/>
  <c r="P775" s="1"/>
  <c r="P774" s="1"/>
  <c r="P808"/>
  <c r="P807" s="1"/>
  <c r="P806" s="1"/>
  <c r="P815"/>
  <c r="P814" s="1"/>
  <c r="P813" s="1"/>
  <c r="P794"/>
  <c r="P793" s="1"/>
  <c r="P792" s="1"/>
  <c r="P791" s="1"/>
  <c r="P789"/>
  <c r="P788" s="1"/>
  <c r="P787" s="1"/>
  <c r="P786" s="1"/>
  <c r="O808"/>
  <c r="O807" s="1"/>
  <c r="O806" s="1"/>
  <c r="O815"/>
  <c r="O814" s="1"/>
  <c r="O813" s="1"/>
  <c r="O794"/>
  <c r="O793" s="1"/>
  <c r="O792" s="1"/>
  <c r="O791" s="1"/>
  <c r="O789"/>
  <c r="O788" s="1"/>
  <c r="O787" s="1"/>
  <c r="O786" s="1"/>
  <c r="N808"/>
  <c r="N807" s="1"/>
  <c r="N806" s="1"/>
  <c r="N815"/>
  <c r="N814" s="1"/>
  <c r="N813" s="1"/>
  <c r="N794"/>
  <c r="N793" s="1"/>
  <c r="N792" s="1"/>
  <c r="N791" s="1"/>
  <c r="N789"/>
  <c r="N788" s="1"/>
  <c r="N787" s="1"/>
  <c r="N786" s="1"/>
  <c r="M789"/>
  <c r="M788" s="1"/>
  <c r="M787" s="1"/>
  <c r="M786" s="1"/>
  <c r="N99"/>
  <c r="N98" s="1"/>
  <c r="N95"/>
  <c r="N94" s="1"/>
  <c r="N919"/>
  <c r="N918" s="1"/>
  <c r="N925"/>
  <c r="N924" s="1"/>
  <c r="N923" s="1"/>
  <c r="N922" s="1"/>
  <c r="O99"/>
  <c r="O98" s="1"/>
  <c r="O95"/>
  <c r="O94" s="1"/>
  <c r="O919"/>
  <c r="O918" s="1"/>
  <c r="O925"/>
  <c r="O924" s="1"/>
  <c r="O923" s="1"/>
  <c r="O922" s="1"/>
  <c r="P99"/>
  <c r="P98" s="1"/>
  <c r="P95"/>
  <c r="P94" s="1"/>
  <c r="P919"/>
  <c r="P918" s="1"/>
  <c r="P925"/>
  <c r="P924" s="1"/>
  <c r="P923" s="1"/>
  <c r="P922" s="1"/>
  <c r="Q99"/>
  <c r="Q98" s="1"/>
  <c r="Q95"/>
  <c r="Q94" s="1"/>
  <c r="Q919"/>
  <c r="Q918" s="1"/>
  <c r="Q925"/>
  <c r="Q924" s="1"/>
  <c r="Q923" s="1"/>
  <c r="Q922" s="1"/>
  <c r="R99"/>
  <c r="R98" s="1"/>
  <c r="R95"/>
  <c r="R94" s="1"/>
  <c r="R919"/>
  <c r="R918" s="1"/>
  <c r="R925"/>
  <c r="R924" s="1"/>
  <c r="R923" s="1"/>
  <c r="R922" s="1"/>
  <c r="S99"/>
  <c r="S98" s="1"/>
  <c r="S95"/>
  <c r="S94" s="1"/>
  <c r="S919"/>
  <c r="S918" s="1"/>
  <c r="S925"/>
  <c r="S924" s="1"/>
  <c r="S923" s="1"/>
  <c r="S922" s="1"/>
  <c r="N360"/>
  <c r="N359" s="1"/>
  <c r="S360"/>
  <c r="S359" s="1"/>
  <c r="R360"/>
  <c r="R359" s="1"/>
  <c r="Q360"/>
  <c r="Q359" s="1"/>
  <c r="P360"/>
  <c r="P359" s="1"/>
  <c r="O360"/>
  <c r="T137"/>
  <c r="T136" s="1"/>
  <c r="M431"/>
  <c r="M430" s="1"/>
  <c r="N431"/>
  <c r="N430" s="1"/>
  <c r="O431"/>
  <c r="O430" s="1"/>
  <c r="P431"/>
  <c r="P430" s="1"/>
  <c r="Q431"/>
  <c r="Q430" s="1"/>
  <c r="R431"/>
  <c r="R430" s="1"/>
  <c r="S431"/>
  <c r="S430" s="1"/>
  <c r="L518"/>
  <c r="L517" s="1"/>
  <c r="L516" s="1"/>
  <c r="L750"/>
  <c r="M750"/>
  <c r="N518"/>
  <c r="N517" s="1"/>
  <c r="N516" s="1"/>
  <c r="O518"/>
  <c r="O517" s="1"/>
  <c r="O516" s="1"/>
  <c r="P518"/>
  <c r="P517" s="1"/>
  <c r="P516" s="1"/>
  <c r="Q518"/>
  <c r="Q517" s="1"/>
  <c r="Q516" s="1"/>
  <c r="R518"/>
  <c r="R517" s="1"/>
  <c r="R516" s="1"/>
  <c r="S518"/>
  <c r="S517" s="1"/>
  <c r="S516" s="1"/>
  <c r="M643"/>
  <c r="M642" s="1"/>
  <c r="M641" s="1"/>
  <c r="M640" s="1"/>
  <c r="U566"/>
  <c r="H424" i="2" s="1"/>
  <c r="M214" i="5"/>
  <c r="M213" s="1"/>
  <c r="M212" s="1"/>
  <c r="M211" s="1"/>
  <c r="L942"/>
  <c r="L941" s="1"/>
  <c r="L940" s="1"/>
  <c r="M932"/>
  <c r="M931" s="1"/>
  <c r="M930" s="1"/>
  <c r="M929" s="1"/>
  <c r="M928" s="1"/>
  <c r="M914"/>
  <c r="M913" s="1"/>
  <c r="L897"/>
  <c r="L895"/>
  <c r="L894" s="1"/>
  <c r="L879"/>
  <c r="L878" s="1"/>
  <c r="M876"/>
  <c r="M875" s="1"/>
  <c r="L873"/>
  <c r="L872" s="1"/>
  <c r="M866"/>
  <c r="M865" s="1"/>
  <c r="T860"/>
  <c r="M856"/>
  <c r="M853"/>
  <c r="L853"/>
  <c r="L848"/>
  <c r="L847" s="1"/>
  <c r="M844"/>
  <c r="M842"/>
  <c r="L842"/>
  <c r="L752"/>
  <c r="L739"/>
  <c r="L738" s="1"/>
  <c r="L737" s="1"/>
  <c r="U733"/>
  <c r="H268" i="2" s="1"/>
  <c r="U719" i="5"/>
  <c r="H256" i="2" s="1"/>
  <c r="H172"/>
  <c r="L172" s="1"/>
  <c r="G171"/>
  <c r="K171" s="1"/>
  <c r="L711" i="5"/>
  <c r="L693"/>
  <c r="L692" s="1"/>
  <c r="L691" s="1"/>
  <c r="L690" s="1"/>
  <c r="L612"/>
  <c r="L611" s="1"/>
  <c r="L610" s="1"/>
  <c r="L609" s="1"/>
  <c r="M603"/>
  <c r="L603"/>
  <c r="L447"/>
  <c r="L446" s="1"/>
  <c r="L382"/>
  <c r="T377"/>
  <c r="M345"/>
  <c r="M344" s="1"/>
  <c r="L334"/>
  <c r="L333" s="1"/>
  <c r="M310"/>
  <c r="M309" s="1"/>
  <c r="M308" s="1"/>
  <c r="M307" s="1"/>
  <c r="M306" s="1"/>
  <c r="M300"/>
  <c r="M299" s="1"/>
  <c r="M298" s="1"/>
  <c r="M297" s="1"/>
  <c r="M296" s="1"/>
  <c r="M295" s="1"/>
  <c r="L265"/>
  <c r="L264" s="1"/>
  <c r="L263" s="1"/>
  <c r="L262" s="1"/>
  <c r="M255"/>
  <c r="M254" s="1"/>
  <c r="M253" s="1"/>
  <c r="M252" s="1"/>
  <c r="L244"/>
  <c r="L243" s="1"/>
  <c r="H121" i="2"/>
  <c r="M195" i="5"/>
  <c r="M194" s="1"/>
  <c r="M193" s="1"/>
  <c r="M192" s="1"/>
  <c r="M191" s="1"/>
  <c r="M189"/>
  <c r="M188" s="1"/>
  <c r="L189"/>
  <c r="L188" s="1"/>
  <c r="L175"/>
  <c r="L174" s="1"/>
  <c r="M167"/>
  <c r="M166" s="1"/>
  <c r="M164"/>
  <c r="M163" s="1"/>
  <c r="M162" s="1"/>
  <c r="M161" s="1"/>
  <c r="L164"/>
  <c r="L163" s="1"/>
  <c r="L162" s="1"/>
  <c r="L161" s="1"/>
  <c r="M148"/>
  <c r="M147" s="1"/>
  <c r="M146" s="1"/>
  <c r="M145" s="1"/>
  <c r="L148"/>
  <c r="L147" s="1"/>
  <c r="L146" s="1"/>
  <c r="L145" s="1"/>
  <c r="M122"/>
  <c r="M121" s="1"/>
  <c r="M118"/>
  <c r="M117" s="1"/>
  <c r="M90"/>
  <c r="M89" s="1"/>
  <c r="M32"/>
  <c r="M31" s="1"/>
  <c r="M27"/>
  <c r="M26" s="1"/>
  <c r="M25" s="1"/>
  <c r="M22"/>
  <c r="M21" s="1"/>
  <c r="M20" s="1"/>
  <c r="M19" s="1"/>
  <c r="M14"/>
  <c r="M13" s="1"/>
  <c r="M12" s="1"/>
  <c r="M293"/>
  <c r="M292" s="1"/>
  <c r="M291" s="1"/>
  <c r="M290" s="1"/>
  <c r="M289" s="1"/>
  <c r="M288" s="1"/>
  <c r="M403"/>
  <c r="M402" s="1"/>
  <c r="M401" s="1"/>
  <c r="M400" s="1"/>
  <c r="M473"/>
  <c r="M472" s="1"/>
  <c r="M499"/>
  <c r="M498" s="1"/>
  <c r="M529"/>
  <c r="M528" s="1"/>
  <c r="M527" s="1"/>
  <c r="M526" s="1"/>
  <c r="M525" s="1"/>
  <c r="M524" s="1"/>
  <c r="M523" s="1"/>
  <c r="M612"/>
  <c r="M611" s="1"/>
  <c r="M610" s="1"/>
  <c r="M609" s="1"/>
  <c r="M675"/>
  <c r="M838"/>
  <c r="M837" s="1"/>
  <c r="M848"/>
  <c r="M847" s="1"/>
  <c r="M897"/>
  <c r="H247" i="2"/>
  <c r="T189" i="5"/>
  <c r="G79" i="2" s="1"/>
  <c r="T199" i="5"/>
  <c r="T198" s="1"/>
  <c r="T197" s="1"/>
  <c r="T265"/>
  <c r="T264" s="1"/>
  <c r="T263" s="1"/>
  <c r="T262" s="1"/>
  <c r="T693"/>
  <c r="T692" s="1"/>
  <c r="T691" s="1"/>
  <c r="T690" s="1"/>
  <c r="T752"/>
  <c r="G310" i="2" s="1"/>
  <c r="K310" s="1"/>
  <c r="T853" i="5"/>
  <c r="T873"/>
  <c r="T872" s="1"/>
  <c r="G166" i="2"/>
  <c r="S204" i="5"/>
  <c r="S203" s="1"/>
  <c r="S202" s="1"/>
  <c r="S201" s="1"/>
  <c r="S208"/>
  <c r="S207" s="1"/>
  <c r="S206" s="1"/>
  <c r="S561"/>
  <c r="S560" s="1"/>
  <c r="S559" s="1"/>
  <c r="S558" s="1"/>
  <c r="S566"/>
  <c r="S565" s="1"/>
  <c r="S564" s="1"/>
  <c r="S563" s="1"/>
  <c r="S571"/>
  <c r="S570" s="1"/>
  <c r="S569" s="1"/>
  <c r="S568" s="1"/>
  <c r="S627"/>
  <c r="S626" s="1"/>
  <c r="S625" s="1"/>
  <c r="S624" s="1"/>
  <c r="S643"/>
  <c r="S642" s="1"/>
  <c r="S641" s="1"/>
  <c r="S640" s="1"/>
  <c r="S821"/>
  <c r="S820" s="1"/>
  <c r="S819" s="1"/>
  <c r="S818" s="1"/>
  <c r="R204"/>
  <c r="R203" s="1"/>
  <c r="R202" s="1"/>
  <c r="R201" s="1"/>
  <c r="R208"/>
  <c r="R207" s="1"/>
  <c r="R206" s="1"/>
  <c r="R561"/>
  <c r="R560" s="1"/>
  <c r="R559" s="1"/>
  <c r="R558" s="1"/>
  <c r="R566"/>
  <c r="R565" s="1"/>
  <c r="R564" s="1"/>
  <c r="R563" s="1"/>
  <c r="R571"/>
  <c r="R570" s="1"/>
  <c r="R569" s="1"/>
  <c r="R568" s="1"/>
  <c r="R627"/>
  <c r="R626" s="1"/>
  <c r="R625" s="1"/>
  <c r="R624" s="1"/>
  <c r="R643"/>
  <c r="R642" s="1"/>
  <c r="R641" s="1"/>
  <c r="R640" s="1"/>
  <c r="R821"/>
  <c r="R820" s="1"/>
  <c r="R819" s="1"/>
  <c r="R818" s="1"/>
  <c r="Q204"/>
  <c r="Q203" s="1"/>
  <c r="Q202" s="1"/>
  <c r="Q201" s="1"/>
  <c r="Q208"/>
  <c r="Q207" s="1"/>
  <c r="Q206" s="1"/>
  <c r="Q561"/>
  <c r="Q560" s="1"/>
  <c r="Q559" s="1"/>
  <c r="Q558" s="1"/>
  <c r="Q566"/>
  <c r="Q565" s="1"/>
  <c r="Q564" s="1"/>
  <c r="Q563" s="1"/>
  <c r="Q571"/>
  <c r="Q570" s="1"/>
  <c r="Q569" s="1"/>
  <c r="Q568" s="1"/>
  <c r="Q627"/>
  <c r="Q626" s="1"/>
  <c r="Q625" s="1"/>
  <c r="Q624" s="1"/>
  <c r="Q643"/>
  <c r="Q642" s="1"/>
  <c r="Q641" s="1"/>
  <c r="Q640" s="1"/>
  <c r="Q821"/>
  <c r="Q820" s="1"/>
  <c r="Q819" s="1"/>
  <c r="Q818" s="1"/>
  <c r="P204"/>
  <c r="P203" s="1"/>
  <c r="P202" s="1"/>
  <c r="P201" s="1"/>
  <c r="P208"/>
  <c r="P207" s="1"/>
  <c r="P206" s="1"/>
  <c r="P561"/>
  <c r="P560" s="1"/>
  <c r="P559" s="1"/>
  <c r="P558" s="1"/>
  <c r="P566"/>
  <c r="P565" s="1"/>
  <c r="P564" s="1"/>
  <c r="P563" s="1"/>
  <c r="P571"/>
  <c r="P570" s="1"/>
  <c r="P569" s="1"/>
  <c r="P568" s="1"/>
  <c r="P627"/>
  <c r="P626" s="1"/>
  <c r="P625" s="1"/>
  <c r="P624" s="1"/>
  <c r="P643"/>
  <c r="P642" s="1"/>
  <c r="P641" s="1"/>
  <c r="P640" s="1"/>
  <c r="P821"/>
  <c r="P820" s="1"/>
  <c r="P819" s="1"/>
  <c r="P818" s="1"/>
  <c r="O204"/>
  <c r="O203" s="1"/>
  <c r="O202" s="1"/>
  <c r="O201" s="1"/>
  <c r="O208"/>
  <c r="O207" s="1"/>
  <c r="O206" s="1"/>
  <c r="O561"/>
  <c r="O560" s="1"/>
  <c r="O559" s="1"/>
  <c r="O558" s="1"/>
  <c r="O566"/>
  <c r="O565" s="1"/>
  <c r="O564" s="1"/>
  <c r="O563" s="1"/>
  <c r="O571"/>
  <c r="O570" s="1"/>
  <c r="O569" s="1"/>
  <c r="O568" s="1"/>
  <c r="O627"/>
  <c r="O626" s="1"/>
  <c r="O625" s="1"/>
  <c r="O624" s="1"/>
  <c r="O643"/>
  <c r="O642" s="1"/>
  <c r="O641" s="1"/>
  <c r="O640" s="1"/>
  <c r="O821"/>
  <c r="O820" s="1"/>
  <c r="O819" s="1"/>
  <c r="O818" s="1"/>
  <c r="N204"/>
  <c r="N203" s="1"/>
  <c r="N202" s="1"/>
  <c r="N201" s="1"/>
  <c r="N208"/>
  <c r="N207" s="1"/>
  <c r="N206" s="1"/>
  <c r="N561"/>
  <c r="N560" s="1"/>
  <c r="N559" s="1"/>
  <c r="N558" s="1"/>
  <c r="N566"/>
  <c r="N565" s="1"/>
  <c r="N564" s="1"/>
  <c r="N563" s="1"/>
  <c r="N571"/>
  <c r="N570" s="1"/>
  <c r="N569" s="1"/>
  <c r="N568" s="1"/>
  <c r="N627"/>
  <c r="N626" s="1"/>
  <c r="N625" s="1"/>
  <c r="N624" s="1"/>
  <c r="N643"/>
  <c r="N642" s="1"/>
  <c r="N641" s="1"/>
  <c r="N640" s="1"/>
  <c r="N821"/>
  <c r="N820" s="1"/>
  <c r="N819" s="1"/>
  <c r="N818" s="1"/>
  <c r="L41"/>
  <c r="L40" s="1"/>
  <c r="L153"/>
  <c r="L152" s="1"/>
  <c r="L151" s="1"/>
  <c r="L150" s="1"/>
  <c r="L167"/>
  <c r="L166" s="1"/>
  <c r="L186"/>
  <c r="L199"/>
  <c r="L198" s="1"/>
  <c r="L197" s="1"/>
  <c r="L255"/>
  <c r="L254" s="1"/>
  <c r="L253" s="1"/>
  <c r="L252" s="1"/>
  <c r="L300"/>
  <c r="L299" s="1"/>
  <c r="L298" s="1"/>
  <c r="L297" s="1"/>
  <c r="L296" s="1"/>
  <c r="L295" s="1"/>
  <c r="L338"/>
  <c r="L337" s="1"/>
  <c r="L713"/>
  <c r="L728"/>
  <c r="L727" s="1"/>
  <c r="L726" s="1"/>
  <c r="L866"/>
  <c r="L865" s="1"/>
  <c r="L876"/>
  <c r="L875" s="1"/>
  <c r="L883"/>
  <c r="L882" s="1"/>
  <c r="L914"/>
  <c r="L913" s="1"/>
  <c r="S555"/>
  <c r="S552" s="1"/>
  <c r="S551" s="1"/>
  <c r="S550" s="1"/>
  <c r="S603"/>
  <c r="S601" s="1"/>
  <c r="S600" s="1"/>
  <c r="S599" s="1"/>
  <c r="S612"/>
  <c r="S611" s="1"/>
  <c r="S610" s="1"/>
  <c r="S609" s="1"/>
  <c r="S617"/>
  <c r="S616" s="1"/>
  <c r="S615" s="1"/>
  <c r="S614" s="1"/>
  <c r="S711"/>
  <c r="S713"/>
  <c r="S719"/>
  <c r="S718" s="1"/>
  <c r="S717" s="1"/>
  <c r="S716" s="1"/>
  <c r="S728"/>
  <c r="S727" s="1"/>
  <c r="S726" s="1"/>
  <c r="S733"/>
  <c r="S732" s="1"/>
  <c r="S731" s="1"/>
  <c r="S730" s="1"/>
  <c r="S739"/>
  <c r="S738" s="1"/>
  <c r="S737" s="1"/>
  <c r="S750"/>
  <c r="S752"/>
  <c r="S757"/>
  <c r="S756" s="1"/>
  <c r="S755" s="1"/>
  <c r="S754" s="1"/>
  <c r="S673"/>
  <c r="S671" s="1"/>
  <c r="S675"/>
  <c r="S688"/>
  <c r="S687" s="1"/>
  <c r="S686" s="1"/>
  <c r="S693"/>
  <c r="S692" s="1"/>
  <c r="S691" s="1"/>
  <c r="S690" s="1"/>
  <c r="S698"/>
  <c r="S703"/>
  <c r="S830"/>
  <c r="S829" s="1"/>
  <c r="S828" s="1"/>
  <c r="S827" s="1"/>
  <c r="S826" s="1"/>
  <c r="S825" s="1"/>
  <c r="S838"/>
  <c r="S837" s="1"/>
  <c r="S842"/>
  <c r="S844"/>
  <c r="S848"/>
  <c r="S847" s="1"/>
  <c r="S853"/>
  <c r="S856"/>
  <c r="S860"/>
  <c r="S859" s="1"/>
  <c r="S858" s="1"/>
  <c r="S866"/>
  <c r="S865" s="1"/>
  <c r="S869"/>
  <c r="S868" s="1"/>
  <c r="S873"/>
  <c r="S872" s="1"/>
  <c r="S876"/>
  <c r="S875" s="1"/>
  <c r="S879"/>
  <c r="S878" s="1"/>
  <c r="S883"/>
  <c r="S882" s="1"/>
  <c r="S895"/>
  <c r="S894" s="1"/>
  <c r="S897"/>
  <c r="S914"/>
  <c r="S913" s="1"/>
  <c r="S912" s="1"/>
  <c r="S932"/>
  <c r="S931" s="1"/>
  <c r="S930" s="1"/>
  <c r="S929" s="1"/>
  <c r="S928" s="1"/>
  <c r="S942"/>
  <c r="S941" s="1"/>
  <c r="S940" s="1"/>
  <c r="S952"/>
  <c r="S951" s="1"/>
  <c r="S950" s="1"/>
  <c r="S958"/>
  <c r="S957" s="1"/>
  <c r="S956" s="1"/>
  <c r="S955" s="1"/>
  <c r="S529"/>
  <c r="S528" s="1"/>
  <c r="S527" s="1"/>
  <c r="S526" s="1"/>
  <c r="S525" s="1"/>
  <c r="S310"/>
  <c r="S309" s="1"/>
  <c r="S308" s="1"/>
  <c r="S307" s="1"/>
  <c r="S306" s="1"/>
  <c r="S315"/>
  <c r="S314" s="1"/>
  <c r="S313" s="1"/>
  <c r="S312" s="1"/>
  <c r="S334"/>
  <c r="S333" s="1"/>
  <c r="S338"/>
  <c r="S337" s="1"/>
  <c r="S342"/>
  <c r="S341" s="1"/>
  <c r="S345"/>
  <c r="S344" s="1"/>
  <c r="S350"/>
  <c r="S349" s="1"/>
  <c r="S348" s="1"/>
  <c r="S347" s="1"/>
  <c r="S368"/>
  <c r="S367" s="1"/>
  <c r="S377"/>
  <c r="S376" s="1"/>
  <c r="S375" s="1"/>
  <c r="S381"/>
  <c r="S380" s="1"/>
  <c r="S389"/>
  <c r="S388" s="1"/>
  <c r="S387" s="1"/>
  <c r="S386" s="1"/>
  <c r="S413"/>
  <c r="S412" s="1"/>
  <c r="S411" s="1"/>
  <c r="S403"/>
  <c r="S402" s="1"/>
  <c r="S401" s="1"/>
  <c r="S400" s="1"/>
  <c r="S418"/>
  <c r="S417" s="1"/>
  <c r="S416" s="1"/>
  <c r="S428"/>
  <c r="S447"/>
  <c r="S446" s="1"/>
  <c r="S473"/>
  <c r="S472" s="1"/>
  <c r="S478"/>
  <c r="S477" s="1"/>
  <c r="S484"/>
  <c r="S483" s="1"/>
  <c r="S482" s="1"/>
  <c r="S481" s="1"/>
  <c r="S395"/>
  <c r="S394" s="1"/>
  <c r="S393" s="1"/>
  <c r="S392" s="1"/>
  <c r="S499"/>
  <c r="S14"/>
  <c r="S13" s="1"/>
  <c r="S12" s="1"/>
  <c r="S22"/>
  <c r="S21" s="1"/>
  <c r="S20" s="1"/>
  <c r="S19" s="1"/>
  <c r="S27"/>
  <c r="S26" s="1"/>
  <c r="S25" s="1"/>
  <c r="S32"/>
  <c r="S31" s="1"/>
  <c r="S37"/>
  <c r="S36" s="1"/>
  <c r="S41"/>
  <c r="S40" s="1"/>
  <c r="S90"/>
  <c r="S89" s="1"/>
  <c r="S88" s="1"/>
  <c r="S106"/>
  <c r="S105" s="1"/>
  <c r="S104" s="1"/>
  <c r="S103" s="1"/>
  <c r="S113"/>
  <c r="S112" s="1"/>
  <c r="S118"/>
  <c r="S117" s="1"/>
  <c r="S122"/>
  <c r="S121" s="1"/>
  <c r="S128"/>
  <c r="S127" s="1"/>
  <c r="S133"/>
  <c r="S132" s="1"/>
  <c r="S137"/>
  <c r="S136" s="1"/>
  <c r="S142"/>
  <c r="S141" s="1"/>
  <c r="S140" s="1"/>
  <c r="S139" s="1"/>
  <c r="S153"/>
  <c r="S152" s="1"/>
  <c r="S151" s="1"/>
  <c r="S150" s="1"/>
  <c r="S164"/>
  <c r="S163" s="1"/>
  <c r="S162" s="1"/>
  <c r="S161" s="1"/>
  <c r="S167"/>
  <c r="S166" s="1"/>
  <c r="S172"/>
  <c r="S171" s="1"/>
  <c r="S175"/>
  <c r="S174" s="1"/>
  <c r="S186"/>
  <c r="S189"/>
  <c r="S188" s="1"/>
  <c r="S195"/>
  <c r="S194" s="1"/>
  <c r="S193" s="1"/>
  <c r="S192" s="1"/>
  <c r="S191" s="1"/>
  <c r="S199"/>
  <c r="S198" s="1"/>
  <c r="S197" s="1"/>
  <c r="S214"/>
  <c r="S213" s="1"/>
  <c r="S212" s="1"/>
  <c r="S211" s="1"/>
  <c r="S148"/>
  <c r="S147" s="1"/>
  <c r="S146" s="1"/>
  <c r="S145" s="1"/>
  <c r="S235"/>
  <c r="S234" s="1"/>
  <c r="S240"/>
  <c r="S239" s="1"/>
  <c r="S244"/>
  <c r="S243" s="1"/>
  <c r="S250"/>
  <c r="S249" s="1"/>
  <c r="S248" s="1"/>
  <c r="S247" s="1"/>
  <c r="S255"/>
  <c r="S254" s="1"/>
  <c r="S253" s="1"/>
  <c r="S252" s="1"/>
  <c r="S265"/>
  <c r="S264" s="1"/>
  <c r="S263" s="1"/>
  <c r="S262" s="1"/>
  <c r="S280"/>
  <c r="S279" s="1"/>
  <c r="S283"/>
  <c r="S293"/>
  <c r="S292" s="1"/>
  <c r="S291" s="1"/>
  <c r="S290" s="1"/>
  <c r="S289" s="1"/>
  <c r="S288" s="1"/>
  <c r="S300"/>
  <c r="S299" s="1"/>
  <c r="S298" s="1"/>
  <c r="S297" s="1"/>
  <c r="S296" s="1"/>
  <c r="S295" s="1"/>
  <c r="R555"/>
  <c r="R552" s="1"/>
  <c r="R551" s="1"/>
  <c r="R550" s="1"/>
  <c r="R603"/>
  <c r="R601" s="1"/>
  <c r="R600" s="1"/>
  <c r="R599" s="1"/>
  <c r="R612"/>
  <c r="R611" s="1"/>
  <c r="R610" s="1"/>
  <c r="R609" s="1"/>
  <c r="R617"/>
  <c r="R616" s="1"/>
  <c r="R615" s="1"/>
  <c r="R614" s="1"/>
  <c r="R711"/>
  <c r="R713"/>
  <c r="R719"/>
  <c r="R718" s="1"/>
  <c r="R717" s="1"/>
  <c r="R716" s="1"/>
  <c r="R728"/>
  <c r="R727" s="1"/>
  <c r="R726" s="1"/>
  <c r="R733"/>
  <c r="R732" s="1"/>
  <c r="R731" s="1"/>
  <c r="R730" s="1"/>
  <c r="R739"/>
  <c r="R738" s="1"/>
  <c r="R737" s="1"/>
  <c r="R750"/>
  <c r="R752"/>
  <c r="R757"/>
  <c r="R756" s="1"/>
  <c r="R755" s="1"/>
  <c r="R754" s="1"/>
  <c r="R673"/>
  <c r="R671" s="1"/>
  <c r="R675"/>
  <c r="R688"/>
  <c r="R687" s="1"/>
  <c r="R686" s="1"/>
  <c r="R693"/>
  <c r="R692" s="1"/>
  <c r="R691" s="1"/>
  <c r="R690" s="1"/>
  <c r="R698"/>
  <c r="R703"/>
  <c r="R830"/>
  <c r="R829" s="1"/>
  <c r="R828" s="1"/>
  <c r="R827" s="1"/>
  <c r="R826" s="1"/>
  <c r="R825" s="1"/>
  <c r="R838"/>
  <c r="R837" s="1"/>
  <c r="R842"/>
  <c r="R844"/>
  <c r="R848"/>
  <c r="R847" s="1"/>
  <c r="R853"/>
  <c r="R856"/>
  <c r="R860"/>
  <c r="R859" s="1"/>
  <c r="R858" s="1"/>
  <c r="R866"/>
  <c r="R865" s="1"/>
  <c r="R869"/>
  <c r="R868" s="1"/>
  <c r="R873"/>
  <c r="R872" s="1"/>
  <c r="R876"/>
  <c r="R875" s="1"/>
  <c r="R879"/>
  <c r="R878" s="1"/>
  <c r="R883"/>
  <c r="R882" s="1"/>
  <c r="R895"/>
  <c r="R894" s="1"/>
  <c r="R897"/>
  <c r="R914"/>
  <c r="R913" s="1"/>
  <c r="R912" s="1"/>
  <c r="R932"/>
  <c r="R931" s="1"/>
  <c r="R930" s="1"/>
  <c r="R929" s="1"/>
  <c r="R928" s="1"/>
  <c r="R942"/>
  <c r="R941" s="1"/>
  <c r="R940" s="1"/>
  <c r="R952"/>
  <c r="R951" s="1"/>
  <c r="R950" s="1"/>
  <c r="R958"/>
  <c r="R957" s="1"/>
  <c r="R956" s="1"/>
  <c r="R955" s="1"/>
  <c r="R529"/>
  <c r="R528" s="1"/>
  <c r="R527" s="1"/>
  <c r="R526" s="1"/>
  <c r="R525" s="1"/>
  <c r="R310"/>
  <c r="R309" s="1"/>
  <c r="R308" s="1"/>
  <c r="R307" s="1"/>
  <c r="R306" s="1"/>
  <c r="R315"/>
  <c r="R314" s="1"/>
  <c r="R313" s="1"/>
  <c r="R312" s="1"/>
  <c r="R334"/>
  <c r="R333" s="1"/>
  <c r="R338"/>
  <c r="R337" s="1"/>
  <c r="R342"/>
  <c r="R341" s="1"/>
  <c r="R345"/>
  <c r="R344" s="1"/>
  <c r="R350"/>
  <c r="R349" s="1"/>
  <c r="R348" s="1"/>
  <c r="R347" s="1"/>
  <c r="R368"/>
  <c r="R367" s="1"/>
  <c r="R377"/>
  <c r="R376" s="1"/>
  <c r="R375" s="1"/>
  <c r="R389"/>
  <c r="R388" s="1"/>
  <c r="R387" s="1"/>
  <c r="R386" s="1"/>
  <c r="R413"/>
  <c r="R412" s="1"/>
  <c r="R411" s="1"/>
  <c r="R403"/>
  <c r="R402" s="1"/>
  <c r="R401" s="1"/>
  <c r="R400" s="1"/>
  <c r="R418"/>
  <c r="R417" s="1"/>
  <c r="R416" s="1"/>
  <c r="R428"/>
  <c r="R426"/>
  <c r="R447"/>
  <c r="R446" s="1"/>
  <c r="R473"/>
  <c r="R472" s="1"/>
  <c r="R478"/>
  <c r="R477" s="1"/>
  <c r="R484"/>
  <c r="R483" s="1"/>
  <c r="R482" s="1"/>
  <c r="R481" s="1"/>
  <c r="R499"/>
  <c r="R14"/>
  <c r="R13" s="1"/>
  <c r="R12" s="1"/>
  <c r="R22"/>
  <c r="R21" s="1"/>
  <c r="R20" s="1"/>
  <c r="R19" s="1"/>
  <c r="R27"/>
  <c r="R26" s="1"/>
  <c r="R25" s="1"/>
  <c r="R32"/>
  <c r="R31" s="1"/>
  <c r="R37"/>
  <c r="R36" s="1"/>
  <c r="R41"/>
  <c r="R40" s="1"/>
  <c r="R90"/>
  <c r="R89" s="1"/>
  <c r="R106"/>
  <c r="R105" s="1"/>
  <c r="R104" s="1"/>
  <c r="R103" s="1"/>
  <c r="R113"/>
  <c r="R112" s="1"/>
  <c r="R118"/>
  <c r="R117" s="1"/>
  <c r="R122"/>
  <c r="R121" s="1"/>
  <c r="R128"/>
  <c r="R127" s="1"/>
  <c r="R133"/>
  <c r="R132" s="1"/>
  <c r="R137"/>
  <c r="R136" s="1"/>
  <c r="R142"/>
  <c r="R141" s="1"/>
  <c r="R140" s="1"/>
  <c r="R139" s="1"/>
  <c r="R153"/>
  <c r="R152" s="1"/>
  <c r="R151" s="1"/>
  <c r="R150" s="1"/>
  <c r="R164"/>
  <c r="R163" s="1"/>
  <c r="R162" s="1"/>
  <c r="R161" s="1"/>
  <c r="R167"/>
  <c r="R166" s="1"/>
  <c r="R172"/>
  <c r="R171" s="1"/>
  <c r="R175"/>
  <c r="R174" s="1"/>
  <c r="R186"/>
  <c r="R189"/>
  <c r="R188" s="1"/>
  <c r="R195"/>
  <c r="R194" s="1"/>
  <c r="R193" s="1"/>
  <c r="R192" s="1"/>
  <c r="R191" s="1"/>
  <c r="R199"/>
  <c r="R198" s="1"/>
  <c r="R197" s="1"/>
  <c r="R214"/>
  <c r="R213" s="1"/>
  <c r="R212" s="1"/>
  <c r="R211" s="1"/>
  <c r="R148"/>
  <c r="R147" s="1"/>
  <c r="R146" s="1"/>
  <c r="R145" s="1"/>
  <c r="R235"/>
  <c r="R234" s="1"/>
  <c r="R240"/>
  <c r="R239" s="1"/>
  <c r="R233" s="1"/>
  <c r="R232" s="1"/>
  <c r="R231" s="1"/>
  <c r="R230" s="1"/>
  <c r="R244"/>
  <c r="R243" s="1"/>
  <c r="R250"/>
  <c r="R249" s="1"/>
  <c r="R248" s="1"/>
  <c r="R247" s="1"/>
  <c r="R255"/>
  <c r="R254" s="1"/>
  <c r="R253" s="1"/>
  <c r="R252" s="1"/>
  <c r="R265"/>
  <c r="R264" s="1"/>
  <c r="R263" s="1"/>
  <c r="R262" s="1"/>
  <c r="R280"/>
  <c r="R279" s="1"/>
  <c r="R283"/>
  <c r="R293"/>
  <c r="R292" s="1"/>
  <c r="R291" s="1"/>
  <c r="R290" s="1"/>
  <c r="R289" s="1"/>
  <c r="R288" s="1"/>
  <c r="R300"/>
  <c r="R299" s="1"/>
  <c r="R298" s="1"/>
  <c r="R297" s="1"/>
  <c r="R296" s="1"/>
  <c r="R295" s="1"/>
  <c r="S356"/>
  <c r="R356"/>
  <c r="S355"/>
  <c r="R355"/>
  <c r="Q555"/>
  <c r="Q552" s="1"/>
  <c r="Q551" s="1"/>
  <c r="Q550" s="1"/>
  <c r="Q603"/>
  <c r="Q601" s="1"/>
  <c r="Q600" s="1"/>
  <c r="Q599" s="1"/>
  <c r="Q612"/>
  <c r="Q611" s="1"/>
  <c r="Q610" s="1"/>
  <c r="Q609" s="1"/>
  <c r="Q617"/>
  <c r="Q616" s="1"/>
  <c r="Q615" s="1"/>
  <c r="Q614" s="1"/>
  <c r="Q711"/>
  <c r="Q713"/>
  <c r="Q719"/>
  <c r="Q718" s="1"/>
  <c r="Q717" s="1"/>
  <c r="Q716" s="1"/>
  <c r="Q728"/>
  <c r="Q727" s="1"/>
  <c r="Q726" s="1"/>
  <c r="Q733"/>
  <c r="Q732" s="1"/>
  <c r="Q731" s="1"/>
  <c r="Q730" s="1"/>
  <c r="Q739"/>
  <c r="Q738" s="1"/>
  <c r="Q737" s="1"/>
  <c r="Q750"/>
  <c r="Q752"/>
  <c r="Q757"/>
  <c r="Q756" s="1"/>
  <c r="Q755" s="1"/>
  <c r="Q754" s="1"/>
  <c r="Q673"/>
  <c r="Q671" s="1"/>
  <c r="Q675"/>
  <c r="Q688"/>
  <c r="Q687" s="1"/>
  <c r="Q686" s="1"/>
  <c r="Q693"/>
  <c r="Q692" s="1"/>
  <c r="Q691" s="1"/>
  <c r="Q690" s="1"/>
  <c r="Q698"/>
  <c r="Q703"/>
  <c r="Q830"/>
  <c r="Q829" s="1"/>
  <c r="Q828" s="1"/>
  <c r="Q827" s="1"/>
  <c r="Q826" s="1"/>
  <c r="Q825" s="1"/>
  <c r="Q838"/>
  <c r="Q837" s="1"/>
  <c r="Q842"/>
  <c r="Q844"/>
  <c r="Q848"/>
  <c r="Q847" s="1"/>
  <c r="Q853"/>
  <c r="Q856"/>
  <c r="Q860"/>
  <c r="Q859" s="1"/>
  <c r="Q858" s="1"/>
  <c r="Q866"/>
  <c r="Q865" s="1"/>
  <c r="Q869"/>
  <c r="Q868" s="1"/>
  <c r="Q873"/>
  <c r="Q872" s="1"/>
  <c r="Q876"/>
  <c r="Q875" s="1"/>
  <c r="Q879"/>
  <c r="Q878" s="1"/>
  <c r="Q883"/>
  <c r="Q882" s="1"/>
  <c r="Q895"/>
  <c r="Q894" s="1"/>
  <c r="Q897"/>
  <c r="Q914"/>
  <c r="Q913" s="1"/>
  <c r="Q912" s="1"/>
  <c r="Q932"/>
  <c r="Q931" s="1"/>
  <c r="Q930" s="1"/>
  <c r="Q929" s="1"/>
  <c r="Q928" s="1"/>
  <c r="Q942"/>
  <c r="Q941" s="1"/>
  <c r="Q940" s="1"/>
  <c r="Q952"/>
  <c r="Q951" s="1"/>
  <c r="Q950" s="1"/>
  <c r="Q958"/>
  <c r="Q957" s="1"/>
  <c r="Q956" s="1"/>
  <c r="Q955" s="1"/>
  <c r="Q529"/>
  <c r="Q528" s="1"/>
  <c r="Q527" s="1"/>
  <c r="Q526" s="1"/>
  <c r="Q525" s="1"/>
  <c r="Q310"/>
  <c r="Q309" s="1"/>
  <c r="Q308" s="1"/>
  <c r="Q307" s="1"/>
  <c r="Q306" s="1"/>
  <c r="Q315"/>
  <c r="Q314" s="1"/>
  <c r="Q313" s="1"/>
  <c r="Q334"/>
  <c r="Q333" s="1"/>
  <c r="Q338"/>
  <c r="Q337" s="1"/>
  <c r="Q342"/>
  <c r="Q341" s="1"/>
  <c r="Q345"/>
  <c r="Q344" s="1"/>
  <c r="Q350"/>
  <c r="Q349" s="1"/>
  <c r="Q348" s="1"/>
  <c r="Q347" s="1"/>
  <c r="Q368"/>
  <c r="Q367" s="1"/>
  <c r="Q377"/>
  <c r="Q376" s="1"/>
  <c r="Q375" s="1"/>
  <c r="Q381"/>
  <c r="Q380" s="1"/>
  <c r="Q389"/>
  <c r="Q388" s="1"/>
  <c r="Q387" s="1"/>
  <c r="Q386" s="1"/>
  <c r="Q413"/>
  <c r="Q412" s="1"/>
  <c r="Q411" s="1"/>
  <c r="Q403"/>
  <c r="Q402" s="1"/>
  <c r="Q401" s="1"/>
  <c r="Q400" s="1"/>
  <c r="Q418"/>
  <c r="Q417" s="1"/>
  <c r="Q416" s="1"/>
  <c r="Q428"/>
  <c r="Q447"/>
  <c r="Q446" s="1"/>
  <c r="Q473"/>
  <c r="Q472" s="1"/>
  <c r="Q478"/>
  <c r="Q477" s="1"/>
  <c r="Q484"/>
  <c r="Q483" s="1"/>
  <c r="Q482" s="1"/>
  <c r="Q481" s="1"/>
  <c r="Q395"/>
  <c r="Q394" s="1"/>
  <c r="Q393" s="1"/>
  <c r="Q392" s="1"/>
  <c r="Q499"/>
  <c r="Q14"/>
  <c r="Q13" s="1"/>
  <c r="Q12" s="1"/>
  <c r="Q22"/>
  <c r="Q21" s="1"/>
  <c r="Q20" s="1"/>
  <c r="Q19" s="1"/>
  <c r="Q27"/>
  <c r="Q26" s="1"/>
  <c r="Q25" s="1"/>
  <c r="Q32"/>
  <c r="Q31" s="1"/>
  <c r="Q37"/>
  <c r="Q36" s="1"/>
  <c r="Q41"/>
  <c r="Q40" s="1"/>
  <c r="Q90"/>
  <c r="Q89" s="1"/>
  <c r="Q106"/>
  <c r="Q105" s="1"/>
  <c r="Q104" s="1"/>
  <c r="Q103" s="1"/>
  <c r="Q113"/>
  <c r="Q112" s="1"/>
  <c r="Q118"/>
  <c r="Q117" s="1"/>
  <c r="Q122"/>
  <c r="Q121" s="1"/>
  <c r="Q128"/>
  <c r="Q127" s="1"/>
  <c r="Q133"/>
  <c r="Q132" s="1"/>
  <c r="Q137"/>
  <c r="Q136" s="1"/>
  <c r="Q142"/>
  <c r="Q141" s="1"/>
  <c r="Q140" s="1"/>
  <c r="Q139" s="1"/>
  <c r="Q153"/>
  <c r="Q152" s="1"/>
  <c r="Q151" s="1"/>
  <c r="Q150" s="1"/>
  <c r="Q164"/>
  <c r="Q163" s="1"/>
  <c r="Q162" s="1"/>
  <c r="Q161" s="1"/>
  <c r="Q167"/>
  <c r="Q166" s="1"/>
  <c r="Q172"/>
  <c r="Q171" s="1"/>
  <c r="Q175"/>
  <c r="Q174" s="1"/>
  <c r="Q186"/>
  <c r="Q189"/>
  <c r="Q188" s="1"/>
  <c r="Q195"/>
  <c r="Q194" s="1"/>
  <c r="Q193" s="1"/>
  <c r="Q192" s="1"/>
  <c r="Q191" s="1"/>
  <c r="Q199"/>
  <c r="Q198" s="1"/>
  <c r="Q197" s="1"/>
  <c r="Q214"/>
  <c r="Q213" s="1"/>
  <c r="Q212" s="1"/>
  <c r="Q211" s="1"/>
  <c r="Q148"/>
  <c r="Q147" s="1"/>
  <c r="Q146" s="1"/>
  <c r="Q145" s="1"/>
  <c r="Q235"/>
  <c r="Q234" s="1"/>
  <c r="Q240"/>
  <c r="Q239" s="1"/>
  <c r="Q244"/>
  <c r="Q243" s="1"/>
  <c r="Q250"/>
  <c r="Q249" s="1"/>
  <c r="Q248" s="1"/>
  <c r="Q247" s="1"/>
  <c r="Q255"/>
  <c r="Q254" s="1"/>
  <c r="Q253" s="1"/>
  <c r="Q252" s="1"/>
  <c r="Q265"/>
  <c r="Q264" s="1"/>
  <c r="Q263" s="1"/>
  <c r="Q262" s="1"/>
  <c r="Q280"/>
  <c r="Q279" s="1"/>
  <c r="Q293"/>
  <c r="Q292" s="1"/>
  <c r="Q291" s="1"/>
  <c r="Q290" s="1"/>
  <c r="Q289" s="1"/>
  <c r="Q288" s="1"/>
  <c r="Q300"/>
  <c r="Q299" s="1"/>
  <c r="Q298" s="1"/>
  <c r="Q297" s="1"/>
  <c r="Q296" s="1"/>
  <c r="Q295" s="1"/>
  <c r="P555"/>
  <c r="P552" s="1"/>
  <c r="P551" s="1"/>
  <c r="P550" s="1"/>
  <c r="P603"/>
  <c r="P601" s="1"/>
  <c r="P600" s="1"/>
  <c r="P599" s="1"/>
  <c r="P612"/>
  <c r="P611" s="1"/>
  <c r="P610" s="1"/>
  <c r="P609" s="1"/>
  <c r="P617"/>
  <c r="P616" s="1"/>
  <c r="P615" s="1"/>
  <c r="P614" s="1"/>
  <c r="P711"/>
  <c r="P713"/>
  <c r="P719"/>
  <c r="P718" s="1"/>
  <c r="P717" s="1"/>
  <c r="P716" s="1"/>
  <c r="P728"/>
  <c r="P727" s="1"/>
  <c r="P726" s="1"/>
  <c r="P733"/>
  <c r="P732" s="1"/>
  <c r="P731" s="1"/>
  <c r="P730" s="1"/>
  <c r="P739"/>
  <c r="P738" s="1"/>
  <c r="P737" s="1"/>
  <c r="P750"/>
  <c r="P752"/>
  <c r="P757"/>
  <c r="P756" s="1"/>
  <c r="P755" s="1"/>
  <c r="P754" s="1"/>
  <c r="P673"/>
  <c r="P671" s="1"/>
  <c r="P675"/>
  <c r="P688"/>
  <c r="P687" s="1"/>
  <c r="P686" s="1"/>
  <c r="P693"/>
  <c r="P692" s="1"/>
  <c r="P691" s="1"/>
  <c r="P690" s="1"/>
  <c r="P698"/>
  <c r="P703"/>
  <c r="P830"/>
  <c r="P829" s="1"/>
  <c r="P828" s="1"/>
  <c r="P827" s="1"/>
  <c r="P826" s="1"/>
  <c r="P825" s="1"/>
  <c r="P838"/>
  <c r="P837" s="1"/>
  <c r="P842"/>
  <c r="P844"/>
  <c r="P848"/>
  <c r="P847" s="1"/>
  <c r="P853"/>
  <c r="P856"/>
  <c r="P860"/>
  <c r="P859" s="1"/>
  <c r="P858" s="1"/>
  <c r="P866"/>
  <c r="P865" s="1"/>
  <c r="P869"/>
  <c r="P868" s="1"/>
  <c r="P873"/>
  <c r="P872" s="1"/>
  <c r="P876"/>
  <c r="P875" s="1"/>
  <c r="P879"/>
  <c r="P878" s="1"/>
  <c r="P883"/>
  <c r="P882" s="1"/>
  <c r="P895"/>
  <c r="P894" s="1"/>
  <c r="P897"/>
  <c r="P914"/>
  <c r="P913" s="1"/>
  <c r="P912" s="1"/>
  <c r="P932"/>
  <c r="P931" s="1"/>
  <c r="P930" s="1"/>
  <c r="P929" s="1"/>
  <c r="P928" s="1"/>
  <c r="P942"/>
  <c r="P941" s="1"/>
  <c r="P940" s="1"/>
  <c r="P952"/>
  <c r="P951" s="1"/>
  <c r="P950" s="1"/>
  <c r="P958"/>
  <c r="P957" s="1"/>
  <c r="P956" s="1"/>
  <c r="P955" s="1"/>
  <c r="P529"/>
  <c r="P528" s="1"/>
  <c r="P527" s="1"/>
  <c r="P526" s="1"/>
  <c r="P525" s="1"/>
  <c r="P310"/>
  <c r="P309" s="1"/>
  <c r="P308" s="1"/>
  <c r="P307" s="1"/>
  <c r="P306" s="1"/>
  <c r="P314"/>
  <c r="P313" s="1"/>
  <c r="P312" s="1"/>
  <c r="P334"/>
  <c r="P333" s="1"/>
  <c r="P338"/>
  <c r="P337" s="1"/>
  <c r="P342"/>
  <c r="P341" s="1"/>
  <c r="P345"/>
  <c r="P344" s="1"/>
  <c r="P350"/>
  <c r="P349" s="1"/>
  <c r="P348" s="1"/>
  <c r="P347" s="1"/>
  <c r="P368"/>
  <c r="P367" s="1"/>
  <c r="P377"/>
  <c r="P376" s="1"/>
  <c r="P375" s="1"/>
  <c r="P389"/>
  <c r="P388" s="1"/>
  <c r="P387" s="1"/>
  <c r="P386" s="1"/>
  <c r="P413"/>
  <c r="P412" s="1"/>
  <c r="P411" s="1"/>
  <c r="P403"/>
  <c r="P402" s="1"/>
  <c r="P401" s="1"/>
  <c r="P400" s="1"/>
  <c r="P418"/>
  <c r="P417" s="1"/>
  <c r="P416" s="1"/>
  <c r="P428"/>
  <c r="P426"/>
  <c r="P447"/>
  <c r="P446" s="1"/>
  <c r="P473"/>
  <c r="P472" s="1"/>
  <c r="P478"/>
  <c r="P477" s="1"/>
  <c r="P484"/>
  <c r="P483" s="1"/>
  <c r="P482" s="1"/>
  <c r="P481" s="1"/>
  <c r="P499"/>
  <c r="P14"/>
  <c r="P13" s="1"/>
  <c r="P12" s="1"/>
  <c r="P22"/>
  <c r="P21" s="1"/>
  <c r="P20" s="1"/>
  <c r="P19" s="1"/>
  <c r="P27"/>
  <c r="P26" s="1"/>
  <c r="P25" s="1"/>
  <c r="P32"/>
  <c r="P31" s="1"/>
  <c r="P37"/>
  <c r="P36" s="1"/>
  <c r="P41"/>
  <c r="P40" s="1"/>
  <c r="P90"/>
  <c r="P89" s="1"/>
  <c r="P106"/>
  <c r="P105" s="1"/>
  <c r="P104" s="1"/>
  <c r="P103" s="1"/>
  <c r="P113"/>
  <c r="P112" s="1"/>
  <c r="P118"/>
  <c r="P117" s="1"/>
  <c r="P122"/>
  <c r="P121" s="1"/>
  <c r="P128"/>
  <c r="P127" s="1"/>
  <c r="P133"/>
  <c r="P132" s="1"/>
  <c r="P137"/>
  <c r="P136" s="1"/>
  <c r="P142"/>
  <c r="P141" s="1"/>
  <c r="P140" s="1"/>
  <c r="P139" s="1"/>
  <c r="P153"/>
  <c r="P152" s="1"/>
  <c r="P151" s="1"/>
  <c r="P150" s="1"/>
  <c r="P164"/>
  <c r="P163" s="1"/>
  <c r="P162" s="1"/>
  <c r="P161" s="1"/>
  <c r="P167"/>
  <c r="P166" s="1"/>
  <c r="P172"/>
  <c r="P171" s="1"/>
  <c r="P175"/>
  <c r="P174" s="1"/>
  <c r="P186"/>
  <c r="P189"/>
  <c r="P188" s="1"/>
  <c r="P195"/>
  <c r="P194" s="1"/>
  <c r="P193" s="1"/>
  <c r="P192" s="1"/>
  <c r="P191" s="1"/>
  <c r="P199"/>
  <c r="P198" s="1"/>
  <c r="P197" s="1"/>
  <c r="P214"/>
  <c r="P213" s="1"/>
  <c r="P212" s="1"/>
  <c r="P211" s="1"/>
  <c r="P148"/>
  <c r="P147" s="1"/>
  <c r="P146" s="1"/>
  <c r="P145" s="1"/>
  <c r="P235"/>
  <c r="P234" s="1"/>
  <c r="P240"/>
  <c r="P239" s="1"/>
  <c r="P244"/>
  <c r="P243" s="1"/>
  <c r="P250"/>
  <c r="P249" s="1"/>
  <c r="P248" s="1"/>
  <c r="P247" s="1"/>
  <c r="P255"/>
  <c r="P254" s="1"/>
  <c r="P253" s="1"/>
  <c r="P252" s="1"/>
  <c r="P265"/>
  <c r="P264" s="1"/>
  <c r="P263" s="1"/>
  <c r="P262" s="1"/>
  <c r="P280"/>
  <c r="P279" s="1"/>
  <c r="P283"/>
  <c r="P293"/>
  <c r="P292" s="1"/>
  <c r="P291" s="1"/>
  <c r="P290" s="1"/>
  <c r="P289" s="1"/>
  <c r="P288" s="1"/>
  <c r="P300"/>
  <c r="P299" s="1"/>
  <c r="P298" s="1"/>
  <c r="P297" s="1"/>
  <c r="P296" s="1"/>
  <c r="P295" s="1"/>
  <c r="Q356"/>
  <c r="P356"/>
  <c r="Q355"/>
  <c r="P355"/>
  <c r="M703"/>
  <c r="M952"/>
  <c r="M951" s="1"/>
  <c r="M950" s="1"/>
  <c r="M350"/>
  <c r="M349" s="1"/>
  <c r="M348" s="1"/>
  <c r="M347" s="1"/>
  <c r="M389"/>
  <c r="M388" s="1"/>
  <c r="M387" s="1"/>
  <c r="M386" s="1"/>
  <c r="M484"/>
  <c r="M483" s="1"/>
  <c r="M482" s="1"/>
  <c r="M481" s="1"/>
  <c r="M106"/>
  <c r="M105" s="1"/>
  <c r="M104" s="1"/>
  <c r="M103" s="1"/>
  <c r="L698"/>
  <c r="L703"/>
  <c r="L952"/>
  <c r="L951" s="1"/>
  <c r="L950" s="1"/>
  <c r="L350"/>
  <c r="L349" s="1"/>
  <c r="L348" s="1"/>
  <c r="L347" s="1"/>
  <c r="M356"/>
  <c r="M355" s="1"/>
  <c r="O14"/>
  <c r="O13" s="1"/>
  <c r="O12" s="1"/>
  <c r="O22"/>
  <c r="O21" s="1"/>
  <c r="O20" s="1"/>
  <c r="O19" s="1"/>
  <c r="O27"/>
  <c r="O26" s="1"/>
  <c r="O25" s="1"/>
  <c r="O32"/>
  <c r="O31" s="1"/>
  <c r="O37"/>
  <c r="O36" s="1"/>
  <c r="O41"/>
  <c r="O40" s="1"/>
  <c r="O90"/>
  <c r="O89" s="1"/>
  <c r="O106"/>
  <c r="O105" s="1"/>
  <c r="O104" s="1"/>
  <c r="O103" s="1"/>
  <c r="O113"/>
  <c r="O112" s="1"/>
  <c r="O118"/>
  <c r="O117" s="1"/>
  <c r="O122"/>
  <c r="O121" s="1"/>
  <c r="O128"/>
  <c r="O127" s="1"/>
  <c r="O133"/>
  <c r="O132" s="1"/>
  <c r="O137"/>
  <c r="O136" s="1"/>
  <c r="O142"/>
  <c r="O141" s="1"/>
  <c r="O140" s="1"/>
  <c r="O139" s="1"/>
  <c r="O153"/>
  <c r="O152" s="1"/>
  <c r="O151" s="1"/>
  <c r="O150" s="1"/>
  <c r="O164"/>
  <c r="O163" s="1"/>
  <c r="O162" s="1"/>
  <c r="O161" s="1"/>
  <c r="O167"/>
  <c r="O166" s="1"/>
  <c r="O172"/>
  <c r="O171" s="1"/>
  <c r="O175"/>
  <c r="O174" s="1"/>
  <c r="O186"/>
  <c r="O189"/>
  <c r="O188" s="1"/>
  <c r="O195"/>
  <c r="O194" s="1"/>
  <c r="O193" s="1"/>
  <c r="O192" s="1"/>
  <c r="O191" s="1"/>
  <c r="O199"/>
  <c r="O198" s="1"/>
  <c r="O197" s="1"/>
  <c r="O214"/>
  <c r="O213" s="1"/>
  <c r="O212" s="1"/>
  <c r="O148"/>
  <c r="O147" s="1"/>
  <c r="O146" s="1"/>
  <c r="O145" s="1"/>
  <c r="O235"/>
  <c r="O234" s="1"/>
  <c r="O240"/>
  <c r="O239" s="1"/>
  <c r="O244"/>
  <c r="O243" s="1"/>
  <c r="O250"/>
  <c r="O249" s="1"/>
  <c r="O248" s="1"/>
  <c r="O247" s="1"/>
  <c r="O255"/>
  <c r="O254" s="1"/>
  <c r="O253" s="1"/>
  <c r="O252" s="1"/>
  <c r="O265"/>
  <c r="O264" s="1"/>
  <c r="O263" s="1"/>
  <c r="O262" s="1"/>
  <c r="O280"/>
  <c r="O279" s="1"/>
  <c r="O283"/>
  <c r="O293"/>
  <c r="O292" s="1"/>
  <c r="O291" s="1"/>
  <c r="O290" s="1"/>
  <c r="O289" s="1"/>
  <c r="O288" s="1"/>
  <c r="O300"/>
  <c r="O299" s="1"/>
  <c r="O298" s="1"/>
  <c r="O297" s="1"/>
  <c r="O296" s="1"/>
  <c r="O295" s="1"/>
  <c r="O310"/>
  <c r="O309" s="1"/>
  <c r="O308" s="1"/>
  <c r="O307" s="1"/>
  <c r="O306" s="1"/>
  <c r="O315"/>
  <c r="O314" s="1"/>
  <c r="O313" s="1"/>
  <c r="O312" s="1"/>
  <c r="O334"/>
  <c r="O333" s="1"/>
  <c r="O338"/>
  <c r="O337" s="1"/>
  <c r="O342"/>
  <c r="O341" s="1"/>
  <c r="O345"/>
  <c r="O344" s="1"/>
  <c r="O350"/>
  <c r="O349" s="1"/>
  <c r="O348" s="1"/>
  <c r="O347" s="1"/>
  <c r="O359"/>
  <c r="O368"/>
  <c r="O367" s="1"/>
  <c r="O377"/>
  <c r="O376" s="1"/>
  <c r="O375" s="1"/>
  <c r="O381"/>
  <c r="O380" s="1"/>
  <c r="O389"/>
  <c r="O388" s="1"/>
  <c r="O387" s="1"/>
  <c r="O386" s="1"/>
  <c r="O413"/>
  <c r="O412" s="1"/>
  <c r="O411" s="1"/>
  <c r="O403"/>
  <c r="O402" s="1"/>
  <c r="O401" s="1"/>
  <c r="O400" s="1"/>
  <c r="O418"/>
  <c r="O417" s="1"/>
  <c r="O416" s="1"/>
  <c r="O428"/>
  <c r="O447"/>
  <c r="O446" s="1"/>
  <c r="O473"/>
  <c r="O472" s="1"/>
  <c r="O478"/>
  <c r="O477" s="1"/>
  <c r="O484"/>
  <c r="O483" s="1"/>
  <c r="O482" s="1"/>
  <c r="O481" s="1"/>
  <c r="O395"/>
  <c r="O394" s="1"/>
  <c r="O393" s="1"/>
  <c r="O392" s="1"/>
  <c r="O499"/>
  <c r="O356"/>
  <c r="O355" s="1"/>
  <c r="O555"/>
  <c r="O552" s="1"/>
  <c r="O551" s="1"/>
  <c r="O550" s="1"/>
  <c r="O603"/>
  <c r="O601" s="1"/>
  <c r="O600" s="1"/>
  <c r="O599" s="1"/>
  <c r="O590" s="1"/>
  <c r="O612"/>
  <c r="O611" s="1"/>
  <c r="O610" s="1"/>
  <c r="O609" s="1"/>
  <c r="O617"/>
  <c r="O616" s="1"/>
  <c r="O615" s="1"/>
  <c r="O614" s="1"/>
  <c r="O711"/>
  <c r="O713"/>
  <c r="O719"/>
  <c r="O718" s="1"/>
  <c r="O717" s="1"/>
  <c r="O716" s="1"/>
  <c r="O728"/>
  <c r="O727" s="1"/>
  <c r="O726" s="1"/>
  <c r="O733"/>
  <c r="O732" s="1"/>
  <c r="O731" s="1"/>
  <c r="O730" s="1"/>
  <c r="O739"/>
  <c r="O738" s="1"/>
  <c r="O737" s="1"/>
  <c r="O750"/>
  <c r="O752"/>
  <c r="O757"/>
  <c r="O756" s="1"/>
  <c r="O755" s="1"/>
  <c r="O754" s="1"/>
  <c r="O673"/>
  <c r="O675"/>
  <c r="O688"/>
  <c r="O687" s="1"/>
  <c r="O686" s="1"/>
  <c r="O693"/>
  <c r="O692" s="1"/>
  <c r="O691" s="1"/>
  <c r="O690" s="1"/>
  <c r="O698"/>
  <c r="O703"/>
  <c r="O830"/>
  <c r="O829" s="1"/>
  <c r="O828" s="1"/>
  <c r="O827" s="1"/>
  <c r="O826" s="1"/>
  <c r="O825" s="1"/>
  <c r="O838"/>
  <c r="O837" s="1"/>
  <c r="O842"/>
  <c r="O844"/>
  <c r="O848"/>
  <c r="O847" s="1"/>
  <c r="O853"/>
  <c r="O856"/>
  <c r="O860"/>
  <c r="O859" s="1"/>
  <c r="O858" s="1"/>
  <c r="O866"/>
  <c r="O865" s="1"/>
  <c r="O869"/>
  <c r="O868" s="1"/>
  <c r="O873"/>
  <c r="O872" s="1"/>
  <c r="O876"/>
  <c r="O875" s="1"/>
  <c r="O879"/>
  <c r="O878" s="1"/>
  <c r="O883"/>
  <c r="O882" s="1"/>
  <c r="O895"/>
  <c r="O894" s="1"/>
  <c r="O897"/>
  <c r="O914"/>
  <c r="O913" s="1"/>
  <c r="O912" s="1"/>
  <c r="O932"/>
  <c r="O931" s="1"/>
  <c r="O930" s="1"/>
  <c r="O929" s="1"/>
  <c r="O928" s="1"/>
  <c r="O942"/>
  <c r="O941" s="1"/>
  <c r="O940" s="1"/>
  <c r="O952"/>
  <c r="O951" s="1"/>
  <c r="O950" s="1"/>
  <c r="O958"/>
  <c r="O957" s="1"/>
  <c r="O956" s="1"/>
  <c r="O955" s="1"/>
  <c r="O529"/>
  <c r="O528" s="1"/>
  <c r="O527" s="1"/>
  <c r="O526" s="1"/>
  <c r="O525" s="1"/>
  <c r="N879"/>
  <c r="N878" s="1"/>
  <c r="N214"/>
  <c r="N213" s="1"/>
  <c r="N212" s="1"/>
  <c r="N164"/>
  <c r="N163" s="1"/>
  <c r="N162" s="1"/>
  <c r="N161" s="1"/>
  <c r="N167"/>
  <c r="N166" s="1"/>
  <c r="N172"/>
  <c r="N171" s="1"/>
  <c r="N175"/>
  <c r="N174" s="1"/>
  <c r="N186"/>
  <c r="N189"/>
  <c r="N188" s="1"/>
  <c r="N195"/>
  <c r="N194" s="1"/>
  <c r="N193" s="1"/>
  <c r="N192" s="1"/>
  <c r="N191" s="1"/>
  <c r="N199"/>
  <c r="N198" s="1"/>
  <c r="N197" s="1"/>
  <c r="N283"/>
  <c r="N280"/>
  <c r="N279" s="1"/>
  <c r="N90"/>
  <c r="N89" s="1"/>
  <c r="N88" s="1"/>
  <c r="N106"/>
  <c r="N105" s="1"/>
  <c r="N104" s="1"/>
  <c r="N103" s="1"/>
  <c r="N137"/>
  <c r="N136" s="1"/>
  <c r="N128"/>
  <c r="N127" s="1"/>
  <c r="N133"/>
  <c r="N132" s="1"/>
  <c r="N113"/>
  <c r="N112" s="1"/>
  <c r="N118"/>
  <c r="N117" s="1"/>
  <c r="N122"/>
  <c r="N121" s="1"/>
  <c r="N142"/>
  <c r="N141" s="1"/>
  <c r="N140" s="1"/>
  <c r="N139" s="1"/>
  <c r="N41"/>
  <c r="N40" s="1"/>
  <c r="N32"/>
  <c r="N31" s="1"/>
  <c r="N37"/>
  <c r="N36" s="1"/>
  <c r="N22"/>
  <c r="N21" s="1"/>
  <c r="N20" s="1"/>
  <c r="N19" s="1"/>
  <c r="N27"/>
  <c r="N26" s="1"/>
  <c r="N25" s="1"/>
  <c r="N14"/>
  <c r="N13" s="1"/>
  <c r="N12" s="1"/>
  <c r="N153"/>
  <c r="N152" s="1"/>
  <c r="N151" s="1"/>
  <c r="N150" s="1"/>
  <c r="N148"/>
  <c r="N147" s="1"/>
  <c r="N146" s="1"/>
  <c r="N145" s="1"/>
  <c r="N255"/>
  <c r="N254" s="1"/>
  <c r="N253" s="1"/>
  <c r="N252" s="1"/>
  <c r="N235"/>
  <c r="N234" s="1"/>
  <c r="N240"/>
  <c r="N239" s="1"/>
  <c r="N244"/>
  <c r="N243" s="1"/>
  <c r="N249"/>
  <c r="N248" s="1"/>
  <c r="N247" s="1"/>
  <c r="N265"/>
  <c r="N264" s="1"/>
  <c r="N263" s="1"/>
  <c r="N262" s="1"/>
  <c r="N293"/>
  <c r="N292" s="1"/>
  <c r="N291" s="1"/>
  <c r="N290" s="1"/>
  <c r="N289" s="1"/>
  <c r="N288" s="1"/>
  <c r="N300"/>
  <c r="N299" s="1"/>
  <c r="N298" s="1"/>
  <c r="N297" s="1"/>
  <c r="N296" s="1"/>
  <c r="N295" s="1"/>
  <c r="N315"/>
  <c r="N314" s="1"/>
  <c r="N313" s="1"/>
  <c r="N312" s="1"/>
  <c r="N310"/>
  <c r="N309" s="1"/>
  <c r="N308" s="1"/>
  <c r="N307" s="1"/>
  <c r="N306" s="1"/>
  <c r="N342"/>
  <c r="N341" s="1"/>
  <c r="N334"/>
  <c r="N333" s="1"/>
  <c r="N338"/>
  <c r="N337" s="1"/>
  <c r="N345"/>
  <c r="N344" s="1"/>
  <c r="N350"/>
  <c r="N349" s="1"/>
  <c r="N348" s="1"/>
  <c r="N347" s="1"/>
  <c r="N368"/>
  <c r="N367" s="1"/>
  <c r="N389"/>
  <c r="N388" s="1"/>
  <c r="N387" s="1"/>
  <c r="N386" s="1"/>
  <c r="N377"/>
  <c r="N376" s="1"/>
  <c r="N375" s="1"/>
  <c r="N403"/>
  <c r="N402" s="1"/>
  <c r="N401" s="1"/>
  <c r="N400" s="1"/>
  <c r="N413"/>
  <c r="N412" s="1"/>
  <c r="N411" s="1"/>
  <c r="N418"/>
  <c r="N417" s="1"/>
  <c r="N416" s="1"/>
  <c r="N428"/>
  <c r="N447"/>
  <c r="N446" s="1"/>
  <c r="N473"/>
  <c r="N472" s="1"/>
  <c r="N478"/>
  <c r="N477" s="1"/>
  <c r="N484"/>
  <c r="N483" s="1"/>
  <c r="N482" s="1"/>
  <c r="N481" s="1"/>
  <c r="N499"/>
  <c r="N529"/>
  <c r="N528" s="1"/>
  <c r="N527" s="1"/>
  <c r="N526" s="1"/>
  <c r="N525" s="1"/>
  <c r="N555"/>
  <c r="N552" s="1"/>
  <c r="N551" s="1"/>
  <c r="N550" s="1"/>
  <c r="N603"/>
  <c r="N601" s="1"/>
  <c r="N600" s="1"/>
  <c r="N599" s="1"/>
  <c r="N590" s="1"/>
  <c r="N612"/>
  <c r="N611" s="1"/>
  <c r="N610" s="1"/>
  <c r="N609" s="1"/>
  <c r="N617"/>
  <c r="N616" s="1"/>
  <c r="N615" s="1"/>
  <c r="N614" s="1"/>
  <c r="N673"/>
  <c r="N675"/>
  <c r="N688"/>
  <c r="N687" s="1"/>
  <c r="N686" s="1"/>
  <c r="N698"/>
  <c r="N703"/>
  <c r="N693"/>
  <c r="N692" s="1"/>
  <c r="N691" s="1"/>
  <c r="N690" s="1"/>
  <c r="N711"/>
  <c r="N713"/>
  <c r="N719"/>
  <c r="N718" s="1"/>
  <c r="N717" s="1"/>
  <c r="N716" s="1"/>
  <c r="N728"/>
  <c r="N727" s="1"/>
  <c r="N726" s="1"/>
  <c r="N733"/>
  <c r="N732" s="1"/>
  <c r="N731" s="1"/>
  <c r="N730" s="1"/>
  <c r="N739"/>
  <c r="N738" s="1"/>
  <c r="N737" s="1"/>
  <c r="N750"/>
  <c r="N752"/>
  <c r="N757"/>
  <c r="N756" s="1"/>
  <c r="N755" s="1"/>
  <c r="N754" s="1"/>
  <c r="N838"/>
  <c r="N837" s="1"/>
  <c r="N842"/>
  <c r="N844"/>
  <c r="N848"/>
  <c r="N847" s="1"/>
  <c r="N853"/>
  <c r="N856"/>
  <c r="N860"/>
  <c r="N859" s="1"/>
  <c r="N858" s="1"/>
  <c r="N883"/>
  <c r="N882" s="1"/>
  <c r="N866"/>
  <c r="N865" s="1"/>
  <c r="N869"/>
  <c r="N868" s="1"/>
  <c r="N873"/>
  <c r="N872" s="1"/>
  <c r="N876"/>
  <c r="N875" s="1"/>
  <c r="N895"/>
  <c r="N894" s="1"/>
  <c r="N897"/>
  <c r="N914"/>
  <c r="N913" s="1"/>
  <c r="N912" s="1"/>
  <c r="N942"/>
  <c r="N941" s="1"/>
  <c r="N940" s="1"/>
  <c r="N952"/>
  <c r="N951" s="1"/>
  <c r="N950" s="1"/>
  <c r="N958"/>
  <c r="N957" s="1"/>
  <c r="N956" s="1"/>
  <c r="N955" s="1"/>
  <c r="N932"/>
  <c r="N931" s="1"/>
  <c r="N930" s="1"/>
  <c r="N929" s="1"/>
  <c r="N928" s="1"/>
  <c r="N830"/>
  <c r="N829" s="1"/>
  <c r="N828" s="1"/>
  <c r="N827" s="1"/>
  <c r="N826" s="1"/>
  <c r="N825" s="1"/>
  <c r="N356"/>
  <c r="N355" s="1"/>
  <c r="O426"/>
  <c r="Q426"/>
  <c r="S426"/>
  <c r="N426"/>
  <c r="T163"/>
  <c r="L426"/>
  <c r="L566"/>
  <c r="L565" s="1"/>
  <c r="L564" s="1"/>
  <c r="L563" s="1"/>
  <c r="T830"/>
  <c r="G306" i="2" s="1"/>
  <c r="L830" i="5"/>
  <c r="L829" s="1"/>
  <c r="L828" s="1"/>
  <c r="L827" s="1"/>
  <c r="L826" s="1"/>
  <c r="L825" s="1"/>
  <c r="M518"/>
  <c r="M517" s="1"/>
  <c r="M516" s="1"/>
  <c r="L208"/>
  <c r="L207" s="1"/>
  <c r="L206" s="1"/>
  <c r="T518"/>
  <c r="T517" s="1"/>
  <c r="T516" s="1"/>
  <c r="L360"/>
  <c r="L359" s="1"/>
  <c r="G230" i="2"/>
  <c r="L561" i="5"/>
  <c r="L560" s="1"/>
  <c r="L559" s="1"/>
  <c r="L558" s="1"/>
  <c r="G417" i="2"/>
  <c r="K417" s="1"/>
  <c r="H417"/>
  <c r="L417" s="1"/>
  <c r="G69"/>
  <c r="T167" i="5"/>
  <c r="T166" s="1"/>
  <c r="M632"/>
  <c r="M631" s="1"/>
  <c r="T842"/>
  <c r="G316" i="2" s="1"/>
  <c r="K316" s="1"/>
  <c r="G169"/>
  <c r="H471"/>
  <c r="H451"/>
  <c r="L451" s="1"/>
  <c r="M235" i="5"/>
  <c r="M234" s="1"/>
  <c r="M711"/>
  <c r="M719"/>
  <c r="M718" s="1"/>
  <c r="M717" s="1"/>
  <c r="M716" s="1"/>
  <c r="M733"/>
  <c r="M732" s="1"/>
  <c r="M731" s="1"/>
  <c r="M730" s="1"/>
  <c r="M413"/>
  <c r="M412" s="1"/>
  <c r="M411" s="1"/>
  <c r="T186"/>
  <c r="H457" i="2"/>
  <c r="L113" i="5"/>
  <c r="L112" s="1"/>
  <c r="L118"/>
  <c r="L117" s="1"/>
  <c r="L122"/>
  <c r="L121" s="1"/>
  <c r="L128"/>
  <c r="L127" s="1"/>
  <c r="L133"/>
  <c r="L132" s="1"/>
  <c r="M199"/>
  <c r="M198" s="1"/>
  <c r="M197" s="1"/>
  <c r="M265"/>
  <c r="M264" s="1"/>
  <c r="M263" s="1"/>
  <c r="M262" s="1"/>
  <c r="L214"/>
  <c r="L213" s="1"/>
  <c r="L212" s="1"/>
  <c r="L211" s="1"/>
  <c r="L571"/>
  <c r="L570" s="1"/>
  <c r="L569" s="1"/>
  <c r="L568" s="1"/>
  <c r="L821"/>
  <c r="L820" s="1"/>
  <c r="L819" s="1"/>
  <c r="L818" s="1"/>
  <c r="M37"/>
  <c r="M36" s="1"/>
  <c r="M808"/>
  <c r="M807" s="1"/>
  <c r="M806" s="1"/>
  <c r="M222"/>
  <c r="M221" s="1"/>
  <c r="L909"/>
  <c r="L908" s="1"/>
  <c r="L708"/>
  <c r="L707" s="1"/>
  <c r="L815"/>
  <c r="L814" s="1"/>
  <c r="L813" s="1"/>
  <c r="L506"/>
  <c r="L505" s="1"/>
  <c r="L504" s="1"/>
  <c r="M561"/>
  <c r="M560" s="1"/>
  <c r="M559" s="1"/>
  <c r="M558" s="1"/>
  <c r="U561"/>
  <c r="H372" i="2" s="1"/>
  <c r="M566" i="5"/>
  <c r="M565" s="1"/>
  <c r="M564" s="1"/>
  <c r="M563" s="1"/>
  <c r="M571"/>
  <c r="M570" s="1"/>
  <c r="M569" s="1"/>
  <c r="M568" s="1"/>
  <c r="M41"/>
  <c r="M40" s="1"/>
  <c r="U757"/>
  <c r="H375" i="2" s="1"/>
  <c r="M815" i="5"/>
  <c r="M814" s="1"/>
  <c r="M813" s="1"/>
  <c r="M938"/>
  <c r="M937" s="1"/>
  <c r="H330" i="2"/>
  <c r="M58" i="5"/>
  <c r="M57" s="1"/>
  <c r="T82"/>
  <c r="G32" i="2" s="1"/>
  <c r="L53" i="5"/>
  <c r="L52" s="1"/>
  <c r="T53"/>
  <c r="G16" i="2" s="1"/>
  <c r="L777" i="5"/>
  <c r="L776" s="1"/>
  <c r="L775" s="1"/>
  <c r="L774" s="1"/>
  <c r="L808"/>
  <c r="L807" s="1"/>
  <c r="L806" s="1"/>
  <c r="M342"/>
  <c r="M341" s="1"/>
  <c r="M53"/>
  <c r="M52" s="1"/>
  <c r="L938"/>
  <c r="L937" s="1"/>
  <c r="M514"/>
  <c r="M513" s="1"/>
  <c r="M512" s="1"/>
  <c r="M888"/>
  <c r="L58"/>
  <c r="L57" s="1"/>
  <c r="Q56"/>
  <c r="M48"/>
  <c r="M47" s="1"/>
  <c r="L904"/>
  <c r="L903" s="1"/>
  <c r="L68"/>
  <c r="L67" s="1"/>
  <c r="L48"/>
  <c r="L47" s="1"/>
  <c r="G121" i="2"/>
  <c r="T214" i="5"/>
  <c r="T213" s="1"/>
  <c r="T212" s="1"/>
  <c r="T211" s="1"/>
  <c r="G77" i="2"/>
  <c r="U711" i="5"/>
  <c r="M95"/>
  <c r="M94" s="1"/>
  <c r="P888"/>
  <c r="M708"/>
  <c r="M707" s="1"/>
  <c r="M82"/>
  <c r="M81" s="1"/>
  <c r="L82"/>
  <c r="L81" s="1"/>
  <c r="S506"/>
  <c r="S505" s="1"/>
  <c r="S504" s="1"/>
  <c r="S632"/>
  <c r="S631" s="1"/>
  <c r="H96" i="2"/>
  <c r="L95" i="5"/>
  <c r="L94" s="1"/>
  <c r="T466"/>
  <c r="L90"/>
  <c r="L89" s="1"/>
  <c r="U90"/>
  <c r="H45" i="2" s="1"/>
  <c r="T958" i="5"/>
  <c r="T957" s="1"/>
  <c r="T956" s="1"/>
  <c r="T955" s="1"/>
  <c r="L958"/>
  <c r="L957" s="1"/>
  <c r="L956" s="1"/>
  <c r="L955" s="1"/>
  <c r="L919"/>
  <c r="L918" s="1"/>
  <c r="U904"/>
  <c r="H37" i="2" s="1"/>
  <c r="M904" i="5"/>
  <c r="M903" s="1"/>
  <c r="L871"/>
  <c r="U876"/>
  <c r="T848"/>
  <c r="U842"/>
  <c r="H316" i="2" s="1"/>
  <c r="L316" s="1"/>
  <c r="U838" i="5"/>
  <c r="T794"/>
  <c r="T793" s="1"/>
  <c r="U794"/>
  <c r="U793" s="1"/>
  <c r="H281" i="2" s="1"/>
  <c r="M794" i="5"/>
  <c r="M793" s="1"/>
  <c r="M792" s="1"/>
  <c r="M791" s="1"/>
  <c r="U789"/>
  <c r="U788" s="1"/>
  <c r="H278" i="2" s="1"/>
  <c r="L783" i="5"/>
  <c r="L782" s="1"/>
  <c r="L781" s="1"/>
  <c r="L780" s="1"/>
  <c r="M783"/>
  <c r="M782" s="1"/>
  <c r="M781" s="1"/>
  <c r="M780" s="1"/>
  <c r="M777"/>
  <c r="M776" s="1"/>
  <c r="M775" s="1"/>
  <c r="M774" s="1"/>
  <c r="T757"/>
  <c r="L757"/>
  <c r="L756" s="1"/>
  <c r="L755" s="1"/>
  <c r="L754" s="1"/>
  <c r="L736"/>
  <c r="T733"/>
  <c r="U732"/>
  <c r="U731" s="1"/>
  <c r="U730" s="1"/>
  <c r="L733"/>
  <c r="L732" s="1"/>
  <c r="L731" s="1"/>
  <c r="L730" s="1"/>
  <c r="U728"/>
  <c r="H264" i="2" s="1"/>
  <c r="T728" i="5"/>
  <c r="M728"/>
  <c r="M727" s="1"/>
  <c r="M726" s="1"/>
  <c r="M698"/>
  <c r="M688"/>
  <c r="M687" s="1"/>
  <c r="M686" s="1"/>
  <c r="L688"/>
  <c r="L687" s="1"/>
  <c r="L686" s="1"/>
  <c r="U675"/>
  <c r="H162" i="2" s="1"/>
  <c r="L162" s="1"/>
  <c r="L675" i="5"/>
  <c r="T673"/>
  <c r="T671" s="1"/>
  <c r="T667"/>
  <c r="L643"/>
  <c r="L642" s="1"/>
  <c r="L641" s="1"/>
  <c r="L640" s="1"/>
  <c r="T627"/>
  <c r="L627"/>
  <c r="L626" s="1"/>
  <c r="L625" s="1"/>
  <c r="L624" s="1"/>
  <c r="L617"/>
  <c r="L616" s="1"/>
  <c r="L615" s="1"/>
  <c r="L614" s="1"/>
  <c r="T561"/>
  <c r="T560" s="1"/>
  <c r="T559" s="1"/>
  <c r="T558" s="1"/>
  <c r="T555"/>
  <c r="T552" s="1"/>
  <c r="U548"/>
  <c r="H143" i="2" s="1"/>
  <c r="T529" i="5"/>
  <c r="T528" s="1"/>
  <c r="T527" s="1"/>
  <c r="T526" s="1"/>
  <c r="U529"/>
  <c r="H252" i="2" s="1"/>
  <c r="L529" i="5"/>
  <c r="L528" s="1"/>
  <c r="L527" s="1"/>
  <c r="L526" s="1"/>
  <c r="L525" s="1"/>
  <c r="Q511"/>
  <c r="Q510" s="1"/>
  <c r="Q509" s="1"/>
  <c r="O511"/>
  <c r="O510" s="1"/>
  <c r="O509" s="1"/>
  <c r="N511"/>
  <c r="N510" s="1"/>
  <c r="N509" s="1"/>
  <c r="L484"/>
  <c r="L483" s="1"/>
  <c r="L482" s="1"/>
  <c r="L481" s="1"/>
  <c r="L478"/>
  <c r="L477" s="1"/>
  <c r="M447"/>
  <c r="M446" s="1"/>
  <c r="T403"/>
  <c r="T402" s="1"/>
  <c r="T401" s="1"/>
  <c r="T400" s="1"/>
  <c r="L389"/>
  <c r="L388" s="1"/>
  <c r="L387" s="1"/>
  <c r="L386" s="1"/>
  <c r="S374"/>
  <c r="S373" s="1"/>
  <c r="M360"/>
  <c r="M359" s="1"/>
  <c r="U342"/>
  <c r="H213" i="2" s="1"/>
  <c r="L315" i="5"/>
  <c r="L314" s="1"/>
  <c r="L313" s="1"/>
  <c r="L312" s="1"/>
  <c r="T310"/>
  <c r="U280"/>
  <c r="H115" i="2" s="1"/>
  <c r="G105"/>
  <c r="G364"/>
  <c r="M240" i="5"/>
  <c r="M239" s="1"/>
  <c r="T235"/>
  <c r="T234" s="1"/>
  <c r="R220"/>
  <c r="R967" s="1"/>
  <c r="U222"/>
  <c r="H9" i="2" s="1"/>
  <c r="T188" i="5"/>
  <c r="G404" i="2"/>
  <c r="G403" s="1"/>
  <c r="U137" i="5"/>
  <c r="H404" i="2" s="1"/>
  <c r="H403" s="1"/>
  <c r="U142" i="5"/>
  <c r="U141" s="1"/>
  <c r="U140" s="1"/>
  <c r="U139" s="1"/>
  <c r="T133"/>
  <c r="M142"/>
  <c r="M141" s="1"/>
  <c r="M140" s="1"/>
  <c r="M139" s="1"/>
  <c r="M137"/>
  <c r="M136" s="1"/>
  <c r="U128"/>
  <c r="H400" i="2" s="1"/>
  <c r="T113" i="5"/>
  <c r="T112" s="1"/>
  <c r="L99"/>
  <c r="L98" s="1"/>
  <c r="T90"/>
  <c r="U85"/>
  <c r="H34" i="2" s="1"/>
  <c r="R80" i="5"/>
  <c r="U78"/>
  <c r="H29" i="2" s="1"/>
  <c r="M78" i="5"/>
  <c r="M77" s="1"/>
  <c r="M76" s="1"/>
  <c r="Q66"/>
  <c r="L73"/>
  <c r="L72" s="1"/>
  <c r="U68"/>
  <c r="H24" i="2" s="1"/>
  <c r="M63" i="5"/>
  <c r="M62" s="1"/>
  <c r="T52"/>
  <c r="T48"/>
  <c r="U41"/>
  <c r="H396" i="2" s="1"/>
  <c r="T41" i="5"/>
  <c r="G396" i="2" s="1"/>
  <c r="T37" i="5"/>
  <c r="G394" i="2" s="1"/>
  <c r="L37" i="5"/>
  <c r="L36" s="1"/>
  <c r="S11"/>
  <c r="S10" s="1"/>
  <c r="S9" s="1"/>
  <c r="G96" i="2"/>
  <c r="T300" i="5"/>
  <c r="T299" s="1"/>
  <c r="T298" s="1"/>
  <c r="T297" s="1"/>
  <c r="T296" s="1"/>
  <c r="T295" s="1"/>
  <c r="U932"/>
  <c r="U931" s="1"/>
  <c r="U930" s="1"/>
  <c r="U929" s="1"/>
  <c r="U928" s="1"/>
  <c r="E42" i="3" s="1"/>
  <c r="I42" s="1"/>
  <c r="U914" i="5"/>
  <c r="H57" i="2" s="1"/>
  <c r="G322"/>
  <c r="K322" s="1"/>
  <c r="U853" i="5"/>
  <c r="H322" i="2" s="1"/>
  <c r="L322" s="1"/>
  <c r="T711" i="5"/>
  <c r="U627"/>
  <c r="H378" i="2" s="1"/>
  <c r="U227" i="5"/>
  <c r="H11" i="2" s="1"/>
  <c r="T78" i="5"/>
  <c r="U73"/>
  <c r="H26" i="2" s="1"/>
  <c r="L435" i="5"/>
  <c r="L434" s="1"/>
  <c r="L433" s="1"/>
  <c r="T368"/>
  <c r="T367" s="1"/>
  <c r="H240" i="2"/>
  <c r="U300" i="5"/>
  <c r="U299" s="1"/>
  <c r="U298" s="1"/>
  <c r="U297" s="1"/>
  <c r="U296" s="1"/>
  <c r="T118"/>
  <c r="G86" i="2" s="1"/>
  <c r="T919" i="5"/>
  <c r="T918" s="1"/>
  <c r="U499"/>
  <c r="L222"/>
  <c r="L221" s="1"/>
  <c r="U708"/>
  <c r="U707" s="1"/>
  <c r="T688"/>
  <c r="T687" s="1"/>
  <c r="T686" s="1"/>
  <c r="H239" i="2" l="1"/>
  <c r="L239" s="1"/>
  <c r="L240"/>
  <c r="H377"/>
  <c r="L378"/>
  <c r="H56"/>
  <c r="L56" s="1"/>
  <c r="L57"/>
  <c r="G393"/>
  <c r="K393" s="1"/>
  <c r="K394"/>
  <c r="H395"/>
  <c r="L395" s="1"/>
  <c r="L396"/>
  <c r="H23"/>
  <c r="L23" s="1"/>
  <c r="L24"/>
  <c r="H28"/>
  <c r="L29"/>
  <c r="H33"/>
  <c r="L33" s="1"/>
  <c r="L34"/>
  <c r="H399"/>
  <c r="L399" s="1"/>
  <c r="L400"/>
  <c r="H8"/>
  <c r="L8" s="1"/>
  <c r="L9"/>
  <c r="G363"/>
  <c r="K364"/>
  <c r="H114"/>
  <c r="L114" s="1"/>
  <c r="L115"/>
  <c r="G76"/>
  <c r="K76" s="1"/>
  <c r="K77"/>
  <c r="G120"/>
  <c r="K121"/>
  <c r="G15"/>
  <c r="K15" s="1"/>
  <c r="K16"/>
  <c r="G31"/>
  <c r="K31" s="1"/>
  <c r="K32"/>
  <c r="H329"/>
  <c r="L330"/>
  <c r="H456"/>
  <c r="L457"/>
  <c r="H470"/>
  <c r="L470" s="1"/>
  <c r="L471"/>
  <c r="G165"/>
  <c r="K166"/>
  <c r="H246"/>
  <c r="L247"/>
  <c r="H267"/>
  <c r="L268"/>
  <c r="H165"/>
  <c r="L166"/>
  <c r="G85"/>
  <c r="K85" s="1"/>
  <c r="K86"/>
  <c r="H25"/>
  <c r="L25" s="1"/>
  <c r="L26"/>
  <c r="H10"/>
  <c r="L10" s="1"/>
  <c r="L11"/>
  <c r="G95"/>
  <c r="K96"/>
  <c r="G395"/>
  <c r="K395" s="1"/>
  <c r="K396"/>
  <c r="G104"/>
  <c r="K105"/>
  <c r="H212"/>
  <c r="L212" s="1"/>
  <c r="L213"/>
  <c r="H251"/>
  <c r="L252"/>
  <c r="H142"/>
  <c r="L143"/>
  <c r="H263"/>
  <c r="L264"/>
  <c r="H277"/>
  <c r="L278"/>
  <c r="H280"/>
  <c r="L281"/>
  <c r="H36"/>
  <c r="L36" s="1"/>
  <c r="L37"/>
  <c r="H44"/>
  <c r="L44" s="1"/>
  <c r="L45"/>
  <c r="H95"/>
  <c r="L96"/>
  <c r="H374"/>
  <c r="L375"/>
  <c r="H371"/>
  <c r="L372"/>
  <c r="G168"/>
  <c r="K168" s="1"/>
  <c r="K169"/>
  <c r="G68"/>
  <c r="K69"/>
  <c r="G229"/>
  <c r="K229" s="1"/>
  <c r="K230"/>
  <c r="G305"/>
  <c r="K306"/>
  <c r="G78"/>
  <c r="K78" s="1"/>
  <c r="K79"/>
  <c r="H120"/>
  <c r="L121"/>
  <c r="H255"/>
  <c r="L256"/>
  <c r="H423"/>
  <c r="L424"/>
  <c r="H243"/>
  <c r="L244"/>
  <c r="F47" i="3"/>
  <c r="G47"/>
  <c r="M11" i="5"/>
  <c r="M10" s="1"/>
  <c r="M9" s="1"/>
  <c r="N11"/>
  <c r="N10" s="1"/>
  <c r="N9" s="1"/>
  <c r="O11"/>
  <c r="O10" s="1"/>
  <c r="O9" s="1"/>
  <c r="P11"/>
  <c r="P10" s="1"/>
  <c r="P9" s="1"/>
  <c r="Q11"/>
  <c r="Q10" s="1"/>
  <c r="Q9" s="1"/>
  <c r="P88"/>
  <c r="R590"/>
  <c r="R589" s="1"/>
  <c r="S590"/>
  <c r="S589" s="1"/>
  <c r="M30"/>
  <c r="M29" s="1"/>
  <c r="L912"/>
  <c r="H314" i="2"/>
  <c r="U837" i="5"/>
  <c r="G320" i="2"/>
  <c r="T847" i="5"/>
  <c r="O762"/>
  <c r="Q762"/>
  <c r="S762"/>
  <c r="P762"/>
  <c r="N762"/>
  <c r="R762"/>
  <c r="Q710"/>
  <c r="Q706" s="1"/>
  <c r="R722"/>
  <c r="R721" s="1"/>
  <c r="Q722"/>
  <c r="Q721" s="1"/>
  <c r="N722"/>
  <c r="N721" s="1"/>
  <c r="M722"/>
  <c r="M721" s="1"/>
  <c r="S722"/>
  <c r="S721" s="1"/>
  <c r="P722"/>
  <c r="P721" s="1"/>
  <c r="O722"/>
  <c r="O721" s="1"/>
  <c r="L722"/>
  <c r="L721" s="1"/>
  <c r="P710"/>
  <c r="R710"/>
  <c r="N710"/>
  <c r="O710"/>
  <c r="O706" s="1"/>
  <c r="S710"/>
  <c r="L710"/>
  <c r="L706" s="1"/>
  <c r="N126"/>
  <c r="N125" s="1"/>
  <c r="P220"/>
  <c r="N46"/>
  <c r="P233"/>
  <c r="Q126"/>
  <c r="Q125" s="1"/>
  <c r="S278"/>
  <c r="N902"/>
  <c r="M56"/>
  <c r="L66"/>
  <c r="O425"/>
  <c r="R332"/>
  <c r="R331" s="1"/>
  <c r="R330" s="1"/>
  <c r="T81"/>
  <c r="G445" i="2"/>
  <c r="O88" i="5"/>
  <c r="Q88"/>
  <c r="R88"/>
  <c r="T525"/>
  <c r="T524" s="1"/>
  <c r="T523" s="1"/>
  <c r="R471"/>
  <c r="R470" s="1"/>
  <c r="R469" s="1"/>
  <c r="R468" s="1"/>
  <c r="L503"/>
  <c r="L502" s="1"/>
  <c r="L501" s="1"/>
  <c r="S503"/>
  <c r="S502" s="1"/>
  <c r="S501" s="1"/>
  <c r="S471"/>
  <c r="O471"/>
  <c r="N471"/>
  <c r="P471"/>
  <c r="Q471"/>
  <c r="Q470" s="1"/>
  <c r="Q469" s="1"/>
  <c r="Q468" s="1"/>
  <c r="N871"/>
  <c r="U279"/>
  <c r="G372" i="2"/>
  <c r="R66" i="5"/>
  <c r="R56"/>
  <c r="R46"/>
  <c r="P80"/>
  <c r="P66"/>
  <c r="P56"/>
  <c r="P46"/>
  <c r="N80"/>
  <c r="Q902"/>
  <c r="Q901" s="1"/>
  <c r="Q900" s="1"/>
  <c r="Q899" s="1"/>
  <c r="O902"/>
  <c r="N654"/>
  <c r="N653" s="1"/>
  <c r="P654"/>
  <c r="P653" s="1"/>
  <c r="R654"/>
  <c r="R653" s="1"/>
  <c r="X259"/>
  <c r="V7"/>
  <c r="S267"/>
  <c r="S261" s="1"/>
  <c r="S260" s="1"/>
  <c r="S259" s="1"/>
  <c r="G84" i="2"/>
  <c r="G357"/>
  <c r="O220" i="5"/>
  <c r="O967" s="1"/>
  <c r="S80"/>
  <c r="S66"/>
  <c r="S56"/>
  <c r="S46"/>
  <c r="Q80"/>
  <c r="Q46"/>
  <c r="O80"/>
  <c r="O66"/>
  <c r="O56"/>
  <c r="O46"/>
  <c r="D46" i="3"/>
  <c r="L88" i="5"/>
  <c r="P524"/>
  <c r="P523" s="1"/>
  <c r="S936"/>
  <c r="S935" s="1"/>
  <c r="Q30"/>
  <c r="Q29" s="1"/>
  <c r="Q18" s="1"/>
  <c r="Q17" s="1"/>
  <c r="Q524"/>
  <c r="Q523" s="1"/>
  <c r="Q670"/>
  <c r="Q669" s="1"/>
  <c r="Q736"/>
  <c r="R278"/>
  <c r="R267" s="1"/>
  <c r="R261" s="1"/>
  <c r="R260" s="1"/>
  <c r="M852"/>
  <c r="M846" s="1"/>
  <c r="S864"/>
  <c r="L888"/>
  <c r="O110"/>
  <c r="O109" s="1"/>
  <c r="U40"/>
  <c r="T40"/>
  <c r="L46"/>
  <c r="P110"/>
  <c r="P109" s="1"/>
  <c r="P30"/>
  <c r="P29" s="1"/>
  <c r="P18" s="1"/>
  <c r="P17" s="1"/>
  <c r="R170"/>
  <c r="R169" s="1"/>
  <c r="S233"/>
  <c r="S232" s="1"/>
  <c r="S231" s="1"/>
  <c r="S230" s="1"/>
  <c r="N524"/>
  <c r="N523" s="1"/>
  <c r="O954"/>
  <c r="O841"/>
  <c r="O836" s="1"/>
  <c r="O30"/>
  <c r="O29" s="1"/>
  <c r="O18" s="1"/>
  <c r="O17" s="1"/>
  <c r="T829"/>
  <c r="T828" s="1"/>
  <c r="T827" s="1"/>
  <c r="T826" s="1"/>
  <c r="D36" i="3" s="1"/>
  <c r="T255" i="5"/>
  <c r="T254" s="1"/>
  <c r="T253" s="1"/>
  <c r="T252" s="1"/>
  <c r="D17" i="3" s="1"/>
  <c r="H17" s="1"/>
  <c r="G125" i="2"/>
  <c r="G252"/>
  <c r="P590" i="5"/>
  <c r="P589" s="1"/>
  <c r="Q233"/>
  <c r="Q232" s="1"/>
  <c r="Q231" s="1"/>
  <c r="Q230" s="1"/>
  <c r="Q110"/>
  <c r="Q109" s="1"/>
  <c r="S126"/>
  <c r="S125" s="1"/>
  <c r="S110"/>
  <c r="S109" s="1"/>
  <c r="S30"/>
  <c r="S29" s="1"/>
  <c r="S18" s="1"/>
  <c r="S17" s="1"/>
  <c r="P852"/>
  <c r="P846" s="1"/>
  <c r="R954"/>
  <c r="S220"/>
  <c r="Q220"/>
  <c r="N220"/>
  <c r="S902"/>
  <c r="U718"/>
  <c r="U717" s="1"/>
  <c r="U716" s="1"/>
  <c r="U221"/>
  <c r="U913"/>
  <c r="L524"/>
  <c r="L523" s="1"/>
  <c r="M697"/>
  <c r="M696" s="1"/>
  <c r="M695" s="1"/>
  <c r="M46"/>
  <c r="N901"/>
  <c r="N900" s="1"/>
  <c r="N899" s="1"/>
  <c r="O541"/>
  <c r="P433"/>
  <c r="Q590"/>
  <c r="Q589" s="1"/>
  <c r="Q630"/>
  <c r="T36"/>
  <c r="N425"/>
  <c r="I472" i="2"/>
  <c r="Y7" i="5"/>
  <c r="W960"/>
  <c r="G49" i="3" s="1"/>
  <c r="S954" i="5"/>
  <c r="O671"/>
  <c r="O670" s="1"/>
  <c r="O669" s="1"/>
  <c r="M673"/>
  <c r="M671" s="1"/>
  <c r="M670" s="1"/>
  <c r="M669" s="1"/>
  <c r="N671"/>
  <c r="L673"/>
  <c r="L671" s="1"/>
  <c r="O456"/>
  <c r="O455" s="1"/>
  <c r="O449" s="1"/>
  <c r="M457"/>
  <c r="M456" s="1"/>
  <c r="M455" s="1"/>
  <c r="O654"/>
  <c r="O653" s="1"/>
  <c r="Q654"/>
  <c r="Q653" s="1"/>
  <c r="S654"/>
  <c r="S653" s="1"/>
  <c r="R679"/>
  <c r="R678" s="1"/>
  <c r="R677" s="1"/>
  <c r="S697"/>
  <c r="S696" s="1"/>
  <c r="S695" s="1"/>
  <c r="S670"/>
  <c r="S669" s="1"/>
  <c r="S736"/>
  <c r="T99"/>
  <c r="G49" i="2" s="1"/>
  <c r="N660" i="5"/>
  <c r="N659" s="1"/>
  <c r="P660"/>
  <c r="P659" s="1"/>
  <c r="R660"/>
  <c r="R659" s="1"/>
  <c r="T98"/>
  <c r="M18"/>
  <c r="M17" s="1"/>
  <c r="M204"/>
  <c r="M203" s="1"/>
  <c r="M202" s="1"/>
  <c r="M201" s="1"/>
  <c r="S901"/>
  <c r="S900" s="1"/>
  <c r="S899" s="1"/>
  <c r="Q864"/>
  <c r="Q852"/>
  <c r="Q846" s="1"/>
  <c r="T909"/>
  <c r="T908" s="1"/>
  <c r="N541"/>
  <c r="N540" s="1"/>
  <c r="N539" s="1"/>
  <c r="P541"/>
  <c r="P540" s="1"/>
  <c r="P539" s="1"/>
  <c r="Q541"/>
  <c r="Q540" s="1"/>
  <c r="Q539" s="1"/>
  <c r="R541"/>
  <c r="R540" s="1"/>
  <c r="R539" s="1"/>
  <c r="S541"/>
  <c r="S540" s="1"/>
  <c r="S539" s="1"/>
  <c r="M284"/>
  <c r="M283" s="1"/>
  <c r="L284"/>
  <c r="L283" s="1"/>
  <c r="S157"/>
  <c r="S630"/>
  <c r="M630"/>
  <c r="R630"/>
  <c r="R588" s="1"/>
  <c r="U866"/>
  <c r="R11"/>
  <c r="R10" s="1"/>
  <c r="R9" s="1"/>
  <c r="M506"/>
  <c r="M505" s="1"/>
  <c r="M504" s="1"/>
  <c r="M503" s="1"/>
  <c r="M502" s="1"/>
  <c r="M501" s="1"/>
  <c r="O211"/>
  <c r="N211"/>
  <c r="Q312"/>
  <c r="Q305" s="1"/>
  <c r="Q304" s="1"/>
  <c r="P232"/>
  <c r="P231" s="1"/>
  <c r="P230" s="1"/>
  <c r="R219"/>
  <c r="R218" s="1"/>
  <c r="R217" s="1"/>
  <c r="R216" s="1"/>
  <c r="O157"/>
  <c r="P871"/>
  <c r="P697"/>
  <c r="P696" s="1"/>
  <c r="P695" s="1"/>
  <c r="P736"/>
  <c r="U235"/>
  <c r="U234" s="1"/>
  <c r="T914"/>
  <c r="G57" i="2" s="1"/>
  <c r="H112"/>
  <c r="L601" i="5"/>
  <c r="L600" s="1"/>
  <c r="L599" s="1"/>
  <c r="N502"/>
  <c r="N501" s="1"/>
  <c r="G112" i="2"/>
  <c r="M276" i="5"/>
  <c r="M275" s="1"/>
  <c r="M274" s="1"/>
  <c r="L276"/>
  <c r="L275" s="1"/>
  <c r="L274" s="1"/>
  <c r="T750"/>
  <c r="T566"/>
  <c r="U830"/>
  <c r="H306" i="2" s="1"/>
  <c r="T122" i="5"/>
  <c r="G471" i="2"/>
  <c r="T897" i="5"/>
  <c r="U265"/>
  <c r="T866"/>
  <c r="T876"/>
  <c r="G59" i="2"/>
  <c r="U626" i="5"/>
  <c r="U625" s="1"/>
  <c r="U624" s="1"/>
  <c r="U612"/>
  <c r="U611" s="1"/>
  <c r="U610" s="1"/>
  <c r="U609" s="1"/>
  <c r="U688"/>
  <c r="U687" s="1"/>
  <c r="U686" s="1"/>
  <c r="S706"/>
  <c r="T396"/>
  <c r="G224" i="2" s="1"/>
  <c r="M757" i="5"/>
  <c r="M756" s="1"/>
  <c r="M755" s="1"/>
  <c r="M754" s="1"/>
  <c r="M280"/>
  <c r="M279" s="1"/>
  <c r="M175"/>
  <c r="M174" s="1"/>
  <c r="L110"/>
  <c r="L109" s="1"/>
  <c r="L555"/>
  <c r="L552" s="1"/>
  <c r="L551" s="1"/>
  <c r="L550" s="1"/>
  <c r="U673"/>
  <c r="L250"/>
  <c r="L249" s="1"/>
  <c r="L248" s="1"/>
  <c r="L247" s="1"/>
  <c r="L137"/>
  <c r="L136" s="1"/>
  <c r="L106"/>
  <c r="L105" s="1"/>
  <c r="L104" s="1"/>
  <c r="L103" s="1"/>
  <c r="L932"/>
  <c r="L931" s="1"/>
  <c r="L930" s="1"/>
  <c r="L929" s="1"/>
  <c r="L928" s="1"/>
  <c r="L860"/>
  <c r="L859" s="1"/>
  <c r="L858" s="1"/>
  <c r="L345"/>
  <c r="L344" s="1"/>
  <c r="L310"/>
  <c r="L309" s="1"/>
  <c r="L308" s="1"/>
  <c r="L307" s="1"/>
  <c r="L306" s="1"/>
  <c r="L305" s="1"/>
  <c r="L304" s="1"/>
  <c r="M377"/>
  <c r="M376" s="1"/>
  <c r="M375" s="1"/>
  <c r="M368"/>
  <c r="M367" s="1"/>
  <c r="M358" s="1"/>
  <c r="M353" s="1"/>
  <c r="M627"/>
  <c r="M626" s="1"/>
  <c r="M625" s="1"/>
  <c r="M624" s="1"/>
  <c r="Q697"/>
  <c r="Q696" s="1"/>
  <c r="Q695" s="1"/>
  <c r="O502"/>
  <c r="O501" s="1"/>
  <c r="P502"/>
  <c r="P501" s="1"/>
  <c r="G451" i="2"/>
  <c r="K451" s="1"/>
  <c r="H69"/>
  <c r="L27" i="5"/>
  <c r="L26" s="1"/>
  <c r="L25" s="1"/>
  <c r="L32"/>
  <c r="L31" s="1"/>
  <c r="L30" s="1"/>
  <c r="L29" s="1"/>
  <c r="L172"/>
  <c r="L171" s="1"/>
  <c r="L195"/>
  <c r="L194" s="1"/>
  <c r="L193" s="1"/>
  <c r="L192" s="1"/>
  <c r="L191" s="1"/>
  <c r="L240"/>
  <c r="L239" s="1"/>
  <c r="L280"/>
  <c r="L279" s="1"/>
  <c r="L293"/>
  <c r="L292" s="1"/>
  <c r="L291" s="1"/>
  <c r="L290" s="1"/>
  <c r="L289" s="1"/>
  <c r="L288" s="1"/>
  <c r="T418"/>
  <c r="T417" s="1"/>
  <c r="T416" s="1"/>
  <c r="L418"/>
  <c r="L417" s="1"/>
  <c r="L416" s="1"/>
  <c r="M478"/>
  <c r="M477" s="1"/>
  <c r="M471" s="1"/>
  <c r="M470" s="1"/>
  <c r="M469" s="1"/>
  <c r="M468" s="1"/>
  <c r="M555"/>
  <c r="M552" s="1"/>
  <c r="M551" s="1"/>
  <c r="M550" s="1"/>
  <c r="M617"/>
  <c r="M616" s="1"/>
  <c r="M615" s="1"/>
  <c r="M614" s="1"/>
  <c r="L719"/>
  <c r="L718" s="1"/>
  <c r="L717" s="1"/>
  <c r="L716" s="1"/>
  <c r="L844"/>
  <c r="L856"/>
  <c r="L852" s="1"/>
  <c r="L846" s="1"/>
  <c r="M873"/>
  <c r="M872" s="1"/>
  <c r="M871" s="1"/>
  <c r="M883"/>
  <c r="M882" s="1"/>
  <c r="M895"/>
  <c r="M894" s="1"/>
  <c r="M893" s="1"/>
  <c r="M887" s="1"/>
  <c r="M886" s="1"/>
  <c r="M885" s="1"/>
  <c r="M942"/>
  <c r="M941" s="1"/>
  <c r="M940" s="1"/>
  <c r="L342"/>
  <c r="L341" s="1"/>
  <c r="M925"/>
  <c r="M924" s="1"/>
  <c r="M923" s="1"/>
  <c r="M922" s="1"/>
  <c r="M597"/>
  <c r="M596" s="1"/>
  <c r="M595" s="1"/>
  <c r="L789"/>
  <c r="L788" s="1"/>
  <c r="L787" s="1"/>
  <c r="L786" s="1"/>
  <c r="L749"/>
  <c r="L748" s="1"/>
  <c r="L747" s="1"/>
  <c r="M494"/>
  <c r="M493" s="1"/>
  <c r="M492" s="1"/>
  <c r="M487" s="1"/>
  <c r="T148"/>
  <c r="T147" s="1"/>
  <c r="T146" s="1"/>
  <c r="T145" s="1"/>
  <c r="D10" i="3" s="1"/>
  <c r="H10" s="1"/>
  <c r="G408" i="2"/>
  <c r="H230"/>
  <c r="M250" i="5"/>
  <c r="M249" s="1"/>
  <c r="M248" s="1"/>
  <c r="M247" s="1"/>
  <c r="L204"/>
  <c r="L203" s="1"/>
  <c r="L202" s="1"/>
  <c r="L201" s="1"/>
  <c r="T724"/>
  <c r="T723" s="1"/>
  <c r="G261" i="2"/>
  <c r="Q425" i="5"/>
  <c r="O540"/>
  <c r="O539" s="1"/>
  <c r="P358"/>
  <c r="R358"/>
  <c r="L270"/>
  <c r="L269" s="1"/>
  <c r="L268" s="1"/>
  <c r="M270"/>
  <c r="M269" s="1"/>
  <c r="M268" s="1"/>
  <c r="T506"/>
  <c r="G461" i="2" s="1"/>
  <c r="T128" i="5"/>
  <c r="N358"/>
  <c r="P126"/>
  <c r="P125" s="1"/>
  <c r="P425"/>
  <c r="P421" s="1"/>
  <c r="P415" s="1"/>
  <c r="Q358"/>
  <c r="Q353" s="1"/>
  <c r="R374"/>
  <c r="R373" s="1"/>
  <c r="S470"/>
  <c r="S469" s="1"/>
  <c r="S433"/>
  <c r="S425"/>
  <c r="T315"/>
  <c r="T314" s="1"/>
  <c r="T313" s="1"/>
  <c r="T312" s="1"/>
  <c r="U447"/>
  <c r="U446" s="1"/>
  <c r="O524"/>
  <c r="O523" s="1"/>
  <c r="M821"/>
  <c r="M820" s="1"/>
  <c r="M819" s="1"/>
  <c r="M818" s="1"/>
  <c r="P511"/>
  <c r="P510" s="1"/>
  <c r="P509" s="1"/>
  <c r="U506"/>
  <c r="H461" i="2" s="1"/>
  <c r="U356" i="5"/>
  <c r="H203" i="2" s="1"/>
  <c r="U354" i="5"/>
  <c r="H216" i="2"/>
  <c r="U345" i="5"/>
  <c r="U344" s="1"/>
  <c r="T376"/>
  <c r="T375" s="1"/>
  <c r="G190" i="2"/>
  <c r="U473" i="5"/>
  <c r="U413"/>
  <c r="H227" i="2" s="1"/>
  <c r="L356" i="5"/>
  <c r="L355" s="1"/>
  <c r="L413"/>
  <c r="L412" s="1"/>
  <c r="M435"/>
  <c r="M434" s="1"/>
  <c r="M433" s="1"/>
  <c r="M418"/>
  <c r="M417" s="1"/>
  <c r="M416" s="1"/>
  <c r="L368"/>
  <c r="L367" s="1"/>
  <c r="L358" s="1"/>
  <c r="L353" s="1"/>
  <c r="U426"/>
  <c r="M410"/>
  <c r="Q433"/>
  <c r="R433"/>
  <c r="L428"/>
  <c r="L425" s="1"/>
  <c r="L377"/>
  <c r="L376" s="1"/>
  <c r="L375" s="1"/>
  <c r="M426"/>
  <c r="L456"/>
  <c r="L455" s="1"/>
  <c r="O871"/>
  <c r="L869"/>
  <c r="L868" s="1"/>
  <c r="L864" s="1"/>
  <c r="L863" s="1"/>
  <c r="O864"/>
  <c r="O863" s="1"/>
  <c r="O852"/>
  <c r="O846" s="1"/>
  <c r="T447"/>
  <c r="T446" s="1"/>
  <c r="U136"/>
  <c r="L142"/>
  <c r="L141" s="1"/>
  <c r="L140" s="1"/>
  <c r="L139" s="1"/>
  <c r="U815"/>
  <c r="H299" i="2" s="1"/>
  <c r="S773" i="5"/>
  <c r="G221" i="2"/>
  <c r="T708" i="5"/>
  <c r="T707" s="1"/>
  <c r="U22"/>
  <c r="H384" i="2" s="1"/>
  <c r="N954" i="5"/>
  <c r="N864"/>
  <c r="N863" s="1"/>
  <c r="N30"/>
  <c r="N29" s="1"/>
  <c r="N18" s="1"/>
  <c r="N17" s="1"/>
  <c r="N110"/>
  <c r="N109" s="1"/>
  <c r="N108" s="1"/>
  <c r="N773"/>
  <c r="O773"/>
  <c r="M766"/>
  <c r="M765" s="1"/>
  <c r="M764" s="1"/>
  <c r="M763" s="1"/>
  <c r="M762" s="1"/>
  <c r="U766"/>
  <c r="U765" s="1"/>
  <c r="U764" s="1"/>
  <c r="U763" s="1"/>
  <c r="T766"/>
  <c r="T765" s="1"/>
  <c r="T764" s="1"/>
  <c r="T763" s="1"/>
  <c r="T666"/>
  <c r="T665" s="1"/>
  <c r="G158" i="2"/>
  <c r="H447"/>
  <c r="U875" i="5"/>
  <c r="G39" i="2"/>
  <c r="T869" i="5"/>
  <c r="T739"/>
  <c r="U895"/>
  <c r="M428"/>
  <c r="L473"/>
  <c r="L472" s="1"/>
  <c r="L471" s="1"/>
  <c r="M693"/>
  <c r="M692" s="1"/>
  <c r="M691" s="1"/>
  <c r="M690" s="1"/>
  <c r="M713"/>
  <c r="M710" s="1"/>
  <c r="M208"/>
  <c r="M207" s="1"/>
  <c r="M206" s="1"/>
  <c r="U667"/>
  <c r="L63"/>
  <c r="L62" s="1"/>
  <c r="L56" s="1"/>
  <c r="L925"/>
  <c r="L924" s="1"/>
  <c r="L923" s="1"/>
  <c r="L922" s="1"/>
  <c r="T32"/>
  <c r="H388" i="2"/>
  <c r="L14" i="5"/>
  <c r="L13" s="1"/>
  <c r="L12" s="1"/>
  <c r="L22"/>
  <c r="L21" s="1"/>
  <c r="L20" s="1"/>
  <c r="L19" s="1"/>
  <c r="M133"/>
  <c r="M132" s="1"/>
  <c r="M153"/>
  <c r="M152" s="1"/>
  <c r="M151" s="1"/>
  <c r="M150" s="1"/>
  <c r="M172"/>
  <c r="M171" s="1"/>
  <c r="M186"/>
  <c r="M244"/>
  <c r="M243" s="1"/>
  <c r="M233" s="1"/>
  <c r="M334"/>
  <c r="M333" s="1"/>
  <c r="M338"/>
  <c r="M337" s="1"/>
  <c r="M860"/>
  <c r="M859" s="1"/>
  <c r="M858" s="1"/>
  <c r="M869"/>
  <c r="M868" s="1"/>
  <c r="M864" s="1"/>
  <c r="M863" s="1"/>
  <c r="M879"/>
  <c r="M878" s="1"/>
  <c r="M958"/>
  <c r="M957" s="1"/>
  <c r="M956" s="1"/>
  <c r="L431"/>
  <c r="L430" s="1"/>
  <c r="L838"/>
  <c r="L837" s="1"/>
  <c r="U368"/>
  <c r="H221" i="2" s="1"/>
  <c r="T68" i="5"/>
  <c r="T67" s="1"/>
  <c r="T612"/>
  <c r="T611" s="1"/>
  <c r="T610" s="1"/>
  <c r="T609" s="1"/>
  <c r="T815"/>
  <c r="G299" i="2" s="1"/>
  <c r="T117" i="5"/>
  <c r="U938"/>
  <c r="U937" s="1"/>
  <c r="U84"/>
  <c r="U32"/>
  <c r="H392" i="2" s="1"/>
  <c r="U127" i="5"/>
  <c r="U58"/>
  <c r="T73"/>
  <c r="T72" s="1"/>
  <c r="U377"/>
  <c r="H190" i="2" s="1"/>
  <c r="U418" i="5"/>
  <c r="U417" s="1"/>
  <c r="U416" s="1"/>
  <c r="T426"/>
  <c r="P706"/>
  <c r="L499"/>
  <c r="L498" s="1"/>
  <c r="M752"/>
  <c r="M749" s="1"/>
  <c r="M748" s="1"/>
  <c r="M747" s="1"/>
  <c r="L494"/>
  <c r="L493" s="1"/>
  <c r="L492" s="1"/>
  <c r="L487" s="1"/>
  <c r="U396"/>
  <c r="H224" i="2" s="1"/>
  <c r="L235" i="5"/>
  <c r="L234" s="1"/>
  <c r="L233" s="1"/>
  <c r="M396"/>
  <c r="M395" s="1"/>
  <c r="M394" s="1"/>
  <c r="M393" s="1"/>
  <c r="M392" s="1"/>
  <c r="M830"/>
  <c r="M829" s="1"/>
  <c r="M828" s="1"/>
  <c r="M827" s="1"/>
  <c r="M826" s="1"/>
  <c r="M825" s="1"/>
  <c r="L403"/>
  <c r="L402" s="1"/>
  <c r="L401" s="1"/>
  <c r="L400" s="1"/>
  <c r="Q502"/>
  <c r="Q501" s="1"/>
  <c r="Q888"/>
  <c r="N66"/>
  <c r="N56"/>
  <c r="M909"/>
  <c r="M908" s="1"/>
  <c r="M902" s="1"/>
  <c r="O679"/>
  <c r="O678" s="1"/>
  <c r="O677" s="1"/>
  <c r="Q679"/>
  <c r="Q678" s="1"/>
  <c r="Q677" s="1"/>
  <c r="S679"/>
  <c r="S678" s="1"/>
  <c r="K968"/>
  <c r="L670"/>
  <c r="L669" s="1"/>
  <c r="T395"/>
  <c r="T394" s="1"/>
  <c r="T393" s="1"/>
  <c r="T392" s="1"/>
  <c r="D23" i="3" s="1"/>
  <c r="H23" s="1"/>
  <c r="T461" i="5"/>
  <c r="G240" i="2"/>
  <c r="T413" i="5"/>
  <c r="G227" i="2" s="1"/>
  <c r="O358" i="5"/>
  <c r="O353" s="1"/>
  <c r="Q374"/>
  <c r="Q373" s="1"/>
  <c r="Q841"/>
  <c r="Q836" s="1"/>
  <c r="R305"/>
  <c r="R304" s="1"/>
  <c r="S852"/>
  <c r="S846" s="1"/>
  <c r="M799"/>
  <c r="M798" s="1"/>
  <c r="M797" s="1"/>
  <c r="M796" s="1"/>
  <c r="L396"/>
  <c r="L395" s="1"/>
  <c r="L394" s="1"/>
  <c r="L393" s="1"/>
  <c r="L392" s="1"/>
  <c r="U518"/>
  <c r="U517" s="1"/>
  <c r="U516" s="1"/>
  <c r="N852"/>
  <c r="N846" s="1"/>
  <c r="H169" i="2"/>
  <c r="U771" i="5"/>
  <c r="T771"/>
  <c r="L661"/>
  <c r="M663"/>
  <c r="P679"/>
  <c r="P678" s="1"/>
  <c r="P677" s="1"/>
  <c r="N679"/>
  <c r="N678" s="1"/>
  <c r="N677" s="1"/>
  <c r="L794"/>
  <c r="L793" s="1"/>
  <c r="L792" s="1"/>
  <c r="L791" s="1"/>
  <c r="M680"/>
  <c r="M679" s="1"/>
  <c r="M678" s="1"/>
  <c r="L680"/>
  <c r="L679" s="1"/>
  <c r="L678" s="1"/>
  <c r="L381"/>
  <c r="L380" s="1"/>
  <c r="J968"/>
  <c r="H7" i="2"/>
  <c r="L7" s="1"/>
  <c r="H22"/>
  <c r="L22" s="1"/>
  <c r="N278" i="5"/>
  <c r="N267" s="1"/>
  <c r="N261" s="1"/>
  <c r="N260" s="1"/>
  <c r="U752"/>
  <c r="M661"/>
  <c r="L663"/>
  <c r="M657"/>
  <c r="M684"/>
  <c r="M683" s="1"/>
  <c r="M682" s="1"/>
  <c r="L684"/>
  <c r="L683" s="1"/>
  <c r="L682" s="1"/>
  <c r="U457"/>
  <c r="U456" s="1"/>
  <c r="U455" s="1"/>
  <c r="H346" i="2" s="1"/>
  <c r="T457" i="5"/>
  <c r="T456" s="1"/>
  <c r="T455" s="1"/>
  <c r="G346" i="2" s="1"/>
  <c r="T661" i="5"/>
  <c r="G154" i="2" s="1"/>
  <c r="K154" s="1"/>
  <c r="U663" i="5"/>
  <c r="H155" i="2" s="1"/>
  <c r="L155" s="1"/>
  <c r="U661" i="5"/>
  <c r="H154" i="2" s="1"/>
  <c r="L154" s="1"/>
  <c r="T663" i="5"/>
  <c r="G155" i="2" s="1"/>
  <c r="K155" s="1"/>
  <c r="U657" i="5"/>
  <c r="H151" i="2" s="1"/>
  <c r="L151" s="1"/>
  <c r="T657" i="5"/>
  <c r="G151" i="2" s="1"/>
  <c r="K151" s="1"/>
  <c r="M655" i="5"/>
  <c r="L655"/>
  <c r="L654" s="1"/>
  <c r="L653" s="1"/>
  <c r="G402" i="2"/>
  <c r="T132" i="5"/>
  <c r="H427" i="2"/>
  <c r="L427" s="1"/>
  <c r="P902" i="5"/>
  <c r="G427" i="2"/>
  <c r="K427" s="1"/>
  <c r="O589" i="5"/>
  <c r="P157"/>
  <c r="R157"/>
  <c r="O888"/>
  <c r="N888"/>
  <c r="N841"/>
  <c r="N836" s="1"/>
  <c r="N589"/>
  <c r="S170"/>
  <c r="S169" s="1"/>
  <c r="S156" s="1"/>
  <c r="S155" s="1"/>
  <c r="L638"/>
  <c r="L637" s="1"/>
  <c r="L630" s="1"/>
  <c r="U804"/>
  <c r="U803" s="1"/>
  <c r="H293" i="2" s="1"/>
  <c r="T804" i="5"/>
  <c r="T803" s="1"/>
  <c r="U799"/>
  <c r="U798" s="1"/>
  <c r="H290" i="2" s="1"/>
  <c r="T799" i="5"/>
  <c r="T798" s="1"/>
  <c r="U494"/>
  <c r="U493" s="1"/>
  <c r="G244" i="2"/>
  <c r="T494" i="5"/>
  <c r="T493" s="1"/>
  <c r="R524"/>
  <c r="R523" s="1"/>
  <c r="R864"/>
  <c r="R110"/>
  <c r="R109" s="1"/>
  <c r="R30"/>
  <c r="R29" s="1"/>
  <c r="R18" s="1"/>
  <c r="R17" s="1"/>
  <c r="S468"/>
  <c r="Q773"/>
  <c r="R773"/>
  <c r="S449"/>
  <c r="P449"/>
  <c r="R449"/>
  <c r="N893"/>
  <c r="N887" s="1"/>
  <c r="N886" s="1"/>
  <c r="N885" s="1"/>
  <c r="Q954"/>
  <c r="Q749"/>
  <c r="Q748" s="1"/>
  <c r="Q747" s="1"/>
  <c r="R936"/>
  <c r="R935" s="1"/>
  <c r="R927" s="1"/>
  <c r="R841"/>
  <c r="R836" s="1"/>
  <c r="R697"/>
  <c r="R696" s="1"/>
  <c r="R695" s="1"/>
  <c r="S358"/>
  <c r="S353" s="1"/>
  <c r="S352" s="1"/>
  <c r="Q449"/>
  <c r="U77"/>
  <c r="U76" s="1"/>
  <c r="T478"/>
  <c r="T675"/>
  <c r="G162" i="2" s="1"/>
  <c r="K162" s="1"/>
  <c r="T808" i="5"/>
  <c r="N670"/>
  <c r="N669" s="1"/>
  <c r="N652" s="1"/>
  <c r="N157"/>
  <c r="O893"/>
  <c r="O749"/>
  <c r="O748" s="1"/>
  <c r="O747" s="1"/>
  <c r="P410"/>
  <c r="P893"/>
  <c r="P887" s="1"/>
  <c r="P886" s="1"/>
  <c r="P885" s="1"/>
  <c r="Q893"/>
  <c r="R670"/>
  <c r="R669" s="1"/>
  <c r="S305"/>
  <c r="S304" s="1"/>
  <c r="S524"/>
  <c r="S523" s="1"/>
  <c r="S841"/>
  <c r="S836" s="1"/>
  <c r="U82"/>
  <c r="H32" i="2" s="1"/>
  <c r="U48" i="5"/>
  <c r="H14" i="2" s="1"/>
  <c r="R888" i="5"/>
  <c r="T162"/>
  <c r="T161" s="1"/>
  <c r="G66" i="2"/>
  <c r="O332" i="5"/>
  <c r="O331" s="1"/>
  <c r="O330" s="1"/>
  <c r="R736"/>
  <c r="U498"/>
  <c r="T756"/>
  <c r="T755" s="1"/>
  <c r="T754" s="1"/>
  <c r="G375" i="2"/>
  <c r="O470" i="5"/>
  <c r="O469" s="1"/>
  <c r="O468" s="1"/>
  <c r="O278"/>
  <c r="O267" s="1"/>
  <c r="O261" s="1"/>
  <c r="O260" s="1"/>
  <c r="R498"/>
  <c r="R492" s="1"/>
  <c r="R487" s="1"/>
  <c r="U671"/>
  <c r="H161" i="2" s="1"/>
  <c r="U897" i="5"/>
  <c r="N736"/>
  <c r="N697"/>
  <c r="N696" s="1"/>
  <c r="N498"/>
  <c r="N492" s="1"/>
  <c r="N487" s="1"/>
  <c r="N305"/>
  <c r="N304" s="1"/>
  <c r="P498"/>
  <c r="P492" s="1"/>
  <c r="P487" s="1"/>
  <c r="P841"/>
  <c r="P836" s="1"/>
  <c r="R749"/>
  <c r="R748" s="1"/>
  <c r="R747" s="1"/>
  <c r="S893"/>
  <c r="O498"/>
  <c r="O492" s="1"/>
  <c r="O487" s="1"/>
  <c r="Q498"/>
  <c r="Q492" s="1"/>
  <c r="Q487" s="1"/>
  <c r="S498"/>
  <c r="S492" s="1"/>
  <c r="S487" s="1"/>
  <c r="U27"/>
  <c r="U26" s="1"/>
  <c r="U25" s="1"/>
  <c r="M227"/>
  <c r="M226" s="1"/>
  <c r="M220" s="1"/>
  <c r="M967" s="1"/>
  <c r="T85"/>
  <c r="L85"/>
  <c r="L84" s="1"/>
  <c r="L80" s="1"/>
  <c r="L78"/>
  <c r="L77" s="1"/>
  <c r="L76" s="1"/>
  <c r="M919"/>
  <c r="M918" s="1"/>
  <c r="M912" s="1"/>
  <c r="M99"/>
  <c r="M98" s="1"/>
  <c r="M88" s="1"/>
  <c r="S888"/>
  <c r="M73"/>
  <c r="M72" s="1"/>
  <c r="N456"/>
  <c r="N455" s="1"/>
  <c r="N449" s="1"/>
  <c r="G14" i="2"/>
  <c r="T47" i="5"/>
  <c r="T46" s="1"/>
  <c r="U67"/>
  <c r="T626"/>
  <c r="T625" s="1"/>
  <c r="T624" s="1"/>
  <c r="G378" i="2"/>
  <c r="U903" i="5"/>
  <c r="G24" i="2"/>
  <c r="U341" i="5"/>
  <c r="G192" i="2"/>
  <c r="U565" i="5"/>
  <c r="U564" s="1"/>
  <c r="U563" s="1"/>
  <c r="T938"/>
  <c r="T937" s="1"/>
  <c r="G330" i="2"/>
  <c r="T222" i="5"/>
  <c r="X222" s="1"/>
  <c r="S927"/>
  <c r="U293"/>
  <c r="U292" s="1"/>
  <c r="U291" s="1"/>
  <c r="U290" s="1"/>
  <c r="U289" s="1"/>
  <c r="U288" s="1"/>
  <c r="U199"/>
  <c r="U198" s="1"/>
  <c r="U197" s="1"/>
  <c r="L902"/>
  <c r="Q410"/>
  <c r="Q871"/>
  <c r="R126"/>
  <c r="R125" s="1"/>
  <c r="U53"/>
  <c r="H16" i="2" s="1"/>
  <c r="U214" i="5"/>
  <c r="U213" s="1"/>
  <c r="U212" s="1"/>
  <c r="U211" s="1"/>
  <c r="T954"/>
  <c r="D44" i="3" s="1"/>
  <c r="H44" s="1"/>
  <c r="N749" i="5"/>
  <c r="N748" s="1"/>
  <c r="N747" s="1"/>
  <c r="N470"/>
  <c r="N469" s="1"/>
  <c r="N468" s="1"/>
  <c r="N410"/>
  <c r="N399" s="1"/>
  <c r="N374"/>
  <c r="N373" s="1"/>
  <c r="N332"/>
  <c r="N331" s="1"/>
  <c r="N330" s="1"/>
  <c r="N170"/>
  <c r="N169" s="1"/>
  <c r="O736"/>
  <c r="O735" s="1"/>
  <c r="O410"/>
  <c r="O399" s="1"/>
  <c r="O170"/>
  <c r="O169" s="1"/>
  <c r="L126"/>
  <c r="M157"/>
  <c r="P278"/>
  <c r="P954"/>
  <c r="P670"/>
  <c r="P669" s="1"/>
  <c r="P749"/>
  <c r="P748" s="1"/>
  <c r="P747" s="1"/>
  <c r="Q278"/>
  <c r="Q267" s="1"/>
  <c r="Q261" s="1"/>
  <c r="Q260" s="1"/>
  <c r="Q157"/>
  <c r="R425"/>
  <c r="R410"/>
  <c r="R893"/>
  <c r="R852"/>
  <c r="R846" s="1"/>
  <c r="S410"/>
  <c r="S871"/>
  <c r="S749"/>
  <c r="S748" s="1"/>
  <c r="S747" s="1"/>
  <c r="U113"/>
  <c r="H84" i="2" s="1"/>
  <c r="M936" i="5"/>
  <c r="M935" s="1"/>
  <c r="L893"/>
  <c r="L887" s="1"/>
  <c r="L886" s="1"/>
  <c r="L885" s="1"/>
  <c r="M113"/>
  <c r="M112" s="1"/>
  <c r="M110" s="1"/>
  <c r="M109" s="1"/>
  <c r="M128"/>
  <c r="M127" s="1"/>
  <c r="M315"/>
  <c r="M314" s="1"/>
  <c r="M313" s="1"/>
  <c r="M739"/>
  <c r="M738" s="1"/>
  <c r="T142"/>
  <c r="T141" s="1"/>
  <c r="T140" s="1"/>
  <c r="T139" s="1"/>
  <c r="P773"/>
  <c r="L227"/>
  <c r="L226" s="1"/>
  <c r="L220" s="1"/>
  <c r="L967" s="1"/>
  <c r="U909"/>
  <c r="H39" i="2" s="1"/>
  <c r="T904" i="5"/>
  <c r="R902"/>
  <c r="R901" s="1"/>
  <c r="R900" s="1"/>
  <c r="R899" s="1"/>
  <c r="M85"/>
  <c r="M84" s="1"/>
  <c r="M80" s="1"/>
  <c r="M68"/>
  <c r="M67" s="1"/>
  <c r="M461"/>
  <c r="M460" s="1"/>
  <c r="M459" s="1"/>
  <c r="T632"/>
  <c r="T631" s="1"/>
  <c r="G421" i="2"/>
  <c r="U72" i="5"/>
  <c r="U226"/>
  <c r="U220" s="1"/>
  <c r="U967" s="1"/>
  <c r="T89"/>
  <c r="G45" i="2"/>
  <c r="U756" i="5"/>
  <c r="U755" s="1"/>
  <c r="U754" s="1"/>
  <c r="O374"/>
  <c r="O373" s="1"/>
  <c r="O126"/>
  <c r="O125" s="1"/>
  <c r="O108" s="1"/>
  <c r="G88" i="2"/>
  <c r="T121" i="5"/>
  <c r="U560"/>
  <c r="U559" s="1"/>
  <c r="U558" s="1"/>
  <c r="N233"/>
  <c r="N232" s="1"/>
  <c r="N231" s="1"/>
  <c r="N230" s="1"/>
  <c r="O305"/>
  <c r="O304" s="1"/>
  <c r="O233"/>
  <c r="O232" s="1"/>
  <c r="O231" s="1"/>
  <c r="O230" s="1"/>
  <c r="P374"/>
  <c r="P373" s="1"/>
  <c r="P305"/>
  <c r="P304" s="1"/>
  <c r="U808"/>
  <c r="M511"/>
  <c r="M510" s="1"/>
  <c r="M509" s="1"/>
  <c r="N936"/>
  <c r="N935" s="1"/>
  <c r="P332"/>
  <c r="P331" s="1"/>
  <c r="P330" s="1"/>
  <c r="S332"/>
  <c r="L954"/>
  <c r="O936"/>
  <c r="O935" s="1"/>
  <c r="O927" s="1"/>
  <c r="P170"/>
  <c r="P470"/>
  <c r="P469" s="1"/>
  <c r="P468" s="1"/>
  <c r="P936"/>
  <c r="P935" s="1"/>
  <c r="P927" s="1"/>
  <c r="P864"/>
  <c r="P863" s="1"/>
  <c r="R871"/>
  <c r="Q332"/>
  <c r="L170"/>
  <c r="L169" s="1"/>
  <c r="T603"/>
  <c r="Q170"/>
  <c r="Q169" s="1"/>
  <c r="Q936"/>
  <c r="Q935" s="1"/>
  <c r="Q927" s="1"/>
  <c r="L470"/>
  <c r="L469" s="1"/>
  <c r="L468" s="1"/>
  <c r="L332"/>
  <c r="L331" s="1"/>
  <c r="L330" s="1"/>
  <c r="T334"/>
  <c r="U478"/>
  <c r="H54" i="2" s="1"/>
  <c r="U14" i="5"/>
  <c r="H42" i="2" s="1"/>
  <c r="L841" i="5"/>
  <c r="U821"/>
  <c r="U820" s="1"/>
  <c r="U819" s="1"/>
  <c r="U818" s="1"/>
  <c r="T244"/>
  <c r="U848"/>
  <c r="U167"/>
  <c r="U166" s="1"/>
  <c r="U240"/>
  <c r="H359" i="2" s="1"/>
  <c r="M601" i="5"/>
  <c r="M600" s="1"/>
  <c r="M599" s="1"/>
  <c r="M841"/>
  <c r="M836" s="1"/>
  <c r="T821"/>
  <c r="T820" s="1"/>
  <c r="T819" s="1"/>
  <c r="T818" s="1"/>
  <c r="U919"/>
  <c r="H59" i="2" s="1"/>
  <c r="T227" i="5"/>
  <c r="T58"/>
  <c r="U783"/>
  <c r="U782" s="1"/>
  <c r="H275" i="2" s="1"/>
  <c r="S511" i="5"/>
  <c r="S510" s="1"/>
  <c r="S509" s="1"/>
  <c r="R511"/>
  <c r="R510" s="1"/>
  <c r="R509" s="1"/>
  <c r="O433"/>
  <c r="O421" s="1"/>
  <c r="O415" s="1"/>
  <c r="R502"/>
  <c r="R501" s="1"/>
  <c r="U63"/>
  <c r="H21" i="2" s="1"/>
  <c r="L511" i="5"/>
  <c r="L510" s="1"/>
  <c r="L509" s="1"/>
  <c r="N433"/>
  <c r="L936"/>
  <c r="L935" s="1"/>
  <c r="T932"/>
  <c r="T931" s="1"/>
  <c r="T930" s="1"/>
  <c r="T929" s="1"/>
  <c r="T928" s="1"/>
  <c r="D42" i="3" s="1"/>
  <c r="H42" s="1"/>
  <c r="T859" i="5"/>
  <c r="T858" s="1"/>
  <c r="G326" i="2"/>
  <c r="U603" i="5"/>
  <c r="U601" s="1"/>
  <c r="H136" i="2" s="1"/>
  <c r="T465" i="5"/>
  <c r="T464" s="1"/>
  <c r="G352" i="2"/>
  <c r="U466" i="5"/>
  <c r="H352" i="2" s="1"/>
  <c r="U461" i="5"/>
  <c r="H349" i="2" s="1"/>
  <c r="U452" i="5"/>
  <c r="H343" i="2" s="1"/>
  <c r="T452" i="5"/>
  <c r="L452"/>
  <c r="L451" s="1"/>
  <c r="L450" s="1"/>
  <c r="T435"/>
  <c r="G238" i="2" s="1"/>
  <c r="T408" i="5"/>
  <c r="U408"/>
  <c r="U407" s="1"/>
  <c r="U406" s="1"/>
  <c r="U405" s="1"/>
  <c r="T240"/>
  <c r="U95"/>
  <c r="H47" i="2" s="1"/>
  <c r="T95" i="5"/>
  <c r="T106"/>
  <c r="T105" s="1"/>
  <c r="T104" s="1"/>
  <c r="T103" s="1"/>
  <c r="U106"/>
  <c r="U105" s="1"/>
  <c r="U104" s="1"/>
  <c r="U103" s="1"/>
  <c r="U175"/>
  <c r="T175"/>
  <c r="T174" s="1"/>
  <c r="H416" i="2"/>
  <c r="U250" i="5"/>
  <c r="T250"/>
  <c r="T249" s="1"/>
  <c r="T248" s="1"/>
  <c r="T247" s="1"/>
  <c r="U315"/>
  <c r="H100" i="2" s="1"/>
  <c r="U338" i="5"/>
  <c r="H211" i="2" s="1"/>
  <c r="T338" i="5"/>
  <c r="T350"/>
  <c r="U350"/>
  <c r="U360"/>
  <c r="T360"/>
  <c r="T389"/>
  <c r="T388" s="1"/>
  <c r="T387" s="1"/>
  <c r="T386" s="1"/>
  <c r="U389"/>
  <c r="U388" s="1"/>
  <c r="U387" s="1"/>
  <c r="U386" s="1"/>
  <c r="U403"/>
  <c r="H125" i="2" s="1"/>
  <c r="U435" i="5"/>
  <c r="H238" i="2" s="1"/>
  <c r="T473" i="5"/>
  <c r="X473" s="1"/>
  <c r="U484"/>
  <c r="T484"/>
  <c r="T483" s="1"/>
  <c r="T482" s="1"/>
  <c r="T481" s="1"/>
  <c r="U571"/>
  <c r="T571"/>
  <c r="T570" s="1"/>
  <c r="T569" s="1"/>
  <c r="T568" s="1"/>
  <c r="T617"/>
  <c r="T616" s="1"/>
  <c r="T615" s="1"/>
  <c r="T614" s="1"/>
  <c r="H421" i="2"/>
  <c r="U643" i="5"/>
  <c r="T643"/>
  <c r="T642" s="1"/>
  <c r="T641" s="1"/>
  <c r="T640" s="1"/>
  <c r="T698"/>
  <c r="U698"/>
  <c r="L697"/>
  <c r="L696" s="1"/>
  <c r="O697"/>
  <c r="O696" s="1"/>
  <c r="O695" s="1"/>
  <c r="T703"/>
  <c r="G435" i="2" s="1"/>
  <c r="K435" s="1"/>
  <c r="U703" i="5"/>
  <c r="H435" i="2" s="1"/>
  <c r="L435" s="1"/>
  <c r="T777" i="5"/>
  <c r="T776" s="1"/>
  <c r="T775" s="1"/>
  <c r="T774" s="1"/>
  <c r="T783"/>
  <c r="T782" s="1"/>
  <c r="U777"/>
  <c r="U776" s="1"/>
  <c r="H272" i="2" s="1"/>
  <c r="T925" i="5"/>
  <c r="U942"/>
  <c r="U941" s="1"/>
  <c r="U940" s="1"/>
  <c r="T952"/>
  <c r="U952"/>
  <c r="U951" s="1"/>
  <c r="U950" s="1"/>
  <c r="T825"/>
  <c r="G29" i="2"/>
  <c r="T77" i="5"/>
  <c r="T76" s="1"/>
  <c r="E46" i="3"/>
  <c r="U295" i="5"/>
  <c r="U528"/>
  <c r="U527" s="1"/>
  <c r="U526" s="1"/>
  <c r="U547"/>
  <c r="U546" s="1"/>
  <c r="G146" i="2"/>
  <c r="T551" i="5"/>
  <c r="T550" s="1"/>
  <c r="G161" i="2"/>
  <c r="K161" s="1"/>
  <c r="U670" i="5"/>
  <c r="U669" s="1"/>
  <c r="G268" i="2"/>
  <c r="T732" i="5"/>
  <c r="T731" s="1"/>
  <c r="T730" s="1"/>
  <c r="U787"/>
  <c r="U786" s="1"/>
  <c r="U792"/>
  <c r="U791" s="1"/>
  <c r="G281" i="2"/>
  <c r="T792" i="5"/>
  <c r="T791" s="1"/>
  <c r="U89"/>
  <c r="T309"/>
  <c r="T308" s="1"/>
  <c r="T307" s="1"/>
  <c r="T306" s="1"/>
  <c r="G264" i="2"/>
  <c r="T727" i="5"/>
  <c r="T726" s="1"/>
  <c r="U727"/>
  <c r="U726" s="1"/>
  <c r="U814"/>
  <c r="U813" s="1"/>
  <c r="G172" i="2"/>
  <c r="T713" i="5"/>
  <c r="T710" s="1"/>
  <c r="G232" i="2"/>
  <c r="T428" i="5"/>
  <c r="T883"/>
  <c r="T882" s="1"/>
  <c r="G454" i="2"/>
  <c r="G450"/>
  <c r="K450" s="1"/>
  <c r="T879" i="5"/>
  <c r="T878" s="1"/>
  <c r="U739"/>
  <c r="H176" i="2" s="1"/>
  <c r="U37" i="5"/>
  <c r="H394" i="2" s="1"/>
  <c r="G170" l="1"/>
  <c r="K172"/>
  <c r="G263"/>
  <c r="K264"/>
  <c r="G145"/>
  <c r="K146"/>
  <c r="E45" i="3"/>
  <c r="I45" s="1"/>
  <c r="I46"/>
  <c r="G28" i="2"/>
  <c r="K29"/>
  <c r="H271"/>
  <c r="L272"/>
  <c r="H237"/>
  <c r="L238"/>
  <c r="H99"/>
  <c r="L100"/>
  <c r="H342"/>
  <c r="L343"/>
  <c r="H351"/>
  <c r="L352"/>
  <c r="G325"/>
  <c r="K326"/>
  <c r="H20"/>
  <c r="L20" s="1"/>
  <c r="L21"/>
  <c r="H58"/>
  <c r="L59"/>
  <c r="H358"/>
  <c r="L358" s="1"/>
  <c r="L359"/>
  <c r="H41"/>
  <c r="L42"/>
  <c r="H38"/>
  <c r="L39"/>
  <c r="H83"/>
  <c r="L83" s="1"/>
  <c r="L84"/>
  <c r="G329"/>
  <c r="K330"/>
  <c r="H160"/>
  <c r="L161"/>
  <c r="G374"/>
  <c r="K375"/>
  <c r="H13"/>
  <c r="L13" s="1"/>
  <c r="L14"/>
  <c r="G243"/>
  <c r="K244"/>
  <c r="G345"/>
  <c r="K346"/>
  <c r="G239"/>
  <c r="K239" s="1"/>
  <c r="K240"/>
  <c r="H189"/>
  <c r="L190"/>
  <c r="H391"/>
  <c r="L391" s="1"/>
  <c r="L392"/>
  <c r="G298"/>
  <c r="K299"/>
  <c r="G38"/>
  <c r="K38" s="1"/>
  <c r="K39"/>
  <c r="H446"/>
  <c r="L446" s="1"/>
  <c r="L447"/>
  <c r="H383"/>
  <c r="L384"/>
  <c r="G220"/>
  <c r="K220" s="1"/>
  <c r="K221"/>
  <c r="H298"/>
  <c r="L299"/>
  <c r="H215"/>
  <c r="L216"/>
  <c r="H202"/>
  <c r="L203"/>
  <c r="G460"/>
  <c r="K461"/>
  <c r="G407"/>
  <c r="K408"/>
  <c r="G223"/>
  <c r="K224"/>
  <c r="G470"/>
  <c r="K470" s="1"/>
  <c r="K471"/>
  <c r="H305"/>
  <c r="L306"/>
  <c r="H111"/>
  <c r="L112"/>
  <c r="G48"/>
  <c r="K48" s="1"/>
  <c r="K49"/>
  <c r="G251"/>
  <c r="K252"/>
  <c r="G83"/>
  <c r="K83" s="1"/>
  <c r="K84"/>
  <c r="G371"/>
  <c r="K372"/>
  <c r="G319"/>
  <c r="K319" s="1"/>
  <c r="K320"/>
  <c r="H313"/>
  <c r="L313" s="1"/>
  <c r="L314"/>
  <c r="H164"/>
  <c r="L164" s="1"/>
  <c r="L165"/>
  <c r="H266"/>
  <c r="L267"/>
  <c r="H245"/>
  <c r="L245" s="1"/>
  <c r="L246"/>
  <c r="G164"/>
  <c r="K164" s="1"/>
  <c r="K165"/>
  <c r="H455"/>
  <c r="L455" s="1"/>
  <c r="L456"/>
  <c r="H328"/>
  <c r="L328" s="1"/>
  <c r="L329"/>
  <c r="G119"/>
  <c r="K120"/>
  <c r="G362"/>
  <c r="K362" s="1"/>
  <c r="K363"/>
  <c r="H27"/>
  <c r="L27" s="1"/>
  <c r="L28"/>
  <c r="H376"/>
  <c r="L376" s="1"/>
  <c r="L377"/>
  <c r="H175"/>
  <c r="L175" s="1"/>
  <c r="L176"/>
  <c r="G231"/>
  <c r="K232"/>
  <c r="G280"/>
  <c r="K281"/>
  <c r="G267"/>
  <c r="K268"/>
  <c r="H393"/>
  <c r="L393" s="1"/>
  <c r="L394"/>
  <c r="G453"/>
  <c r="K454"/>
  <c r="H420"/>
  <c r="L421"/>
  <c r="H124"/>
  <c r="L125"/>
  <c r="H210"/>
  <c r="L210" s="1"/>
  <c r="L211"/>
  <c r="H415"/>
  <c r="L416"/>
  <c r="H46"/>
  <c r="L46" s="1"/>
  <c r="L47"/>
  <c r="G237"/>
  <c r="K237" s="1"/>
  <c r="K238"/>
  <c r="H348"/>
  <c r="L349"/>
  <c r="G351"/>
  <c r="K352"/>
  <c r="H135"/>
  <c r="L136"/>
  <c r="H274"/>
  <c r="L275"/>
  <c r="H53"/>
  <c r="L53" s="1"/>
  <c r="L54"/>
  <c r="G87"/>
  <c r="K87" s="1"/>
  <c r="K88"/>
  <c r="G44"/>
  <c r="K44" s="1"/>
  <c r="K45"/>
  <c r="G420"/>
  <c r="K421"/>
  <c r="H15"/>
  <c r="L15" s="1"/>
  <c r="L16"/>
  <c r="G191"/>
  <c r="K191" s="1"/>
  <c r="K192"/>
  <c r="G23"/>
  <c r="K23" s="1"/>
  <c r="K24"/>
  <c r="G377"/>
  <c r="K378"/>
  <c r="G13"/>
  <c r="K14"/>
  <c r="G65"/>
  <c r="K66"/>
  <c r="H31"/>
  <c r="L32"/>
  <c r="H289"/>
  <c r="L290"/>
  <c r="H292"/>
  <c r="L293"/>
  <c r="G401"/>
  <c r="K401" s="1"/>
  <c r="K402"/>
  <c r="H345"/>
  <c r="L346"/>
  <c r="H168"/>
  <c r="L168" s="1"/>
  <c r="L169"/>
  <c r="G226"/>
  <c r="K227"/>
  <c r="H223"/>
  <c r="L224"/>
  <c r="H220"/>
  <c r="L220" s="1"/>
  <c r="L221"/>
  <c r="H387"/>
  <c r="L388"/>
  <c r="G157"/>
  <c r="K158"/>
  <c r="H226"/>
  <c r="L227"/>
  <c r="G189"/>
  <c r="K190"/>
  <c r="H460"/>
  <c r="L461"/>
  <c r="G260"/>
  <c r="K261"/>
  <c r="H229"/>
  <c r="L229" s="1"/>
  <c r="L230"/>
  <c r="H68"/>
  <c r="L69"/>
  <c r="G58"/>
  <c r="K58" s="1"/>
  <c r="K59"/>
  <c r="G111"/>
  <c r="K112"/>
  <c r="G56"/>
  <c r="K56" s="1"/>
  <c r="K57"/>
  <c r="G124"/>
  <c r="K125"/>
  <c r="D35" i="3"/>
  <c r="H35" s="1"/>
  <c r="H36"/>
  <c r="D45"/>
  <c r="H45" s="1"/>
  <c r="H46"/>
  <c r="G356" i="2"/>
  <c r="K356" s="1"/>
  <c r="K357"/>
  <c r="G444"/>
  <c r="K444" s="1"/>
  <c r="K445"/>
  <c r="H242"/>
  <c r="L243"/>
  <c r="H422"/>
  <c r="L422" s="1"/>
  <c r="L423"/>
  <c r="H254"/>
  <c r="L255"/>
  <c r="H119"/>
  <c r="L120"/>
  <c r="G304"/>
  <c r="K304" s="1"/>
  <c r="K305"/>
  <c r="G67"/>
  <c r="K67" s="1"/>
  <c r="K68"/>
  <c r="H370"/>
  <c r="L371"/>
  <c r="H373"/>
  <c r="L373" s="1"/>
  <c r="L374"/>
  <c r="H94"/>
  <c r="L95"/>
  <c r="H279"/>
  <c r="L279" s="1"/>
  <c r="L280"/>
  <c r="H276"/>
  <c r="L276" s="1"/>
  <c r="L277"/>
  <c r="H262"/>
  <c r="L262" s="1"/>
  <c r="L263"/>
  <c r="H141"/>
  <c r="L141" s="1"/>
  <c r="L142"/>
  <c r="H250"/>
  <c r="L251"/>
  <c r="G103"/>
  <c r="K104"/>
  <c r="G94"/>
  <c r="K95"/>
  <c r="T601" i="5"/>
  <c r="X603"/>
  <c r="G50" i="3"/>
  <c r="H174" i="2"/>
  <c r="G82"/>
  <c r="M954" i="5"/>
  <c r="M955"/>
  <c r="L11"/>
  <c r="L10" s="1"/>
  <c r="L9" s="1"/>
  <c r="Q219"/>
  <c r="Q218" s="1"/>
  <c r="Q217" s="1"/>
  <c r="Q216" s="1"/>
  <c r="Q967"/>
  <c r="O966"/>
  <c r="Q966"/>
  <c r="S966"/>
  <c r="P966"/>
  <c r="R966"/>
  <c r="N966"/>
  <c r="N219"/>
  <c r="N218" s="1"/>
  <c r="N217" s="1"/>
  <c r="N216" s="1"/>
  <c r="N967"/>
  <c r="S219"/>
  <c r="S218" s="1"/>
  <c r="S217" s="1"/>
  <c r="S216" s="1"/>
  <c r="S967"/>
  <c r="P219"/>
  <c r="P218" s="1"/>
  <c r="P217" s="1"/>
  <c r="P216" s="1"/>
  <c r="P967"/>
  <c r="G55" i="2"/>
  <c r="K55" s="1"/>
  <c r="R863" i="5"/>
  <c r="Q863"/>
  <c r="R45"/>
  <c r="R44" s="1"/>
  <c r="R43" s="1"/>
  <c r="S863"/>
  <c r="Q652"/>
  <c r="H320" i="2"/>
  <c r="U847" i="5"/>
  <c r="L836"/>
  <c r="M278"/>
  <c r="P108"/>
  <c r="T670"/>
  <c r="T669" s="1"/>
  <c r="T505"/>
  <c r="T504" s="1"/>
  <c r="T503" s="1"/>
  <c r="U505"/>
  <c r="U504" s="1"/>
  <c r="U503" s="1"/>
  <c r="R862"/>
  <c r="U367"/>
  <c r="M835"/>
  <c r="R421"/>
  <c r="R415" s="1"/>
  <c r="G333" i="2"/>
  <c r="R156" i="5"/>
  <c r="R155" s="1"/>
  <c r="O901"/>
  <c r="O900" s="1"/>
  <c r="O899" s="1"/>
  <c r="O219"/>
  <c r="O218" s="1"/>
  <c r="O217" s="1"/>
  <c r="O216" s="1"/>
  <c r="S652"/>
  <c r="L773"/>
  <c r="M773"/>
  <c r="L735"/>
  <c r="R735"/>
  <c r="S735"/>
  <c r="Q735"/>
  <c r="N735"/>
  <c r="P735"/>
  <c r="M737"/>
  <c r="M736" s="1"/>
  <c r="U395"/>
  <c r="U394" s="1"/>
  <c r="U393" s="1"/>
  <c r="U392" s="1"/>
  <c r="E23" i="3" s="1"/>
  <c r="I23" s="1"/>
  <c r="T722" i="5"/>
  <c r="T721" s="1"/>
  <c r="L278"/>
  <c r="L267" s="1"/>
  <c r="L261" s="1"/>
  <c r="L260" s="1"/>
  <c r="Q108"/>
  <c r="T425"/>
  <c r="U376"/>
  <c r="U375" s="1"/>
  <c r="U355"/>
  <c r="O862"/>
  <c r="M267"/>
  <c r="M261" s="1"/>
  <c r="M260" s="1"/>
  <c r="U829"/>
  <c r="U828" s="1"/>
  <c r="U827" s="1"/>
  <c r="U826" s="1"/>
  <c r="H357" i="2"/>
  <c r="L862" i="5"/>
  <c r="P45"/>
  <c r="P44" s="1"/>
  <c r="P43" s="1"/>
  <c r="S108"/>
  <c r="S588"/>
  <c r="N588"/>
  <c r="O588"/>
  <c r="Q588"/>
  <c r="P588"/>
  <c r="S421"/>
  <c r="S415" s="1"/>
  <c r="L677"/>
  <c r="L660"/>
  <c r="L659" s="1"/>
  <c r="O652"/>
  <c r="O651" s="1"/>
  <c r="S705"/>
  <c r="O45"/>
  <c r="O44" s="1"/>
  <c r="O43" s="1"/>
  <c r="Q45"/>
  <c r="Q44" s="1"/>
  <c r="Q43" s="1"/>
  <c r="S45"/>
  <c r="S44" s="1"/>
  <c r="S43" s="1"/>
  <c r="U781"/>
  <c r="U780" s="1"/>
  <c r="U412"/>
  <c r="L449"/>
  <c r="G26" i="2"/>
  <c r="T412" i="5"/>
  <c r="O156"/>
  <c r="O155" s="1"/>
  <c r="O8" s="1"/>
  <c r="R706"/>
  <c r="R705" s="1"/>
  <c r="R652"/>
  <c r="R651" s="1"/>
  <c r="Q761"/>
  <c r="Q760" s="1"/>
  <c r="P901"/>
  <c r="P900" s="1"/>
  <c r="P899" s="1"/>
  <c r="L374"/>
  <c r="L373" s="1"/>
  <c r="T913"/>
  <c r="T912" s="1"/>
  <c r="N706"/>
  <c r="M486"/>
  <c r="U525"/>
  <c r="U524" s="1"/>
  <c r="U523" s="1"/>
  <c r="U492"/>
  <c r="Q421"/>
  <c r="Q415" s="1"/>
  <c r="N421"/>
  <c r="L422"/>
  <c r="L421" s="1"/>
  <c r="L415" s="1"/>
  <c r="U411"/>
  <c r="U410" s="1"/>
  <c r="T411"/>
  <c r="T410" s="1"/>
  <c r="L411"/>
  <c r="L410" s="1"/>
  <c r="L399" s="1"/>
  <c r="O352"/>
  <c r="O329" s="1"/>
  <c r="Q352"/>
  <c r="N353"/>
  <c r="N352" s="1"/>
  <c r="N329" s="1"/>
  <c r="P353"/>
  <c r="P352" s="1"/>
  <c r="P329" s="1"/>
  <c r="R353"/>
  <c r="R352" s="1"/>
  <c r="R329" s="1"/>
  <c r="V960"/>
  <c r="F49" i="3" s="1"/>
  <c r="F50" s="1"/>
  <c r="P267" i="5"/>
  <c r="P261" s="1"/>
  <c r="P260" s="1"/>
  <c r="P259" s="1"/>
  <c r="M449"/>
  <c r="M332"/>
  <c r="M331" s="1"/>
  <c r="M330" s="1"/>
  <c r="T814"/>
  <c r="T813" s="1"/>
  <c r="N927"/>
  <c r="N486"/>
  <c r="P399"/>
  <c r="P862"/>
  <c r="O835"/>
  <c r="O834" s="1"/>
  <c r="M425"/>
  <c r="M706"/>
  <c r="M862"/>
  <c r="M170"/>
  <c r="M169" s="1"/>
  <c r="M156" s="1"/>
  <c r="M155" s="1"/>
  <c r="Q835"/>
  <c r="Q705"/>
  <c r="S761"/>
  <c r="S760" s="1"/>
  <c r="L761"/>
  <c r="L760" s="1"/>
  <c r="O761"/>
  <c r="O760" s="1"/>
  <c r="U31"/>
  <c r="L835"/>
  <c r="L834" s="1"/>
  <c r="M352"/>
  <c r="M126"/>
  <c r="R887"/>
  <c r="R886" s="1"/>
  <c r="R885" s="1"/>
  <c r="P705"/>
  <c r="S486"/>
  <c r="Q887"/>
  <c r="Q886" s="1"/>
  <c r="Q885" s="1"/>
  <c r="O887"/>
  <c r="O886" s="1"/>
  <c r="O885" s="1"/>
  <c r="M660"/>
  <c r="M659" s="1"/>
  <c r="U21"/>
  <c r="U20" s="1"/>
  <c r="U19" s="1"/>
  <c r="G272" i="2"/>
  <c r="L45" i="5"/>
  <c r="L44" s="1"/>
  <c r="L43" s="1"/>
  <c r="P486"/>
  <c r="S862"/>
  <c r="G75" i="2"/>
  <c r="G368"/>
  <c r="L927" i="5"/>
  <c r="J474" i="2"/>
  <c r="J477" s="1"/>
  <c r="Y960" i="5"/>
  <c r="U66"/>
  <c r="T66"/>
  <c r="H153" i="2"/>
  <c r="G136"/>
  <c r="L486" i="5"/>
  <c r="L18"/>
  <c r="L17" s="1"/>
  <c r="T565"/>
  <c r="T564" s="1"/>
  <c r="T563" s="1"/>
  <c r="G424" i="2"/>
  <c r="M590" i="5"/>
  <c r="M589" s="1"/>
  <c r="M588" s="1"/>
  <c r="L590"/>
  <c r="L589" s="1"/>
  <c r="L588" s="1"/>
  <c r="M541"/>
  <c r="M540" s="1"/>
  <c r="M539" s="1"/>
  <c r="L541"/>
  <c r="L540" s="1"/>
  <c r="L539" s="1"/>
  <c r="U284"/>
  <c r="T284"/>
  <c r="R108"/>
  <c r="H440" i="2"/>
  <c r="U865" i="5"/>
  <c r="L125"/>
  <c r="L108" s="1"/>
  <c r="H390" i="2"/>
  <c r="G449"/>
  <c r="S677" i="5"/>
  <c r="S651" s="1"/>
  <c r="S538" s="1"/>
  <c r="R399"/>
  <c r="R391" s="1"/>
  <c r="Q399"/>
  <c r="N835"/>
  <c r="Q651"/>
  <c r="N45"/>
  <c r="N44" s="1"/>
  <c r="N43" s="1"/>
  <c r="N862"/>
  <c r="O391"/>
  <c r="N156"/>
  <c r="N155" s="1"/>
  <c r="L157"/>
  <c r="L156" s="1"/>
  <c r="L155" s="1"/>
  <c r="P169"/>
  <c r="P156" s="1"/>
  <c r="P155" s="1"/>
  <c r="L695"/>
  <c r="N695"/>
  <c r="T110"/>
  <c r="T109" s="1"/>
  <c r="M312"/>
  <c r="M305" s="1"/>
  <c r="M304" s="1"/>
  <c r="L705"/>
  <c r="Q156"/>
  <c r="M66"/>
  <c r="M45" s="1"/>
  <c r="M44" s="1"/>
  <c r="M43" s="1"/>
  <c r="S399"/>
  <c r="R835"/>
  <c r="M677"/>
  <c r="U697"/>
  <c r="U696" s="1"/>
  <c r="U695" s="1"/>
  <c r="L259"/>
  <c r="M259"/>
  <c r="Q331"/>
  <c r="Q330" s="1"/>
  <c r="U434"/>
  <c r="U433" s="1"/>
  <c r="U122"/>
  <c r="H88" i="2" s="1"/>
  <c r="U844" i="5"/>
  <c r="T895"/>
  <c r="T749"/>
  <c r="T748" s="1"/>
  <c r="T747" s="1"/>
  <c r="G309" i="2"/>
  <c r="T548" i="5"/>
  <c r="U118"/>
  <c r="H86" i="2" s="1"/>
  <c r="U189" i="5"/>
  <c r="U856"/>
  <c r="T942"/>
  <c r="T941" s="1"/>
  <c r="T940" s="1"/>
  <c r="U195"/>
  <c r="T875"/>
  <c r="T871" s="1"/>
  <c r="G447" i="2"/>
  <c r="G440"/>
  <c r="T865" i="5"/>
  <c r="H105" i="2"/>
  <c r="U264" i="5"/>
  <c r="U263" s="1"/>
  <c r="U262" s="1"/>
  <c r="G216" i="2"/>
  <c r="T345" i="5"/>
  <c r="T344" s="1"/>
  <c r="G100" i="2"/>
  <c r="T891" i="5"/>
  <c r="G466" i="2"/>
  <c r="H464"/>
  <c r="U889" i="5"/>
  <c r="T789"/>
  <c r="T788" s="1"/>
  <c r="T342"/>
  <c r="T856"/>
  <c r="G323" i="2" s="1"/>
  <c r="T844" i="5"/>
  <c r="T719"/>
  <c r="T280"/>
  <c r="T195"/>
  <c r="T172"/>
  <c r="T153"/>
  <c r="T152" s="1"/>
  <c r="T151" s="1"/>
  <c r="T150" s="1"/>
  <c r="D11" i="3" s="1"/>
  <c r="G412" i="2"/>
  <c r="G411" s="1"/>
  <c r="G410" s="1"/>
  <c r="G409" s="1"/>
  <c r="Q259" i="5"/>
  <c r="N259"/>
  <c r="G109" i="2"/>
  <c r="T269" i="5"/>
  <c r="T268" s="1"/>
  <c r="U597"/>
  <c r="H261" i="2"/>
  <c r="U724" i="5"/>
  <c r="U723" s="1"/>
  <c r="U722" s="1"/>
  <c r="U721" s="1"/>
  <c r="U925"/>
  <c r="U924" s="1"/>
  <c r="U923" s="1"/>
  <c r="U922" s="1"/>
  <c r="U873"/>
  <c r="U617"/>
  <c r="U555"/>
  <c r="U552" s="1"/>
  <c r="H146" i="2" s="1"/>
  <c r="G236"/>
  <c r="K236" s="1"/>
  <c r="M927" i="5"/>
  <c r="T305"/>
  <c r="T304" s="1"/>
  <c r="T127"/>
  <c r="G400" i="2"/>
  <c r="T126" i="5"/>
  <c r="U239"/>
  <c r="M399"/>
  <c r="H52" i="2"/>
  <c r="U472" i="5"/>
  <c r="U310"/>
  <c r="U309" s="1"/>
  <c r="U308" s="1"/>
  <c r="U307" s="1"/>
  <c r="U306" s="1"/>
  <c r="U750"/>
  <c r="H309" i="2" s="1"/>
  <c r="L309" s="1"/>
  <c r="T597" i="5"/>
  <c r="S391"/>
  <c r="T770"/>
  <c r="T769" s="1"/>
  <c r="T762" s="1"/>
  <c r="G183" i="2"/>
  <c r="U770" i="5"/>
  <c r="U769" s="1"/>
  <c r="U762" s="1"/>
  <c r="H183" i="2"/>
  <c r="M761" i="5"/>
  <c r="M760" s="1"/>
  <c r="M382"/>
  <c r="M381" s="1"/>
  <c r="M380" s="1"/>
  <c r="M374" s="1"/>
  <c r="M373" s="1"/>
  <c r="T434"/>
  <c r="T433" s="1"/>
  <c r="T159"/>
  <c r="T158" s="1"/>
  <c r="G63" i="2"/>
  <c r="T838" i="5"/>
  <c r="T837" s="1"/>
  <c r="T22"/>
  <c r="T21" s="1"/>
  <c r="T20" s="1"/>
  <c r="T19" s="1"/>
  <c r="G392" i="2"/>
  <c r="T31" i="5"/>
  <c r="T30" s="1"/>
  <c r="T29" s="1"/>
  <c r="H364" i="2"/>
  <c r="U255" i="5"/>
  <c r="U254" s="1"/>
  <c r="U253" s="1"/>
  <c r="U252" s="1"/>
  <c r="E17" i="3" s="1"/>
  <c r="I17" s="1"/>
  <c r="T63" i="5"/>
  <c r="G176" i="2"/>
  <c r="T738" i="5"/>
  <c r="T868"/>
  <c r="T864" s="1"/>
  <c r="T863" s="1"/>
  <c r="G442" i="2"/>
  <c r="M901" i="5"/>
  <c r="M900" s="1"/>
  <c r="M899" s="1"/>
  <c r="T490"/>
  <c r="T489" s="1"/>
  <c r="T488" s="1"/>
  <c r="G206" i="2"/>
  <c r="H19"/>
  <c r="U57" i="5"/>
  <c r="U825"/>
  <c r="E36" i="3"/>
  <c r="H206" i="2"/>
  <c r="U490" i="5"/>
  <c r="U489" s="1"/>
  <c r="U488" s="1"/>
  <c r="H466" i="2"/>
  <c r="U891" i="5"/>
  <c r="U888" s="1"/>
  <c r="U958"/>
  <c r="U957" s="1"/>
  <c r="U956" s="1"/>
  <c r="U869"/>
  <c r="U860"/>
  <c r="U334"/>
  <c r="U244"/>
  <c r="U172"/>
  <c r="U133"/>
  <c r="T14"/>
  <c r="G42" i="2" s="1"/>
  <c r="H158"/>
  <c r="U666" i="5"/>
  <c r="U665" s="1"/>
  <c r="U693"/>
  <c r="H408" i="2"/>
  <c r="U148" i="5"/>
  <c r="U147" s="1"/>
  <c r="U146" s="1"/>
  <c r="U145" s="1"/>
  <c r="E10" i="3" s="1"/>
  <c r="I10" s="1"/>
  <c r="H469" i="2"/>
  <c r="U894" i="5"/>
  <c r="U893" s="1"/>
  <c r="N651"/>
  <c r="H12" i="2"/>
  <c r="L12" s="1"/>
  <c r="M232" i="5"/>
  <c r="M231" s="1"/>
  <c r="M230" s="1"/>
  <c r="L232"/>
  <c r="L231" s="1"/>
  <c r="L230" s="1"/>
  <c r="U359"/>
  <c r="U358" s="1"/>
  <c r="U353" s="1"/>
  <c r="H219" i="2"/>
  <c r="U249" i="5"/>
  <c r="U248" s="1"/>
  <c r="U247" s="1"/>
  <c r="H431" i="2"/>
  <c r="L431" s="1"/>
  <c r="U174" i="5"/>
  <c r="T460"/>
  <c r="T459" s="1"/>
  <c r="G349" i="2"/>
  <c r="H192"/>
  <c r="P652" i="5"/>
  <c r="P651" s="1"/>
  <c r="H338" i="2"/>
  <c r="G179"/>
  <c r="R761" i="5"/>
  <c r="R760" s="1"/>
  <c r="N761"/>
  <c r="N760" s="1"/>
  <c r="U638"/>
  <c r="U637" s="1"/>
  <c r="H426" i="2"/>
  <c r="L652" i="5"/>
  <c r="T680"/>
  <c r="G284" i="2" s="1"/>
  <c r="U680" i="5"/>
  <c r="H284" i="2" s="1"/>
  <c r="U570" i="5"/>
  <c r="U569" s="1"/>
  <c r="U568" s="1"/>
  <c r="H434" i="2"/>
  <c r="R259" i="5"/>
  <c r="O259"/>
  <c r="H310" i="2"/>
  <c r="L310" s="1"/>
  <c r="U749" i="5"/>
  <c r="U748" s="1"/>
  <c r="U747" s="1"/>
  <c r="U807"/>
  <c r="U806" s="1"/>
  <c r="H296" i="2"/>
  <c r="G153"/>
  <c r="L352" i="5"/>
  <c r="L329" s="1"/>
  <c r="U684"/>
  <c r="H287" i="2" s="1"/>
  <c r="T684" i="5"/>
  <c r="G287" i="2" s="1"/>
  <c r="U797" i="5"/>
  <c r="U796" s="1"/>
  <c r="U802"/>
  <c r="U801" s="1"/>
  <c r="T797"/>
  <c r="T796" s="1"/>
  <c r="G290" i="2"/>
  <c r="T802" i="5"/>
  <c r="T801" s="1"/>
  <c r="G293" i="2"/>
  <c r="M654" i="5"/>
  <c r="M653" s="1"/>
  <c r="T660"/>
  <c r="T659" s="1"/>
  <c r="U660"/>
  <c r="U659" s="1"/>
  <c r="T655"/>
  <c r="U655"/>
  <c r="G160" i="2"/>
  <c r="T638" i="5"/>
  <c r="T637" s="1"/>
  <c r="T630" s="1"/>
  <c r="G426" i="2"/>
  <c r="U219" i="5"/>
  <c r="U218" s="1"/>
  <c r="U217" s="1"/>
  <c r="U47"/>
  <c r="T807"/>
  <c r="T806" s="1"/>
  <c r="G296" i="2"/>
  <c r="N705" i="5"/>
  <c r="U81"/>
  <c r="U80" s="1"/>
  <c r="G54" i="2"/>
  <c r="T477" i="5"/>
  <c r="M219"/>
  <c r="M218" s="1"/>
  <c r="M217" s="1"/>
  <c r="M216" s="1"/>
  <c r="G34" i="2"/>
  <c r="T84" i="5"/>
  <c r="T80" s="1"/>
  <c r="H187" i="2"/>
  <c r="R486" i="5"/>
  <c r="T697"/>
  <c r="T696" s="1"/>
  <c r="O705"/>
  <c r="Q486"/>
  <c r="O486"/>
  <c r="P391"/>
  <c r="S887"/>
  <c r="S886" s="1"/>
  <c r="S885" s="1"/>
  <c r="M125"/>
  <c r="M108" s="1"/>
  <c r="U642"/>
  <c r="U641" s="1"/>
  <c r="U640" s="1"/>
  <c r="L219"/>
  <c r="L218" s="1"/>
  <c r="L217" s="1"/>
  <c r="L216" s="1"/>
  <c r="Q862"/>
  <c r="G37" i="2"/>
  <c r="T903" i="5"/>
  <c r="T902" s="1"/>
  <c r="T901" s="1"/>
  <c r="T900" s="1"/>
  <c r="U52"/>
  <c r="L901"/>
  <c r="L900" s="1"/>
  <c r="L899" s="1"/>
  <c r="U908"/>
  <c r="U902" s="1"/>
  <c r="T852"/>
  <c r="T846" s="1"/>
  <c r="U112"/>
  <c r="T221"/>
  <c r="X221" s="1"/>
  <c r="G9" i="2"/>
  <c r="P761" i="5"/>
  <c r="P760" s="1"/>
  <c r="G52" i="2"/>
  <c r="T472" i="5"/>
  <c r="X472" s="1"/>
  <c r="G19" i="2"/>
  <c r="T57" i="5"/>
  <c r="G11" i="2"/>
  <c r="T226" i="5"/>
  <c r="U99"/>
  <c r="H49" i="2" s="1"/>
  <c r="U918" i="5"/>
  <c r="U912" s="1"/>
  <c r="G361" i="2"/>
  <c r="T243" i="5"/>
  <c r="U13"/>
  <c r="U12" s="1"/>
  <c r="U477"/>
  <c r="T499"/>
  <c r="G247" i="2"/>
  <c r="G434"/>
  <c r="U62" i="5"/>
  <c r="G384" i="2"/>
  <c r="G209"/>
  <c r="T333" i="5"/>
  <c r="S331"/>
  <c r="S330" s="1"/>
  <c r="S329" s="1"/>
  <c r="U94"/>
  <c r="U600"/>
  <c r="U599" s="1"/>
  <c r="U465"/>
  <c r="U464" s="1"/>
  <c r="U460"/>
  <c r="U459" s="1"/>
  <c r="T451"/>
  <c r="T450" s="1"/>
  <c r="G343" i="2"/>
  <c r="U451" i="5"/>
  <c r="U450" s="1"/>
  <c r="T407"/>
  <c r="T406" s="1"/>
  <c r="T239"/>
  <c r="G359" i="2"/>
  <c r="T94" i="5"/>
  <c r="T88" s="1"/>
  <c r="G47" i="2"/>
  <c r="T208" i="5"/>
  <c r="T207" s="1"/>
  <c r="T206" s="1"/>
  <c r="G416" i="2"/>
  <c r="U208" i="5"/>
  <c r="U207" s="1"/>
  <c r="U206" s="1"/>
  <c r="U314"/>
  <c r="U313" s="1"/>
  <c r="U312" s="1"/>
  <c r="U305" s="1"/>
  <c r="U304" s="1"/>
  <c r="T337"/>
  <c r="G211" i="2"/>
  <c r="U337" i="5"/>
  <c r="U349"/>
  <c r="U348" s="1"/>
  <c r="U347" s="1"/>
  <c r="T349"/>
  <c r="T348" s="1"/>
  <c r="T347" s="1"/>
  <c r="G431" i="2"/>
  <c r="K431" s="1"/>
  <c r="T359" i="5"/>
  <c r="T358" s="1"/>
  <c r="G219" i="2"/>
  <c r="U402" i="5"/>
  <c r="U401" s="1"/>
  <c r="U400" s="1"/>
  <c r="U483"/>
  <c r="U482" s="1"/>
  <c r="U481" s="1"/>
  <c r="U632"/>
  <c r="U631" s="1"/>
  <c r="U775"/>
  <c r="U774" s="1"/>
  <c r="T781"/>
  <c r="T780" s="1"/>
  <c r="G275" i="2"/>
  <c r="T924" i="5"/>
  <c r="T923" s="1"/>
  <c r="T922" s="1"/>
  <c r="T951"/>
  <c r="T950" s="1"/>
  <c r="G338" i="2"/>
  <c r="U738" i="5"/>
  <c r="U36"/>
  <c r="U30" s="1"/>
  <c r="G433" i="2" l="1"/>
  <c r="K433" s="1"/>
  <c r="K434"/>
  <c r="H48"/>
  <c r="L49"/>
  <c r="G10"/>
  <c r="K10" s="1"/>
  <c r="K11"/>
  <c r="G18"/>
  <c r="K18" s="1"/>
  <c r="K19"/>
  <c r="G36"/>
  <c r="K37"/>
  <c r="H186"/>
  <c r="L187"/>
  <c r="G33"/>
  <c r="K34"/>
  <c r="G295"/>
  <c r="K296"/>
  <c r="G425"/>
  <c r="K425" s="1"/>
  <c r="K426"/>
  <c r="G159"/>
  <c r="K159" s="1"/>
  <c r="K160"/>
  <c r="G292"/>
  <c r="K293"/>
  <c r="G289"/>
  <c r="K290"/>
  <c r="G286"/>
  <c r="K287"/>
  <c r="H295"/>
  <c r="L296"/>
  <c r="H433"/>
  <c r="L433" s="1"/>
  <c r="L434"/>
  <c r="H283"/>
  <c r="L284"/>
  <c r="H337"/>
  <c r="L337" s="1"/>
  <c r="L338"/>
  <c r="G348"/>
  <c r="K349"/>
  <c r="H468"/>
  <c r="L469"/>
  <c r="H407"/>
  <c r="L408"/>
  <c r="G41"/>
  <c r="K42"/>
  <c r="E35" i="3"/>
  <c r="I35" s="1"/>
  <c r="I36"/>
  <c r="G205" i="2"/>
  <c r="K206"/>
  <c r="G175"/>
  <c r="K175" s="1"/>
  <c r="K176"/>
  <c r="G62"/>
  <c r="K63"/>
  <c r="H51"/>
  <c r="L52"/>
  <c r="G399"/>
  <c r="K400"/>
  <c r="H260"/>
  <c r="L261"/>
  <c r="G465"/>
  <c r="K465" s="1"/>
  <c r="K466"/>
  <c r="G99"/>
  <c r="K100"/>
  <c r="G215"/>
  <c r="K216"/>
  <c r="H104"/>
  <c r="L105"/>
  <c r="G439"/>
  <c r="K439" s="1"/>
  <c r="K440"/>
  <c r="H389"/>
  <c r="L390"/>
  <c r="H152"/>
  <c r="L152" s="1"/>
  <c r="L153"/>
  <c r="G367"/>
  <c r="K368"/>
  <c r="G25"/>
  <c r="K26"/>
  <c r="H356"/>
  <c r="L356" s="1"/>
  <c r="L357"/>
  <c r="H173"/>
  <c r="L173" s="1"/>
  <c r="L174"/>
  <c r="G93"/>
  <c r="K93" s="1"/>
  <c r="K94"/>
  <c r="G102"/>
  <c r="K102" s="1"/>
  <c r="K103"/>
  <c r="H249"/>
  <c r="L250"/>
  <c r="H93"/>
  <c r="L93" s="1"/>
  <c r="L94"/>
  <c r="L370"/>
  <c r="H369"/>
  <c r="L369" s="1"/>
  <c r="H118"/>
  <c r="L118" s="1"/>
  <c r="L119"/>
  <c r="H253"/>
  <c r="L253" s="1"/>
  <c r="L254"/>
  <c r="L242"/>
  <c r="H241"/>
  <c r="L241" s="1"/>
  <c r="G123"/>
  <c r="K124"/>
  <c r="G110"/>
  <c r="K110" s="1"/>
  <c r="K111"/>
  <c r="H67"/>
  <c r="L67" s="1"/>
  <c r="L68"/>
  <c r="G259"/>
  <c r="K260"/>
  <c r="H459"/>
  <c r="L459" s="1"/>
  <c r="L460"/>
  <c r="G188"/>
  <c r="K188" s="1"/>
  <c r="K189"/>
  <c r="H225"/>
  <c r="L225" s="1"/>
  <c r="L226"/>
  <c r="G156"/>
  <c r="K156" s="1"/>
  <c r="K157"/>
  <c r="H386"/>
  <c r="L387"/>
  <c r="H222"/>
  <c r="L222" s="1"/>
  <c r="L223"/>
  <c r="G225"/>
  <c r="K225" s="1"/>
  <c r="K226"/>
  <c r="H344"/>
  <c r="L344" s="1"/>
  <c r="L345"/>
  <c r="H291"/>
  <c r="L291" s="1"/>
  <c r="L292"/>
  <c r="H288"/>
  <c r="L288" s="1"/>
  <c r="L289"/>
  <c r="H30"/>
  <c r="L30" s="1"/>
  <c r="L31"/>
  <c r="G64"/>
  <c r="K64" s="1"/>
  <c r="K65"/>
  <c r="G12"/>
  <c r="K12" s="1"/>
  <c r="K13"/>
  <c r="G376"/>
  <c r="K376" s="1"/>
  <c r="K377"/>
  <c r="G419"/>
  <c r="K419" s="1"/>
  <c r="K420"/>
  <c r="H273"/>
  <c r="L273" s="1"/>
  <c r="L274"/>
  <c r="H134"/>
  <c r="L134" s="1"/>
  <c r="L135"/>
  <c r="G350"/>
  <c r="K350" s="1"/>
  <c r="K351"/>
  <c r="H347"/>
  <c r="L347" s="1"/>
  <c r="L348"/>
  <c r="H414"/>
  <c r="L415"/>
  <c r="H123"/>
  <c r="L124"/>
  <c r="H419"/>
  <c r="L419" s="1"/>
  <c r="L420"/>
  <c r="G452"/>
  <c r="K452" s="1"/>
  <c r="K453"/>
  <c r="G266"/>
  <c r="K267"/>
  <c r="G279"/>
  <c r="K279" s="1"/>
  <c r="K280"/>
  <c r="G228"/>
  <c r="K228" s="1"/>
  <c r="K231"/>
  <c r="G118"/>
  <c r="K118" s="1"/>
  <c r="K119"/>
  <c r="H265"/>
  <c r="L265" s="1"/>
  <c r="L266"/>
  <c r="G370"/>
  <c r="K371"/>
  <c r="G250"/>
  <c r="K251"/>
  <c r="H110"/>
  <c r="L110" s="1"/>
  <c r="L111"/>
  <c r="H304"/>
  <c r="L304" s="1"/>
  <c r="L305"/>
  <c r="G222"/>
  <c r="K222" s="1"/>
  <c r="K223"/>
  <c r="G406"/>
  <c r="K407"/>
  <c r="G459"/>
  <c r="K459" s="1"/>
  <c r="K460"/>
  <c r="H201"/>
  <c r="L201" s="1"/>
  <c r="L202"/>
  <c r="H214"/>
  <c r="L214" s="1"/>
  <c r="L215"/>
  <c r="H297"/>
  <c r="L297" s="1"/>
  <c r="L298"/>
  <c r="H382"/>
  <c r="L383"/>
  <c r="G297"/>
  <c r="K297" s="1"/>
  <c r="K298"/>
  <c r="H188"/>
  <c r="L188" s="1"/>
  <c r="L189"/>
  <c r="G344"/>
  <c r="K344" s="1"/>
  <c r="K345"/>
  <c r="G242"/>
  <c r="K242" s="1"/>
  <c r="K243"/>
  <c r="G373"/>
  <c r="K373" s="1"/>
  <c r="K374"/>
  <c r="H159"/>
  <c r="L159" s="1"/>
  <c r="L160"/>
  <c r="G328"/>
  <c r="K328" s="1"/>
  <c r="K329"/>
  <c r="H35"/>
  <c r="L35" s="1"/>
  <c r="L38"/>
  <c r="H40"/>
  <c r="L40" s="1"/>
  <c r="L41"/>
  <c r="H55"/>
  <c r="L55" s="1"/>
  <c r="L58"/>
  <c r="G324"/>
  <c r="K324" s="1"/>
  <c r="K325"/>
  <c r="H350"/>
  <c r="L350" s="1"/>
  <c r="L351"/>
  <c r="H341"/>
  <c r="L342"/>
  <c r="H98"/>
  <c r="L99"/>
  <c r="H236"/>
  <c r="L236" s="1"/>
  <c r="L237"/>
  <c r="H270"/>
  <c r="L270" s="1"/>
  <c r="L271"/>
  <c r="G27"/>
  <c r="K27" s="1"/>
  <c r="K28"/>
  <c r="G144"/>
  <c r="K144" s="1"/>
  <c r="K145"/>
  <c r="G262"/>
  <c r="K262" s="1"/>
  <c r="K263"/>
  <c r="G167"/>
  <c r="K167" s="1"/>
  <c r="K170"/>
  <c r="G337"/>
  <c r="K337" s="1"/>
  <c r="K338"/>
  <c r="G383"/>
  <c r="K384"/>
  <c r="G360"/>
  <c r="K360" s="1"/>
  <c r="K361"/>
  <c r="G274"/>
  <c r="K275"/>
  <c r="G218"/>
  <c r="K219"/>
  <c r="G210"/>
  <c r="K210" s="1"/>
  <c r="K211"/>
  <c r="G415"/>
  <c r="K416"/>
  <c r="G46"/>
  <c r="K47"/>
  <c r="G358"/>
  <c r="K358" s="1"/>
  <c r="K359"/>
  <c r="G342"/>
  <c r="K343"/>
  <c r="G208"/>
  <c r="K208" s="1"/>
  <c r="K209"/>
  <c r="G246"/>
  <c r="K247"/>
  <c r="G53"/>
  <c r="K53" s="1"/>
  <c r="K54"/>
  <c r="H286"/>
  <c r="L287"/>
  <c r="G152"/>
  <c r="K152" s="1"/>
  <c r="K153"/>
  <c r="G283"/>
  <c r="K284"/>
  <c r="H425"/>
  <c r="L426"/>
  <c r="G178"/>
  <c r="K178" s="1"/>
  <c r="K179"/>
  <c r="H191"/>
  <c r="L191" s="1"/>
  <c r="L192"/>
  <c r="H218"/>
  <c r="L219"/>
  <c r="H157"/>
  <c r="L158"/>
  <c r="H465"/>
  <c r="L465" s="1"/>
  <c r="L466"/>
  <c r="H205"/>
  <c r="L206"/>
  <c r="H18"/>
  <c r="L19"/>
  <c r="G441"/>
  <c r="K441" s="1"/>
  <c r="K442"/>
  <c r="H363"/>
  <c r="L364"/>
  <c r="G391"/>
  <c r="K392"/>
  <c r="H182"/>
  <c r="L183"/>
  <c r="G182"/>
  <c r="K183"/>
  <c r="H145"/>
  <c r="L146"/>
  <c r="G108"/>
  <c r="K109"/>
  <c r="G321"/>
  <c r="K323"/>
  <c r="H463"/>
  <c r="L463" s="1"/>
  <c r="L464"/>
  <c r="G446"/>
  <c r="K447"/>
  <c r="H85"/>
  <c r="L86"/>
  <c r="G308"/>
  <c r="K309"/>
  <c r="H87"/>
  <c r="L87" s="1"/>
  <c r="L88"/>
  <c r="G448"/>
  <c r="K448" s="1"/>
  <c r="K449"/>
  <c r="H439"/>
  <c r="L439" s="1"/>
  <c r="L440"/>
  <c r="G423"/>
  <c r="K424"/>
  <c r="G74"/>
  <c r="K74" s="1"/>
  <c r="K75"/>
  <c r="G271"/>
  <c r="K272"/>
  <c r="G332"/>
  <c r="K333"/>
  <c r="H319"/>
  <c r="L319" s="1"/>
  <c r="L320"/>
  <c r="G81"/>
  <c r="K81" s="1"/>
  <c r="K82"/>
  <c r="T600" i="5"/>
  <c r="X601"/>
  <c r="G135" i="2"/>
  <c r="K136"/>
  <c r="G51"/>
  <c r="K51" s="1"/>
  <c r="K52"/>
  <c r="G8"/>
  <c r="K8" s="1"/>
  <c r="K9"/>
  <c r="L474"/>
  <c r="I49" i="3"/>
  <c r="G174" i="2"/>
  <c r="U954" i="5"/>
  <c r="E44" i="3" s="1"/>
  <c r="I44" s="1"/>
  <c r="U955" i="5"/>
  <c r="H75" i="2"/>
  <c r="N391" i="5"/>
  <c r="N415"/>
  <c r="S8"/>
  <c r="S7" s="1"/>
  <c r="L966"/>
  <c r="L833"/>
  <c r="O833"/>
  <c r="M834"/>
  <c r="M833" s="1"/>
  <c r="T13"/>
  <c r="T12" s="1"/>
  <c r="R8"/>
  <c r="M735"/>
  <c r="U737"/>
  <c r="U736" s="1"/>
  <c r="T737"/>
  <c r="T736" s="1"/>
  <c r="G163" i="2"/>
  <c r="K163" s="1"/>
  <c r="M705" i="5"/>
  <c r="Q538"/>
  <c r="G336" i="2"/>
  <c r="K336" s="1"/>
  <c r="U117" i="5"/>
  <c r="R834"/>
  <c r="R833" s="1"/>
  <c r="U121"/>
  <c r="L651"/>
  <c r="L538" s="1"/>
  <c r="U487"/>
  <c r="Q329"/>
  <c r="N834"/>
  <c r="N833" s="1"/>
  <c r="T471"/>
  <c r="X471" s="1"/>
  <c r="U471"/>
  <c r="M422"/>
  <c r="M421" s="1"/>
  <c r="L391"/>
  <c r="U399"/>
  <c r="E24" i="3" s="1"/>
  <c r="I24" s="1"/>
  <c r="T405" i="5"/>
  <c r="T399" s="1"/>
  <c r="D24" i="3" s="1"/>
  <c r="H24" s="1"/>
  <c r="N303" i="5"/>
  <c r="P303"/>
  <c r="M329"/>
  <c r="I474" i="2"/>
  <c r="I477" s="1"/>
  <c r="T706" i="5"/>
  <c r="Q155"/>
  <c r="Q8" s="1"/>
  <c r="Q7" s="1"/>
  <c r="L8"/>
  <c r="M8"/>
  <c r="N8"/>
  <c r="R7"/>
  <c r="P8"/>
  <c r="P7" s="1"/>
  <c r="T449"/>
  <c r="O538"/>
  <c r="H308" i="2"/>
  <c r="H179"/>
  <c r="U551" i="5"/>
  <c r="U550" s="1"/>
  <c r="Q391"/>
  <c r="T283"/>
  <c r="G117" i="2"/>
  <c r="H117"/>
  <c r="U283" i="5"/>
  <c r="U278" s="1"/>
  <c r="O7"/>
  <c r="H430" i="2"/>
  <c r="U630" i="5"/>
  <c r="T125"/>
  <c r="T108" s="1"/>
  <c r="D9" i="3" s="1"/>
  <c r="H9" s="1"/>
  <c r="H462" i="2"/>
  <c r="G438"/>
  <c r="K438" s="1"/>
  <c r="U11" i="5"/>
  <c r="U10" s="1"/>
  <c r="U9" s="1"/>
  <c r="Q535"/>
  <c r="Q534" s="1"/>
  <c r="Q965" s="1"/>
  <c r="O303"/>
  <c r="T695"/>
  <c r="N538"/>
  <c r="N535"/>
  <c r="N534" s="1"/>
  <c r="N965" s="1"/>
  <c r="S535"/>
  <c r="S534" s="1"/>
  <c r="S533" s="1"/>
  <c r="S532" s="1"/>
  <c r="S531" s="1"/>
  <c r="U470"/>
  <c r="U469" s="1"/>
  <c r="U468" s="1"/>
  <c r="E26" i="3" s="1"/>
  <c r="I26" s="1"/>
  <c r="O535" i="5"/>
  <c r="O534" s="1"/>
  <c r="O965" s="1"/>
  <c r="H92" i="2"/>
  <c r="U194" i="5"/>
  <c r="U193" s="1"/>
  <c r="U192" s="1"/>
  <c r="U191" s="1"/>
  <c r="H323" i="2"/>
  <c r="U852" i="5"/>
  <c r="U846" s="1"/>
  <c r="T894"/>
  <c r="T893" s="1"/>
  <c r="G469" i="2"/>
  <c r="H317"/>
  <c r="U841" i="5"/>
  <c r="U836" s="1"/>
  <c r="H79" i="2"/>
  <c r="U188" i="5"/>
  <c r="U163"/>
  <c r="G143" i="2"/>
  <c r="T547" i="5"/>
  <c r="T546" s="1"/>
  <c r="U936"/>
  <c r="U935" s="1"/>
  <c r="U927" s="1"/>
  <c r="T157"/>
  <c r="U56"/>
  <c r="P835"/>
  <c r="P834" s="1"/>
  <c r="P833" s="1"/>
  <c r="S835"/>
  <c r="S834" s="1"/>
  <c r="S833" s="1"/>
  <c r="P538"/>
  <c r="H368" i="2"/>
  <c r="U616" i="5"/>
  <c r="U615" s="1"/>
  <c r="U614" s="1"/>
  <c r="U269"/>
  <c r="H109" i="2"/>
  <c r="T27" i="5"/>
  <c r="T26" s="1"/>
  <c r="T25" s="1"/>
  <c r="T18" s="1"/>
  <c r="G388" i="2"/>
  <c r="T171" i="5"/>
  <c r="T170" s="1"/>
  <c r="T169" s="1"/>
  <c r="G73" i="2"/>
  <c r="T194" i="5"/>
  <c r="T193" s="1"/>
  <c r="T192" s="1"/>
  <c r="T191" s="1"/>
  <c r="G92" i="2"/>
  <c r="G115"/>
  <c r="T279" i="5"/>
  <c r="T718"/>
  <c r="T717" s="1"/>
  <c r="T716" s="1"/>
  <c r="T705" s="1"/>
  <c r="D31" i="3" s="1"/>
  <c r="H31" s="1"/>
  <c r="G256" i="2"/>
  <c r="G317"/>
  <c r="T841" i="5"/>
  <c r="T836" s="1"/>
  <c r="T787"/>
  <c r="T786" s="1"/>
  <c r="T773" s="1"/>
  <c r="G278" i="2"/>
  <c r="H445"/>
  <c r="U872" i="5"/>
  <c r="U871" s="1"/>
  <c r="H133" i="2"/>
  <c r="U596" i="5"/>
  <c r="U595" s="1"/>
  <c r="U590" s="1"/>
  <c r="T293"/>
  <c r="T292" s="1"/>
  <c r="T291" s="1"/>
  <c r="T290" s="1"/>
  <c r="T289" s="1"/>
  <c r="T288" s="1"/>
  <c r="G457" i="2"/>
  <c r="H454"/>
  <c r="U883" i="5"/>
  <c r="U882" s="1"/>
  <c r="G213" i="2"/>
  <c r="T341" i="5"/>
  <c r="T332" s="1"/>
  <c r="T331" s="1"/>
  <c r="T330" s="1"/>
  <c r="N7"/>
  <c r="L7"/>
  <c r="T354"/>
  <c r="T353" s="1"/>
  <c r="T356"/>
  <c r="U352"/>
  <c r="E20" i="3" s="1"/>
  <c r="I20" s="1"/>
  <c r="G133" i="2"/>
  <c r="T596" i="5"/>
  <c r="T595" s="1"/>
  <c r="T502"/>
  <c r="T501" s="1"/>
  <c r="S303"/>
  <c r="T220"/>
  <c r="R538"/>
  <c r="T233"/>
  <c r="T232" s="1"/>
  <c r="T231" s="1"/>
  <c r="T230" s="1"/>
  <c r="M7"/>
  <c r="T382"/>
  <c r="G196" i="2" s="1"/>
  <c r="U382" i="5"/>
  <c r="H196" i="2" s="1"/>
  <c r="H171"/>
  <c r="U713" i="5"/>
  <c r="H402" i="2"/>
  <c r="U132" i="5"/>
  <c r="U126" s="1"/>
  <c r="H361" i="2"/>
  <c r="U243" i="5"/>
  <c r="U233" s="1"/>
  <c r="U232" s="1"/>
  <c r="U231" s="1"/>
  <c r="H442" i="2"/>
  <c r="U868" i="5"/>
  <c r="U864" s="1"/>
  <c r="H450" i="2"/>
  <c r="U879" i="5"/>
  <c r="U878" s="1"/>
  <c r="T62"/>
  <c r="T56" s="1"/>
  <c r="G21" i="2"/>
  <c r="T431" i="5"/>
  <c r="T430" s="1"/>
  <c r="T421" s="1"/>
  <c r="T415" s="1"/>
  <c r="G235" i="2"/>
  <c r="G314"/>
  <c r="H336"/>
  <c r="H232"/>
  <c r="U428" i="5"/>
  <c r="U425" s="1"/>
  <c r="U692"/>
  <c r="U691" s="1"/>
  <c r="U690" s="1"/>
  <c r="H333" i="2"/>
  <c r="H412"/>
  <c r="H411" s="1"/>
  <c r="H410" s="1"/>
  <c r="H409" s="1"/>
  <c r="U153" i="5"/>
  <c r="U152" s="1"/>
  <c r="U151" s="1"/>
  <c r="U150" s="1"/>
  <c r="E11" i="3" s="1"/>
  <c r="H73" i="2"/>
  <c r="U171" i="5"/>
  <c r="H77" i="2"/>
  <c r="U186" i="5"/>
  <c r="H209" i="2"/>
  <c r="U333" i="5"/>
  <c r="U332" s="1"/>
  <c r="U331" s="1"/>
  <c r="U330" s="1"/>
  <c r="H326" i="2"/>
  <c r="U859" i="5"/>
  <c r="U858" s="1"/>
  <c r="U901"/>
  <c r="U900" s="1"/>
  <c r="U899" s="1"/>
  <c r="E40" i="3" s="1"/>
  <c r="I40" s="1"/>
  <c r="H235" i="2"/>
  <c r="U431" i="5"/>
  <c r="U430" s="1"/>
  <c r="H63" i="2"/>
  <c r="U159" i="5"/>
  <c r="U158" s="1"/>
  <c r="U773"/>
  <c r="T889"/>
  <c r="T888" s="1"/>
  <c r="G464" i="2"/>
  <c r="U887" i="5"/>
  <c r="U886" s="1"/>
  <c r="U885" s="1"/>
  <c r="Q834"/>
  <c r="Q833" s="1"/>
  <c r="U683"/>
  <c r="U682" s="1"/>
  <c r="T679"/>
  <c r="T678" s="1"/>
  <c r="U679"/>
  <c r="U678" s="1"/>
  <c r="L303"/>
  <c r="T683"/>
  <c r="T682" s="1"/>
  <c r="U654"/>
  <c r="U653" s="1"/>
  <c r="U652" s="1"/>
  <c r="H150" i="2"/>
  <c r="M652" i="5"/>
  <c r="M651" s="1"/>
  <c r="M538" s="1"/>
  <c r="T654"/>
  <c r="T653" s="1"/>
  <c r="T652" s="1"/>
  <c r="G150" i="2"/>
  <c r="G355"/>
  <c r="G7"/>
  <c r="K7" s="1"/>
  <c r="U216" i="5"/>
  <c r="E14" i="3"/>
  <c r="G430" i="2"/>
  <c r="T470" i="5"/>
  <c r="U46"/>
  <c r="U966" s="1"/>
  <c r="T899"/>
  <c r="D40" i="3" s="1"/>
  <c r="H40" s="1"/>
  <c r="T936" i="5"/>
  <c r="T935" s="1"/>
  <c r="T927" s="1"/>
  <c r="R303"/>
  <c r="U513"/>
  <c r="U512" s="1"/>
  <c r="U511" s="1"/>
  <c r="U510" s="1"/>
  <c r="U509" s="1"/>
  <c r="T498"/>
  <c r="T492" s="1"/>
  <c r="T487" s="1"/>
  <c r="G187" i="2"/>
  <c r="T513" i="5"/>
  <c r="T512" s="1"/>
  <c r="U98"/>
  <c r="U88" s="1"/>
  <c r="U449"/>
  <c r="U29"/>
  <c r="U18" s="1"/>
  <c r="U17" s="1"/>
  <c r="G354" i="2" l="1"/>
  <c r="K354" s="1"/>
  <c r="K355"/>
  <c r="G463"/>
  <c r="K464"/>
  <c r="H231"/>
  <c r="L232"/>
  <c r="H441"/>
  <c r="L442"/>
  <c r="H360"/>
  <c r="L361"/>
  <c r="H401"/>
  <c r="L402"/>
  <c r="H170"/>
  <c r="L170" s="1"/>
  <c r="L171"/>
  <c r="G132"/>
  <c r="K133"/>
  <c r="G212"/>
  <c r="K213"/>
  <c r="H453"/>
  <c r="L454"/>
  <c r="H132"/>
  <c r="L133"/>
  <c r="H444"/>
  <c r="L445"/>
  <c r="G315"/>
  <c r="K315" s="1"/>
  <c r="K317"/>
  <c r="G114"/>
  <c r="K114" s="1"/>
  <c r="K115"/>
  <c r="H78"/>
  <c r="L78" s="1"/>
  <c r="L79"/>
  <c r="H315"/>
  <c r="L317"/>
  <c r="H321"/>
  <c r="L323"/>
  <c r="H91"/>
  <c r="L92"/>
  <c r="H429"/>
  <c r="L430"/>
  <c r="G116"/>
  <c r="K116" s="1"/>
  <c r="K117"/>
  <c r="H178"/>
  <c r="L179"/>
  <c r="H74"/>
  <c r="L74" s="1"/>
  <c r="L75"/>
  <c r="G331"/>
  <c r="K331" s="1"/>
  <c r="K332"/>
  <c r="G270"/>
  <c r="K270" s="1"/>
  <c r="K271"/>
  <c r="G422"/>
  <c r="K423"/>
  <c r="G307"/>
  <c r="K308"/>
  <c r="H82"/>
  <c r="L85"/>
  <c r="G443"/>
  <c r="K443" s="1"/>
  <c r="K446"/>
  <c r="G318"/>
  <c r="K318" s="1"/>
  <c r="K321"/>
  <c r="G107"/>
  <c r="K107" s="1"/>
  <c r="K108"/>
  <c r="H144"/>
  <c r="L145"/>
  <c r="G181"/>
  <c r="K182"/>
  <c r="H181"/>
  <c r="L181" s="1"/>
  <c r="L182"/>
  <c r="G390"/>
  <c r="K391"/>
  <c r="H362"/>
  <c r="L362" s="1"/>
  <c r="L363"/>
  <c r="H17"/>
  <c r="L18"/>
  <c r="H204"/>
  <c r="L204" s="1"/>
  <c r="L205"/>
  <c r="H156"/>
  <c r="L156" s="1"/>
  <c r="L157"/>
  <c r="H217"/>
  <c r="L217" s="1"/>
  <c r="L218"/>
  <c r="H418"/>
  <c r="L418" s="1"/>
  <c r="L425"/>
  <c r="G282"/>
  <c r="K282" s="1"/>
  <c r="K283"/>
  <c r="H285"/>
  <c r="L285" s="1"/>
  <c r="L286"/>
  <c r="G245"/>
  <c r="K246"/>
  <c r="G341"/>
  <c r="K342"/>
  <c r="G43"/>
  <c r="K43" s="1"/>
  <c r="K46"/>
  <c r="G414"/>
  <c r="K415"/>
  <c r="G217"/>
  <c r="K217" s="1"/>
  <c r="K218"/>
  <c r="G273"/>
  <c r="K273" s="1"/>
  <c r="K274"/>
  <c r="G382"/>
  <c r="K383"/>
  <c r="H97"/>
  <c r="L97" s="1"/>
  <c r="L98"/>
  <c r="L341"/>
  <c r="H340"/>
  <c r="L340" s="1"/>
  <c r="H381"/>
  <c r="L381" s="1"/>
  <c r="L382"/>
  <c r="G405"/>
  <c r="K405" s="1"/>
  <c r="K406"/>
  <c r="G249"/>
  <c r="K250"/>
  <c r="K370"/>
  <c r="G369"/>
  <c r="K369" s="1"/>
  <c r="G265"/>
  <c r="K265" s="1"/>
  <c r="K266"/>
  <c r="H122"/>
  <c r="L122" s="1"/>
  <c r="L123"/>
  <c r="H413"/>
  <c r="L413" s="1"/>
  <c r="L414"/>
  <c r="H385"/>
  <c r="L385" s="1"/>
  <c r="L386"/>
  <c r="K259"/>
  <c r="G258"/>
  <c r="G122"/>
  <c r="K122" s="1"/>
  <c r="K123"/>
  <c r="H248"/>
  <c r="L248" s="1"/>
  <c r="L249"/>
  <c r="G22"/>
  <c r="K22" s="1"/>
  <c r="K25"/>
  <c r="G366"/>
  <c r="K367"/>
  <c r="H380"/>
  <c r="L389"/>
  <c r="H103"/>
  <c r="L104"/>
  <c r="G214"/>
  <c r="K214" s="1"/>
  <c r="K215"/>
  <c r="G98"/>
  <c r="K99"/>
  <c r="H259"/>
  <c r="L260"/>
  <c r="G398"/>
  <c r="K399"/>
  <c r="H50"/>
  <c r="L50" s="1"/>
  <c r="L51"/>
  <c r="G61"/>
  <c r="K62"/>
  <c r="G204"/>
  <c r="K204" s="1"/>
  <c r="K205"/>
  <c r="G40"/>
  <c r="K40" s="1"/>
  <c r="K41"/>
  <c r="H406"/>
  <c r="L407"/>
  <c r="H467"/>
  <c r="L467" s="1"/>
  <c r="L468"/>
  <c r="G347"/>
  <c r="K347" s="1"/>
  <c r="K348"/>
  <c r="H282"/>
  <c r="L282" s="1"/>
  <c r="L283"/>
  <c r="H294"/>
  <c r="L295"/>
  <c r="G285"/>
  <c r="K285" s="1"/>
  <c r="K286"/>
  <c r="G288"/>
  <c r="K288" s="1"/>
  <c r="K289"/>
  <c r="G291"/>
  <c r="K291" s="1"/>
  <c r="K292"/>
  <c r="G294"/>
  <c r="K294" s="1"/>
  <c r="K295"/>
  <c r="G30"/>
  <c r="K30" s="1"/>
  <c r="K33"/>
  <c r="H185"/>
  <c r="L185" s="1"/>
  <c r="L186"/>
  <c r="G35"/>
  <c r="K35" s="1"/>
  <c r="K36"/>
  <c r="H43"/>
  <c r="L43" s="1"/>
  <c r="L48"/>
  <c r="G186"/>
  <c r="K187"/>
  <c r="G429"/>
  <c r="K430"/>
  <c r="H149"/>
  <c r="L150"/>
  <c r="H62"/>
  <c r="L63"/>
  <c r="H234"/>
  <c r="L235"/>
  <c r="H325"/>
  <c r="L326"/>
  <c r="H208"/>
  <c r="L209"/>
  <c r="H76"/>
  <c r="L76" s="1"/>
  <c r="L77"/>
  <c r="H72"/>
  <c r="L72" s="1"/>
  <c r="L73"/>
  <c r="G313"/>
  <c r="K314"/>
  <c r="H449"/>
  <c r="L450"/>
  <c r="G195"/>
  <c r="K196"/>
  <c r="E13" i="3"/>
  <c r="I13" s="1"/>
  <c r="I14"/>
  <c r="G149" i="2"/>
  <c r="K150"/>
  <c r="H332"/>
  <c r="L333"/>
  <c r="H335"/>
  <c r="L336"/>
  <c r="G234"/>
  <c r="K235"/>
  <c r="G20"/>
  <c r="K21"/>
  <c r="H195"/>
  <c r="L196"/>
  <c r="G456"/>
  <c r="K457"/>
  <c r="G277"/>
  <c r="K278"/>
  <c r="G255"/>
  <c r="K256"/>
  <c r="G91"/>
  <c r="K92"/>
  <c r="G72"/>
  <c r="K73"/>
  <c r="G387"/>
  <c r="K388"/>
  <c r="H108"/>
  <c r="L109"/>
  <c r="H367"/>
  <c r="L368"/>
  <c r="G142"/>
  <c r="K143"/>
  <c r="G468"/>
  <c r="K469"/>
  <c r="H458"/>
  <c r="L458" s="1"/>
  <c r="L462"/>
  <c r="H116"/>
  <c r="L117"/>
  <c r="H307"/>
  <c r="L308"/>
  <c r="G173"/>
  <c r="K173" s="1"/>
  <c r="K174"/>
  <c r="G50"/>
  <c r="K50" s="1"/>
  <c r="G134"/>
  <c r="K134" s="1"/>
  <c r="K135"/>
  <c r="T599" i="5"/>
  <c r="X599" s="1"/>
  <c r="X600"/>
  <c r="T469"/>
  <c r="X470"/>
  <c r="T967"/>
  <c r="X967" s="1"/>
  <c r="X220"/>
  <c r="G335" i="2"/>
  <c r="H167"/>
  <c r="M415" i="5"/>
  <c r="M391" s="1"/>
  <c r="M303" s="1"/>
  <c r="S965"/>
  <c r="S968" s="1"/>
  <c r="T45"/>
  <c r="T44" s="1"/>
  <c r="T43" s="1"/>
  <c r="D8" i="3" s="1"/>
  <c r="H8" s="1"/>
  <c r="T966" i="5"/>
  <c r="T11"/>
  <c r="T10" s="1"/>
  <c r="T9" s="1"/>
  <c r="D6" i="3" s="1"/>
  <c r="H6" s="1"/>
  <c r="M966" i="5"/>
  <c r="U863"/>
  <c r="U110"/>
  <c r="U109" s="1"/>
  <c r="Q303"/>
  <c r="U761"/>
  <c r="E34" i="3" s="1"/>
  <c r="T735" i="5"/>
  <c r="D32" i="3" s="1"/>
  <c r="H32" s="1"/>
  <c r="U735" i="5"/>
  <c r="E32" i="3" s="1"/>
  <c r="I32" s="1"/>
  <c r="U710" i="5"/>
  <c r="U706" s="1"/>
  <c r="U705" s="1"/>
  <c r="E31" i="3" s="1"/>
  <c r="I31" s="1"/>
  <c r="U421" i="5"/>
  <c r="D19" i="3"/>
  <c r="H19" s="1"/>
  <c r="U268" i="5"/>
  <c r="U267" s="1"/>
  <c r="U261" s="1"/>
  <c r="U260" s="1"/>
  <c r="E6" i="3"/>
  <c r="I6" s="1"/>
  <c r="T17" i="5"/>
  <c r="T887"/>
  <c r="T886" s="1"/>
  <c r="T885" s="1"/>
  <c r="D39" i="3" s="1"/>
  <c r="H39" s="1"/>
  <c r="G113" i="2"/>
  <c r="S522" i="5"/>
  <c r="S960" s="1"/>
  <c r="D25" i="3"/>
  <c r="H25" s="1"/>
  <c r="T761" i="5"/>
  <c r="D34" i="3" s="1"/>
  <c r="T278" i="5"/>
  <c r="T267" s="1"/>
  <c r="T261" s="1"/>
  <c r="T260" s="1"/>
  <c r="T352"/>
  <c r="D20" i="3" s="1"/>
  <c r="H20" s="1"/>
  <c r="U170" i="5"/>
  <c r="U169" s="1"/>
  <c r="U203"/>
  <c r="U202" s="1"/>
  <c r="U201" s="1"/>
  <c r="T590"/>
  <c r="T541"/>
  <c r="T540" s="1"/>
  <c r="U589"/>
  <c r="U588" s="1"/>
  <c r="E29" i="3" s="1"/>
  <c r="I29" s="1"/>
  <c r="U541" i="5"/>
  <c r="U540" s="1"/>
  <c r="U125"/>
  <c r="O533"/>
  <c r="O532" s="1"/>
  <c r="O531" s="1"/>
  <c r="O522" s="1"/>
  <c r="O960" s="1"/>
  <c r="O968"/>
  <c r="N533"/>
  <c r="N532" s="1"/>
  <c r="N531" s="1"/>
  <c r="N522" s="1"/>
  <c r="N960" s="1"/>
  <c r="N968"/>
  <c r="Q533"/>
  <c r="Q532" s="1"/>
  <c r="Q531" s="1"/>
  <c r="Q522" s="1"/>
  <c r="Q960" s="1"/>
  <c r="Q968"/>
  <c r="P535"/>
  <c r="P534" s="1"/>
  <c r="P965" s="1"/>
  <c r="L535"/>
  <c r="L534" s="1"/>
  <c r="L965" s="1"/>
  <c r="U677"/>
  <c r="U651" s="1"/>
  <c r="E30" i="3" s="1"/>
  <c r="I30" s="1"/>
  <c r="R535" i="5"/>
  <c r="R534" s="1"/>
  <c r="R965" s="1"/>
  <c r="U835"/>
  <c r="M535"/>
  <c r="M534" s="1"/>
  <c r="M965" s="1"/>
  <c r="T156"/>
  <c r="H66" i="2"/>
  <c r="U162" i="5"/>
  <c r="U161" s="1"/>
  <c r="T219"/>
  <c r="U502"/>
  <c r="U501" s="1"/>
  <c r="E39" i="3" s="1"/>
  <c r="I39" s="1"/>
  <c r="T203" i="5"/>
  <c r="T202" s="1"/>
  <c r="T835"/>
  <c r="T862"/>
  <c r="U862"/>
  <c r="T355"/>
  <c r="G203" i="2"/>
  <c r="T381" i="5"/>
  <c r="T380" s="1"/>
  <c r="T374" s="1"/>
  <c r="T373" s="1"/>
  <c r="D16" i="3"/>
  <c r="T677" i="5"/>
  <c r="T651" s="1"/>
  <c r="U381"/>
  <c r="U380" s="1"/>
  <c r="U374" s="1"/>
  <c r="U373" s="1"/>
  <c r="U329" s="1"/>
  <c r="H71" i="2"/>
  <c r="E19" i="3"/>
  <c r="I19" s="1"/>
  <c r="E16"/>
  <c r="U230" i="5"/>
  <c r="E43" i="3"/>
  <c r="T760" i="5"/>
  <c r="T511"/>
  <c r="T510" s="1"/>
  <c r="U45"/>
  <c r="U44" s="1"/>
  <c r="U43" s="1"/>
  <c r="E8" i="3" s="1"/>
  <c r="I8" s="1"/>
  <c r="E7"/>
  <c r="I7" s="1"/>
  <c r="G106" i="2" l="1"/>
  <c r="K113"/>
  <c r="E33" i="3"/>
  <c r="I33" s="1"/>
  <c r="I34"/>
  <c r="H163" i="2"/>
  <c r="L163" s="1"/>
  <c r="L167"/>
  <c r="G334"/>
  <c r="K335"/>
  <c r="L294"/>
  <c r="H269"/>
  <c r="L269" s="1"/>
  <c r="H405"/>
  <c r="L405" s="1"/>
  <c r="L406"/>
  <c r="G60"/>
  <c r="K60" s="1"/>
  <c r="K61"/>
  <c r="G397"/>
  <c r="K397" s="1"/>
  <c r="K398"/>
  <c r="H258"/>
  <c r="L259"/>
  <c r="G97"/>
  <c r="K97" s="1"/>
  <c r="K98"/>
  <c r="H102"/>
  <c r="L102" s="1"/>
  <c r="L103"/>
  <c r="L380"/>
  <c r="G365"/>
  <c r="K366"/>
  <c r="G248"/>
  <c r="K248" s="1"/>
  <c r="K249"/>
  <c r="G381"/>
  <c r="K381" s="1"/>
  <c r="K382"/>
  <c r="G413"/>
  <c r="K413" s="1"/>
  <c r="K414"/>
  <c r="K341"/>
  <c r="G340"/>
  <c r="K340" s="1"/>
  <c r="G241"/>
  <c r="K241" s="1"/>
  <c r="K245"/>
  <c r="L17"/>
  <c r="H6"/>
  <c r="L6" s="1"/>
  <c r="G389"/>
  <c r="K389" s="1"/>
  <c r="K390"/>
  <c r="K181"/>
  <c r="G177"/>
  <c r="K177" s="1"/>
  <c r="H137"/>
  <c r="L137" s="1"/>
  <c r="L144"/>
  <c r="L82"/>
  <c r="H81"/>
  <c r="G303"/>
  <c r="K303" s="1"/>
  <c r="K307"/>
  <c r="K422"/>
  <c r="G418"/>
  <c r="K418" s="1"/>
  <c r="H177"/>
  <c r="L177" s="1"/>
  <c r="L178"/>
  <c r="H428"/>
  <c r="L428" s="1"/>
  <c r="L429"/>
  <c r="H90"/>
  <c r="L91"/>
  <c r="H318"/>
  <c r="L318" s="1"/>
  <c r="L321"/>
  <c r="H312"/>
  <c r="L315"/>
  <c r="H443"/>
  <c r="L443" s="1"/>
  <c r="L444"/>
  <c r="H131"/>
  <c r="L132"/>
  <c r="H452"/>
  <c r="L452" s="1"/>
  <c r="L453"/>
  <c r="G207"/>
  <c r="K207" s="1"/>
  <c r="K212"/>
  <c r="G131"/>
  <c r="K132"/>
  <c r="H398"/>
  <c r="L401"/>
  <c r="H355"/>
  <c r="L360"/>
  <c r="H438"/>
  <c r="L441"/>
  <c r="H228"/>
  <c r="L228" s="1"/>
  <c r="L231"/>
  <c r="G462"/>
  <c r="K463"/>
  <c r="D15" i="3"/>
  <c r="H15" s="1"/>
  <c r="H16"/>
  <c r="G202" i="2"/>
  <c r="K203"/>
  <c r="H65"/>
  <c r="L66"/>
  <c r="E41" i="3"/>
  <c r="I41" s="1"/>
  <c r="I43"/>
  <c r="E15"/>
  <c r="I15" s="1"/>
  <c r="I16"/>
  <c r="H70" i="2"/>
  <c r="L70" s="1"/>
  <c r="L71"/>
  <c r="D33" i="3"/>
  <c r="H33" s="1"/>
  <c r="H34"/>
  <c r="H303" i="2"/>
  <c r="L303" s="1"/>
  <c r="L307"/>
  <c r="H113"/>
  <c r="L116"/>
  <c r="G467"/>
  <c r="K467" s="1"/>
  <c r="K468"/>
  <c r="G141"/>
  <c r="K142"/>
  <c r="H366"/>
  <c r="L367"/>
  <c r="H107"/>
  <c r="L107" s="1"/>
  <c r="L108"/>
  <c r="G386"/>
  <c r="K387"/>
  <c r="G71"/>
  <c r="K72"/>
  <c r="G90"/>
  <c r="K91"/>
  <c r="G254"/>
  <c r="K255"/>
  <c r="G276"/>
  <c r="K277"/>
  <c r="G455"/>
  <c r="K456"/>
  <c r="H194"/>
  <c r="L195"/>
  <c r="G17"/>
  <c r="K20"/>
  <c r="G233"/>
  <c r="K233" s="1"/>
  <c r="K234"/>
  <c r="H334"/>
  <c r="L334" s="1"/>
  <c r="L335"/>
  <c r="H331"/>
  <c r="L332"/>
  <c r="G148"/>
  <c r="K149"/>
  <c r="G194"/>
  <c r="K194" s="1"/>
  <c r="K195"/>
  <c r="H448"/>
  <c r="L448" s="1"/>
  <c r="L449"/>
  <c r="G312"/>
  <c r="K313"/>
  <c r="H207"/>
  <c r="L208"/>
  <c r="H324"/>
  <c r="L324" s="1"/>
  <c r="L325"/>
  <c r="H233"/>
  <c r="L233" s="1"/>
  <c r="L234"/>
  <c r="H61"/>
  <c r="L61" s="1"/>
  <c r="L62"/>
  <c r="H148"/>
  <c r="L149"/>
  <c r="G428"/>
  <c r="K428" s="1"/>
  <c r="K429"/>
  <c r="G185"/>
  <c r="K186"/>
  <c r="G257"/>
  <c r="K257" s="1"/>
  <c r="K258"/>
  <c r="T589" i="5"/>
  <c r="X589" s="1"/>
  <c r="X590"/>
  <c r="T468"/>
  <c r="X469"/>
  <c r="T218"/>
  <c r="X219"/>
  <c r="U415"/>
  <c r="U391" s="1"/>
  <c r="U760"/>
  <c r="U834"/>
  <c r="U833" s="1"/>
  <c r="U108"/>
  <c r="E9" i="3" s="1"/>
  <c r="I9" s="1"/>
  <c r="T588" i="5"/>
  <c r="T539"/>
  <c r="D28" i="3" s="1"/>
  <c r="H28" s="1"/>
  <c r="U539" i="5"/>
  <c r="E28" i="3" s="1"/>
  <c r="T329" i="5"/>
  <c r="D7" i="3"/>
  <c r="H7" s="1"/>
  <c r="L533" i="5"/>
  <c r="L532" s="1"/>
  <c r="L531" s="1"/>
  <c r="L522" s="1"/>
  <c r="L960" s="1"/>
  <c r="L968"/>
  <c r="P533"/>
  <c r="P532" s="1"/>
  <c r="P531" s="1"/>
  <c r="P522" s="1"/>
  <c r="P960" s="1"/>
  <c r="P968"/>
  <c r="M533"/>
  <c r="M532" s="1"/>
  <c r="M531" s="1"/>
  <c r="M522" s="1"/>
  <c r="M960" s="1"/>
  <c r="M968"/>
  <c r="R533"/>
  <c r="R532" s="1"/>
  <c r="R531" s="1"/>
  <c r="R522" s="1"/>
  <c r="R960" s="1"/>
  <c r="R968"/>
  <c r="T259"/>
  <c r="U259"/>
  <c r="U486"/>
  <c r="U157"/>
  <c r="U156" s="1"/>
  <c r="T201"/>
  <c r="T155" s="1"/>
  <c r="T834"/>
  <c r="T833" s="1"/>
  <c r="E37" i="3"/>
  <c r="I37" s="1"/>
  <c r="U538" i="5"/>
  <c r="E25" i="3"/>
  <c r="D30"/>
  <c r="H30" s="1"/>
  <c r="T486" i="5"/>
  <c r="T509"/>
  <c r="D43" i="3"/>
  <c r="H147" i="2" l="1"/>
  <c r="L147" s="1"/>
  <c r="L148"/>
  <c r="L207"/>
  <c r="H197"/>
  <c r="L197" s="1"/>
  <c r="G147"/>
  <c r="K147" s="1"/>
  <c r="K148"/>
  <c r="L331"/>
  <c r="H327"/>
  <c r="L327" s="1"/>
  <c r="K17"/>
  <c r="G6"/>
  <c r="L194"/>
  <c r="H184"/>
  <c r="L184" s="1"/>
  <c r="K455"/>
  <c r="G437"/>
  <c r="G269"/>
  <c r="K269" s="1"/>
  <c r="K276"/>
  <c r="G253"/>
  <c r="K253" s="1"/>
  <c r="K254"/>
  <c r="G89"/>
  <c r="K90"/>
  <c r="G70"/>
  <c r="K70" s="1"/>
  <c r="K71"/>
  <c r="G385"/>
  <c r="K386"/>
  <c r="H365"/>
  <c r="L365" s="1"/>
  <c r="L366"/>
  <c r="G137"/>
  <c r="K137" s="1"/>
  <c r="K141"/>
  <c r="L113"/>
  <c r="H106"/>
  <c r="H64"/>
  <c r="L65"/>
  <c r="G201"/>
  <c r="K202"/>
  <c r="G458"/>
  <c r="K458" s="1"/>
  <c r="K462"/>
  <c r="L438"/>
  <c r="H437"/>
  <c r="H354"/>
  <c r="L355"/>
  <c r="H397"/>
  <c r="L398"/>
  <c r="K131"/>
  <c r="G127"/>
  <c r="L131"/>
  <c r="H127"/>
  <c r="L312"/>
  <c r="H311"/>
  <c r="L311" s="1"/>
  <c r="H89"/>
  <c r="L89" s="1"/>
  <c r="L90"/>
  <c r="K365"/>
  <c r="G353"/>
  <c r="K353" s="1"/>
  <c r="H257"/>
  <c r="L257" s="1"/>
  <c r="L258"/>
  <c r="G327"/>
  <c r="K327" s="1"/>
  <c r="K334"/>
  <c r="G101"/>
  <c r="K101" s="1"/>
  <c r="K106"/>
  <c r="D41" i="3"/>
  <c r="H41" s="1"/>
  <c r="H43"/>
  <c r="E22"/>
  <c r="I22" s="1"/>
  <c r="I25"/>
  <c r="K185" i="2"/>
  <c r="G184"/>
  <c r="K184" s="1"/>
  <c r="K312"/>
  <c r="G311"/>
  <c r="K311" s="1"/>
  <c r="E27" i="3"/>
  <c r="I27" s="1"/>
  <c r="I28"/>
  <c r="L81" i="2"/>
  <c r="H80"/>
  <c r="L80" s="1"/>
  <c r="D29" i="3"/>
  <c r="H29" s="1"/>
  <c r="X588" i="5"/>
  <c r="D26" i="3"/>
  <c r="X468" i="5"/>
  <c r="T391"/>
  <c r="X391" s="1"/>
  <c r="T217"/>
  <c r="X218"/>
  <c r="U303"/>
  <c r="U155"/>
  <c r="E12" i="3" s="1"/>
  <c r="T8" i="5"/>
  <c r="U8"/>
  <c r="U7" s="1"/>
  <c r="T538"/>
  <c r="X538" s="1"/>
  <c r="D37" i="3"/>
  <c r="H37" s="1"/>
  <c r="T535" i="5"/>
  <c r="T534" s="1"/>
  <c r="T965" s="1"/>
  <c r="X965" s="1"/>
  <c r="U535"/>
  <c r="U534" s="1"/>
  <c r="U965" s="1"/>
  <c r="D12" i="3"/>
  <c r="T303" i="5"/>
  <c r="X303" s="1"/>
  <c r="L397" i="2" l="1"/>
  <c r="L354"/>
  <c r="H353"/>
  <c r="L353" s="1"/>
  <c r="G197"/>
  <c r="K197" s="1"/>
  <c r="K201"/>
  <c r="H60"/>
  <c r="L64"/>
  <c r="G380"/>
  <c r="K385"/>
  <c r="G80"/>
  <c r="K80" s="1"/>
  <c r="K89"/>
  <c r="E5" i="3"/>
  <c r="I12"/>
  <c r="D5"/>
  <c r="H5" s="1"/>
  <c r="H12"/>
  <c r="H126" i="2"/>
  <c r="L126" s="1"/>
  <c r="L127"/>
  <c r="K127"/>
  <c r="G126"/>
  <c r="K126" s="1"/>
  <c r="L437"/>
  <c r="H436"/>
  <c r="L436" s="1"/>
  <c r="H101"/>
  <c r="L101" s="1"/>
  <c r="L106"/>
  <c r="K437"/>
  <c r="G436"/>
  <c r="K436" s="1"/>
  <c r="K6"/>
  <c r="G5"/>
  <c r="D27" i="3"/>
  <c r="H27" s="1"/>
  <c r="H26"/>
  <c r="D22"/>
  <c r="H22" s="1"/>
  <c r="D14"/>
  <c r="X217" i="5"/>
  <c r="T216"/>
  <c r="U533"/>
  <c r="U532" s="1"/>
  <c r="U968"/>
  <c r="T533"/>
  <c r="T532" s="1"/>
  <c r="T968"/>
  <c r="X968" s="1"/>
  <c r="I5" i="3" l="1"/>
  <c r="G379" i="2"/>
  <c r="K379" s="1"/>
  <c r="K380"/>
  <c r="L60"/>
  <c r="H5"/>
  <c r="G4"/>
  <c r="K5"/>
  <c r="H379"/>
  <c r="L379" s="1"/>
  <c r="X216" i="5"/>
  <c r="T7"/>
  <c r="X7" s="1"/>
  <c r="D13" i="3"/>
  <c r="H14"/>
  <c r="T531" i="5"/>
  <c r="T522" s="1"/>
  <c r="D21" i="3"/>
  <c r="H21" s="1"/>
  <c r="U531" i="5"/>
  <c r="U522" s="1"/>
  <c r="U960" s="1"/>
  <c r="E21" i="3"/>
  <c r="I21" s="1"/>
  <c r="K4" i="2" l="1"/>
  <c r="G472"/>
  <c r="K472" s="1"/>
  <c r="H4"/>
  <c r="L5"/>
  <c r="T960" i="5"/>
  <c r="X960" s="1"/>
  <c r="X522"/>
  <c r="G474" i="2"/>
  <c r="G477" s="1"/>
  <c r="H13" i="3"/>
  <c r="E18"/>
  <c r="D18"/>
  <c r="H18" s="1"/>
  <c r="D49"/>
  <c r="H474" i="2"/>
  <c r="L4" l="1"/>
  <c r="H472"/>
  <c r="L472" s="1"/>
  <c r="L477" s="1"/>
  <c r="I18" i="3"/>
  <c r="E47"/>
  <c r="H477" i="2"/>
  <c r="D47" i="3"/>
  <c r="H47" s="1"/>
  <c r="H49"/>
  <c r="K474" i="2"/>
  <c r="K477" s="1"/>
  <c r="D50" i="3"/>
  <c r="H50" l="1"/>
  <c r="E50"/>
  <c r="I47"/>
  <c r="I50" s="1"/>
</calcChain>
</file>

<file path=xl/sharedStrings.xml><?xml version="1.0" encoding="utf-8"?>
<sst xmlns="http://schemas.openxmlformats.org/spreadsheetml/2006/main" count="8178" uniqueCount="651">
  <si>
    <t>Расходы местного бюджета на софинансирование мероприятий в рамках реализации государственной программы Российской Федерации "Развитие культуры и туризма" на 2013-2020 годы подпрограммы "Обеспечение условий реализации государственной программы Российской Федерации "Развитие культуры и туризма" на 2013-2020 годы" основного мероприятия "Поддержка мероприятий субъектов Российской Федерации и муниципальных образований в сфере культуры" по предоставлению субсидий на поддержку отрасли культуры</t>
  </si>
  <si>
    <t>L5190</t>
  </si>
  <si>
    <t>Муниципальная программа "Управление муниципальным имуществом муниципального образования "Город Коряжма" на 2014-2017 годы"</t>
  </si>
  <si>
    <t>Субсидии некоммерческим организациям (за исключением государственных (муниципальных) учреждений)</t>
  </si>
  <si>
    <t>54</t>
  </si>
  <si>
    <t>проезд к месту отдыха</t>
  </si>
  <si>
    <t>Исполнение судебных актов</t>
  </si>
  <si>
    <t>56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</si>
  <si>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</si>
  <si>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</si>
  <si>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</si>
  <si>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 БЕЗОПАСНОСТЬ  И 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</si>
  <si>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</si>
  <si>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</si>
  <si>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рублей</t>
  </si>
  <si>
    <t>Принятый бюджет 2017 г.</t>
  </si>
  <si>
    <t>изменения</t>
  </si>
  <si>
    <t>всего</t>
  </si>
  <si>
    <t>п. 3.1 Пополнение библиотечных фондов ЦБС (федеральный бюджет)</t>
  </si>
  <si>
    <t>п. 3.1 Пополнение библиотечных фондов ЦБС (областной бюджет)</t>
  </si>
  <si>
    <t>фб</t>
  </si>
  <si>
    <t>об</t>
  </si>
  <si>
    <t>п. 1.1.5 Развитие и укрепление МТБ муниципальных учреждений культуры (ККДЦ - федеральный бюджет)</t>
  </si>
  <si>
    <t>п. 1.1.5 Развитие и укрепление МТБ муниципальных учреждений культуры (ККДЦ - областной бюджет)</t>
  </si>
  <si>
    <t>R5190</t>
  </si>
  <si>
    <t>R5580</t>
  </si>
  <si>
    <t>Поддержка отрасли культуры за счет средств федерального и областного бюджетов</t>
  </si>
  <si>
    <t>Субсидии на обеспечение развития МТБ муниципальных домов культуры, поддержку творческой деятельности муниципальных театров в городах с численностью населения до 300 тысяч человек за счет средств федерального  и областного бюджетов</t>
  </si>
  <si>
    <t>п. 3.6 МОУ "СОШ № 1" (ремонт спортивно-технической зоны)</t>
  </si>
  <si>
    <t>субсидии, субвенции</t>
  </si>
  <si>
    <t>Ведомственная целевая программа "Обеспечение пожарной безопасности, предупреждение и ликвидация чрезвычайных ситуаций на территории муниципального образования "Город Коряжма" на 2015-2017 годы"</t>
  </si>
  <si>
    <t>32</t>
  </si>
  <si>
    <t>Расходы на выплату персоналу казенных учреждений</t>
  </si>
  <si>
    <t>Обеспечение пожарной безопасности</t>
  </si>
  <si>
    <t>10</t>
  </si>
  <si>
    <t>Мероприятия в сфере обеспечения пожарной безопасности</t>
  </si>
  <si>
    <t>НАЦИОНАЛЬНАЯ  ЭКОНОМИКА</t>
  </si>
  <si>
    <t>Другие вопросы в области национальной экономики</t>
  </si>
  <si>
    <t>12</t>
  </si>
  <si>
    <t>Совершенствование системы стратегического планирования социально-экономического развития муниципального образования "Город Коряжма"</t>
  </si>
  <si>
    <t>статистика</t>
  </si>
  <si>
    <t>Развитие малого и среднего предпринимательства на территории муниципального образования "Город Коряжма"</t>
  </si>
  <si>
    <t>Поддержка малого и среднего предпринимательства</t>
  </si>
  <si>
    <t>СОЦИАЛЬНАЯ  ПОЛИТИКА</t>
  </si>
  <si>
    <t>Социальное обеспечение населения</t>
  </si>
  <si>
    <t>Непрограммные расходы в области социальной политики</t>
  </si>
  <si>
    <t>70</t>
  </si>
  <si>
    <t>Меры социальной поддержки населения</t>
  </si>
  <si>
    <t>830</t>
  </si>
  <si>
    <t>Охрана семьи и детства</t>
  </si>
  <si>
    <t>Выплаты приемным семьям на содержание подопечных детей</t>
  </si>
  <si>
    <t>300</t>
  </si>
  <si>
    <t>обустройство защитных минерализованных полос городская больница и Низовка</t>
  </si>
  <si>
    <t>"ИРБИС" (новая версия)</t>
  </si>
  <si>
    <t>Публичные нормативные социальные выплаты гражданам</t>
  </si>
  <si>
    <t>310</t>
  </si>
  <si>
    <t>ОБСЛУЖИВАНИЕ ГОСУДАРСТВЕННОГО И МУНИЦИПАЛЬНОГО ДОЛГА</t>
  </si>
  <si>
    <t>Управление муниципальным долгом муниципального образования "Город Коряжма"</t>
  </si>
  <si>
    <t>Обслуживание муниципального долга</t>
  </si>
  <si>
    <t>Обслуживание государственного (муниципального) долга</t>
  </si>
  <si>
    <t>тыс. руб.</t>
  </si>
  <si>
    <t>МУ "УСиКР" (иные)</t>
  </si>
  <si>
    <t>УПРАВЛЕНИЕ МУНИЦИПАЛЬНОГО ХОЗЯЙСТВА И ГРАДОСТРОИТЕЛЬСТВА АДМИНИСТРАЦИИ МУНИЦИПАЛЬНОГО ОБРАЗОВАНИЯ "ГОРОД КОРЯЖМА"</t>
  </si>
  <si>
    <t>910</t>
  </si>
  <si>
    <t>Муниципальная программа "Капитальное строительство на территории муниципального образования "Город Коряжма" на 2014 - 2017 годы</t>
  </si>
  <si>
    <t>Строительство и реконструкция объектов капитального строительства собственности муниципального образования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</si>
  <si>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</si>
  <si>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</si>
  <si>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</si>
  <si>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</si>
  <si>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Транспорт</t>
  </si>
  <si>
    <t>08</t>
  </si>
  <si>
    <t>Муниципальная программа "Развитие городского хозяйства на территории муниципального образования "Город Коряжма" на 2014 - 2017 годы"</t>
  </si>
  <si>
    <t>Мероприятия в сфере автомобильного транспорта общего пользования</t>
  </si>
  <si>
    <t>Дорожное хозяйство (дорожные фонды)</t>
  </si>
  <si>
    <t xml:space="preserve">Финансовое обеспечение дорожной деятельности в отношении автомобильных дорог общего пользования местного значения </t>
  </si>
  <si>
    <t>S8520</t>
  </si>
  <si>
    <t>S8320</t>
  </si>
  <si>
    <t>L0200</t>
  </si>
  <si>
    <t>S8420</t>
  </si>
  <si>
    <t>Расходы местного бюджета на софинансирование мероприятий в рамках реализации ГП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(2014-2020 годы)" подпрограммы "Спорт Беломорья (2014-2020 годы"</t>
  </si>
  <si>
    <t>Расходы местного бюджета на софинансирование мероприятий в рамках реализации ГП Архангельской области "Социальная поддержка граждан в Архангельской области на 2013 - 2018 годы" подпрограммы "Развитие системы отдыха и оздоровления детей"</t>
  </si>
  <si>
    <t>Резервный фонд Правительства Архангельской области</t>
  </si>
  <si>
    <t>71400</t>
  </si>
  <si>
    <t>Расходы местного бюджета на софинансирование мероприятий в рамках реализации ГП Архангельской области "Развитие местного самоуправления в Архангельской области и государственная поддержка социально ориентированных некоммерческих организаций (2014-2020 годы)" подпрограммы "Развитие территориального общественного самоуправления в Архангельской области (2014-2020 годы)"</t>
  </si>
  <si>
    <t>Муниципальная программа "Энергосбережение и повышение энергетической эффективности муниципального образования "Город Коряжма" на 2014-2017 годы"</t>
  </si>
  <si>
    <t>Мероприятия в сфере энергосбережения и повышения энергетической эффективности</t>
  </si>
  <si>
    <t>МУ "УСиКР"</t>
  </si>
  <si>
    <t>ЖИЛИЩНО-КОММУНАЛЬНОЕ ХОЗЯЙСТВО</t>
  </si>
  <si>
    <t>05</t>
  </si>
  <si>
    <t>Коммунальное хозяйство</t>
  </si>
  <si>
    <t>Мероприятия в сфере коммунального хозяйства</t>
  </si>
  <si>
    <t>Благоустройство</t>
  </si>
  <si>
    <t>Муниципальная программа "Обеспечение жильем молодых семей на 2017-2020 годы"</t>
  </si>
  <si>
    <t>Распределение бюджетных ассигнований по целевым статьям (муниципальным программам муниципального образования "Город Коряжма" и непрограммным направлениям деятельности), группам и подгруппам видов расходов классификации расходов бюджета муниципального образования "Город Коряжма" на 2017 год</t>
  </si>
  <si>
    <t>Уличное освещение</t>
  </si>
  <si>
    <t>Озеленение</t>
  </si>
  <si>
    <t>Прочие мероприятия по благоустройству</t>
  </si>
  <si>
    <t>Другие вопросы в области жилищно-коммунального хозяйства</t>
  </si>
  <si>
    <t>Расходы на содержание и функционирование управления муниципального хозяйства и градостроительства администрации города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</si>
  <si>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</si>
  <si>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индивидуальные приборы учета в муниципальных квартирах</t>
  </si>
  <si>
    <t>Муниципальная программа профилактики правонарушений в муниципальном образовании "Город Коряжма" на 2017 - 2019 годы</t>
  </si>
  <si>
    <t>14</t>
  </si>
  <si>
    <t>ФИЗИЧЕСКАЯ КУЛЬТУРА И СПОРТ</t>
  </si>
  <si>
    <t>Массовый спорт</t>
  </si>
  <si>
    <t>УПРАВЛЕНИЕ СОЦИАЛЬНОГО РАЗВИТИЯ АДМИНИСТРАЦИИ МУНИЦИПАЛЬНОГО ОБРАЗОВАНИЯ "ГОРОД КОРЯЖМА"</t>
  </si>
  <si>
    <t>920</t>
  </si>
  <si>
    <t>ОБРАЗОВАНИЕ</t>
  </si>
  <si>
    <t>Дошкольное образование</t>
  </si>
  <si>
    <t>Муниципальная программа "Безопасность и оснащение материально-технической базы муниципальных образовательных организаций города Коряжмы на 2014-2017 годы"</t>
  </si>
  <si>
    <t>Развитие материально-технической базы и финансовое обеспечение выполнения муниципальных заданий дошкольными образовательными организациями</t>
  </si>
  <si>
    <t>Реализация общеобразовательных программ</t>
  </si>
  <si>
    <t>Социальные места</t>
  </si>
  <si>
    <t>Муниципальная программа  "Создание условий в сфере охраны здоровья граждан на территории муниципального образования "Город Коряжма" 2015-2017 годы"</t>
  </si>
  <si>
    <t>19</t>
  </si>
  <si>
    <t>Ведомственная целевая программа "Развитие общего образования в городе Коряжме на 2014-2017 годы"</t>
  </si>
  <si>
    <t>34</t>
  </si>
  <si>
    <t>Общее образование</t>
  </si>
  <si>
    <t>Развитие материально-технической базы и финансовое обеспечение выполнения муниципальных заданий общеобразовательными организациями</t>
  </si>
  <si>
    <t>Муниципальная программа "Развитие дополнительного образования детей в городе Коряжме на 2014-2017 годы"</t>
  </si>
  <si>
    <t>Субсидии автономным учреждениям</t>
  </si>
  <si>
    <t>620</t>
  </si>
  <si>
    <t>МАОУ "Межшкольный учебный комбинат"</t>
  </si>
  <si>
    <t>Муниципальная программа "Доступная среда на 2014-2018 годы"</t>
  </si>
  <si>
    <t>Муниципальная программа "Развитие сферы культуры на территории муниципального образования "Город Коряжма" на 2015-2017 годы"</t>
  </si>
  <si>
    <t>18</t>
  </si>
  <si>
    <t>МОУ ДОД "Коряжемская детская школа искусств"</t>
  </si>
  <si>
    <t>Муниципальная программа "Развитие физической культуры и спорта на территории муниципального образования "Город Коряжма"  на 2015 - 2017 годы"</t>
  </si>
  <si>
    <t>21</t>
  </si>
  <si>
    <t>33</t>
  </si>
  <si>
    <t>Мероприятия в области образования</t>
  </si>
  <si>
    <t>Непрограммные расходы в области в области образования</t>
  </si>
  <si>
    <t>60</t>
  </si>
  <si>
    <t>Муниципальная программа профилактики безнадзорности и правонарушений несовершеннолетних на территории МО "Город Коряжма" на 2015 -2018 годы</t>
  </si>
  <si>
    <t>Муниципальная программа профилактики безнадзорности и правонарушений несовершеннолетних на территории муниципального образования "Город Коряжма" на 2015-2018 годы</t>
  </si>
  <si>
    <t>Муниципальная программа "Развитие системы отдыха и оздоровления детей в городе Коряжме на 2014 - 2017 годы"</t>
  </si>
  <si>
    <t>16</t>
  </si>
  <si>
    <t>Организационно-воспитательная работа с молодежью</t>
  </si>
  <si>
    <t>Муниципальная программа  "Реализация молодежной политики и патриотическое воспитание на территории муниципального образования "Город Коряжма" на 2015-2017 годы"</t>
  </si>
  <si>
    <t>17</t>
  </si>
  <si>
    <t>"Молодежь Коряжмы" на 2015-2017 годы</t>
  </si>
  <si>
    <t>Мероприятия по реализации молодежной политики в муниципальных образованиях</t>
  </si>
  <si>
    <t>Реализация календарного плана мероприятий для молодежи</t>
  </si>
  <si>
    <t>Другие вопросы в области образования</t>
  </si>
  <si>
    <t>Муниципальная программа "Нет-наркотикам" на 2014 - 2018 годы</t>
  </si>
  <si>
    <t>КУЛЬТУРА,  КИНЕМАТОГРАФИЯ</t>
  </si>
  <si>
    <t xml:space="preserve">Культура  </t>
  </si>
  <si>
    <t>Субсидии бюджетным учреждениям на иные цели</t>
  </si>
  <si>
    <t>612</t>
  </si>
  <si>
    <t>МУ "Коряжемская ЦБС"</t>
  </si>
  <si>
    <t>МУ "Коряжемский культурно-досуговый центр"</t>
  </si>
  <si>
    <t>МУ "МКЦ "Родина"</t>
  </si>
  <si>
    <t>Мероприятия в сфере культуры и искусства</t>
  </si>
  <si>
    <t>ЗДРАВООХРАНЕНИЕ</t>
  </si>
  <si>
    <t>Другие вопросы в области здравоохранения</t>
  </si>
  <si>
    <t>Муниципальная  программа "Экономическое развитие муниципального образования "Город Коряжма" на 2015-2019 годы"</t>
  </si>
  <si>
    <t>Муниципальная программа "Дополнительные меры социальной поддержки отдельным категориям граждан на территории муниципального образования "Город Коряжма" на 2015-2017 годы"</t>
  </si>
  <si>
    <t>20</t>
  </si>
  <si>
    <t>Мероприятия в сфере социальной политики, осуществляемые ОМС</t>
  </si>
  <si>
    <t>коммун</t>
  </si>
  <si>
    <t>943з/п+</t>
  </si>
  <si>
    <t>Меры социальной поддержки инвалидов</t>
  </si>
  <si>
    <t>Предоставление мер социальной поддержки отдельным категориям жителей при направлении в ЛПУ, расположенные за пределами города</t>
  </si>
  <si>
    <t>Социальная поддержка пожилых граждан на условиях договора пожизненной ренты в городе Коряжме</t>
  </si>
  <si>
    <t>Программа реабилитационных мероприятий Анастасии Воробьевой</t>
  </si>
  <si>
    <t>Предоставление мер социальной поддержки Почетным гражданам города Коряжмы</t>
  </si>
  <si>
    <t>МОУ "СОШ № 1 г. Коряжмы" (ДДТ)</t>
  </si>
  <si>
    <t>МОУ "СОШ № 2 г. Коряжмы" (ПМСС)</t>
  </si>
  <si>
    <t>Подпрограмма: "Молодежь Коряжмы" на 2015-2017 годы</t>
  </si>
  <si>
    <t>содержание муниципального имущества казны (нежилой фонд)</t>
  </si>
  <si>
    <t>взнос на капитальный ремонт общего имущества многоквартирных домов</t>
  </si>
  <si>
    <t>оформление свидетельства о наследовании выморочного имущества</t>
  </si>
  <si>
    <t>L5580</t>
  </si>
  <si>
    <t>п. 1.1.5 Развитие и укрепление МТБ муниципальных учреждений культуры (ККДЦ)</t>
  </si>
  <si>
    <t>Расходы местного бюджета на софинансирование мероприятий в рамках реализации государственной программы Российской Федерации "Развитие культуры и туризма" на 2013-2020 годы подпрограммы "Обеспечение условий реализации государственной программы Российской Федерации "Развитие культуры и туризма" на 2013-2020 годы" основного мероприятия "Поддержка мероприятий субъектов Российской Федерации и муниципальных образований в сфере культуры" по предоставлению субсидий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</si>
  <si>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содержание светофорных объектов</t>
  </si>
  <si>
    <t>п. 1.1 - 1.3 Организация и проведение городских и всероссийских 
массовых мероприятий</t>
  </si>
  <si>
    <t>п.4.3 Повышение квалификации тренеров-преподавателей ДЮСШ</t>
  </si>
  <si>
    <t>Подпрограмма: Реализация календарного плана мероприятий для молодежи</t>
  </si>
  <si>
    <t>Подпрограмма: Исполнение полномочий по решению вопросов местного значения в соответствии с федеральными законами, законами Архангельской области и муниципальными правовыми актами, исполнение отдельных государственных полномочий, переданных федеральными законами и законами Архангельской области</t>
  </si>
  <si>
    <t>п. 3.3 Реконструкция стадиона МОУ "СОШ № 2"</t>
  </si>
  <si>
    <t>п. 5.3 Проведение тестирования по нормам ВФСК ГТО</t>
  </si>
  <si>
    <t>фонтан</t>
  </si>
  <si>
    <t>содержание автомобильных дорог за счет дорожного фонда</t>
  </si>
  <si>
    <t>содержание автомобильных дорог за счет средств местного бюджета</t>
  </si>
  <si>
    <t>Календарный план (+ 57,0 т.р. с УМХиГ на благоустройство в праздники)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</si>
  <si>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</si>
  <si>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Компенсация части родительской платы за присмотр и уход за ребенком в муниципальных образовательных учреждениях за счет средств бюджета муниципального образования "Город Коряжма"</t>
  </si>
  <si>
    <t>Другие вопросы в области социальной политики</t>
  </si>
  <si>
    <t>Осуществление государственных полномочий в сфере охраны труда</t>
  </si>
  <si>
    <t>Расходы на содержание и функционирование управления социального развития администрации города</t>
  </si>
  <si>
    <t>Физическая культура</t>
  </si>
  <si>
    <t>Муниципальная программа "Развитие физической культуры и спорта на территории муниципального образования "Город Коряжма"  на 2015-2017 г.г."</t>
  </si>
  <si>
    <t>Мероприятия в области физической культуры и спорта</t>
  </si>
  <si>
    <t>Мероприятия по развитию физической культуры и спорта в муниципальных образованиях</t>
  </si>
  <si>
    <t>Спорт высших достижений</t>
  </si>
  <si>
    <t>местный</t>
  </si>
  <si>
    <t>областной</t>
  </si>
  <si>
    <t>федеральный</t>
  </si>
  <si>
    <t>ИТОГО</t>
  </si>
  <si>
    <t>00</t>
  </si>
  <si>
    <t>00000</t>
  </si>
  <si>
    <t>81010</t>
  </si>
  <si>
    <t>80020</t>
  </si>
  <si>
    <t>81030</t>
  </si>
  <si>
    <t>80040</t>
  </si>
  <si>
    <t>80400</t>
  </si>
  <si>
    <t>81200</t>
  </si>
  <si>
    <t>Прочие расходы в области управления</t>
  </si>
  <si>
    <t>80090</t>
  </si>
  <si>
    <t>80100</t>
  </si>
  <si>
    <t>Реализация муниципальной программы, ведомственной целевой программы муниципального образования, непрограммных направлений деятельности</t>
  </si>
  <si>
    <t>80990</t>
  </si>
  <si>
    <t>80510</t>
  </si>
  <si>
    <t>82800</t>
  </si>
  <si>
    <t>87120</t>
  </si>
  <si>
    <t>81500</t>
  </si>
  <si>
    <t>80300</t>
  </si>
  <si>
    <t>82100</t>
  </si>
  <si>
    <t>82400</t>
  </si>
  <si>
    <t>82050</t>
  </si>
  <si>
    <t>83100</t>
  </si>
  <si>
    <t>83200</t>
  </si>
  <si>
    <t>83400</t>
  </si>
  <si>
    <t>83600</t>
  </si>
  <si>
    <t>81050</t>
  </si>
  <si>
    <t>80420</t>
  </si>
  <si>
    <t>80450</t>
  </si>
  <si>
    <t>80550</t>
  </si>
  <si>
    <t>87010</t>
  </si>
  <si>
    <t>87030</t>
  </si>
  <si>
    <t>87050</t>
  </si>
  <si>
    <t>87070</t>
  </si>
  <si>
    <t>87090</t>
  </si>
  <si>
    <t>87080</t>
  </si>
  <si>
    <t>81060</t>
  </si>
  <si>
    <t>86440</t>
  </si>
  <si>
    <t>85430</t>
  </si>
  <si>
    <t>121</t>
  </si>
  <si>
    <t>129</t>
  </si>
  <si>
    <t>122</t>
  </si>
  <si>
    <t>242</t>
  </si>
  <si>
    <t>244</t>
  </si>
  <si>
    <t>Закупка товаров, работ, услуг в сфере ИКТ</t>
  </si>
  <si>
    <t xml:space="preserve">Прочая закупка товаров, работ и услуг </t>
  </si>
  <si>
    <t>851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</si>
  <si>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</si>
  <si>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</si>
  <si>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</si>
  <si>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Зарплата (211)</t>
  </si>
  <si>
    <t>Прочие выплаты (212)</t>
  </si>
  <si>
    <t>Взносы (213)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</si>
  <si>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</si>
  <si>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111</t>
  </si>
  <si>
    <t>112</t>
  </si>
  <si>
    <t>119</t>
  </si>
  <si>
    <t>Раздел</t>
  </si>
  <si>
    <t>Подраздел</t>
  </si>
  <si>
    <t>бюджет</t>
  </si>
  <si>
    <t>отклонение</t>
  </si>
  <si>
    <t>Целевая статья</t>
  </si>
  <si>
    <t>Вид расходов</t>
  </si>
  <si>
    <t>I. МУНИЦИПАЛЬНЫЕ ПРОГРАММЫ муниципального образования "Город Коряжма"</t>
  </si>
  <si>
    <t>Расходы на содержание и функционирование администрации муниципального образования</t>
  </si>
  <si>
    <t>Подпрограмма: Обеспечение реализации прав граждан, проживающих на территории муниципального образования, на осуществление местного самоуправления</t>
  </si>
  <si>
    <t>Подпрограмма: Организация проведения представительских мероприятий, выполнение прочих обязательств муниципального образования</t>
  </si>
  <si>
    <t>Муниципальная программа "Управление муниципальными финансами и муниципальным долгом муниципального образования "Город Коряжма" на 2015-2019 годы</t>
  </si>
  <si>
    <t>Подпрограмма: Исполнение полномочий по решению вопросов местного значения в сфере бюджетного процесса и регулирования бюджетных отношений, повышение качества управления муниципальными финансами</t>
  </si>
  <si>
    <t>Подпрограмма: Обеспечение выполнения требований бюджетного, бухгалтерского и налогового законодательства, планирования и анализа  финансово-хозяйственной деятельности в муниципальных учреждениях</t>
  </si>
  <si>
    <t>Подпрограмма: Управление муниципальным долгом муниципального образования "Город Коряжма"</t>
  </si>
  <si>
    <t>тушение пожаров</t>
  </si>
  <si>
    <t>размещение информационных статей</t>
  </si>
  <si>
    <t>организация конкурсов, в том числе профессионального мастерства</t>
  </si>
  <si>
    <t>перепланировка Пушкина, 12</t>
  </si>
  <si>
    <t xml:space="preserve">строительство кладбища  </t>
  </si>
  <si>
    <t>83010</t>
  </si>
  <si>
    <t>Мероприятия в сфере жилищного хозяйства</t>
  </si>
  <si>
    <t>обследование Матросова</t>
  </si>
  <si>
    <t>разработка проекта планировки территории и проекта правил землепользования</t>
  </si>
  <si>
    <t>ремонт и поднятие тротура по пр.Ленина у ограждения МОУ СОШ № 3</t>
  </si>
  <si>
    <t>ремонт тротуара у пешеходного перехода на перекрестке Ленина-Космонавтов</t>
  </si>
  <si>
    <t>ремонт тротуара у пешеходного перехода по пр.Ленина напротив школы-интернат</t>
  </si>
  <si>
    <t>свод деревьев</t>
  </si>
  <si>
    <t>содержание ДЛК</t>
  </si>
  <si>
    <t>пляж</t>
  </si>
  <si>
    <t>флаги</t>
  </si>
  <si>
    <t>Муниципальная программа "Управление муниципальным имуществом муниципального образования "Город Коряжма" на 2014 - 2017 годы"</t>
  </si>
  <si>
    <t>Подпрограмма: Совершенствование системы стратегического планирования социально-экономического развития муниципального образования "Город Коряжма"</t>
  </si>
  <si>
    <t>Подпрограмма: Развитие малого и среднего предпринимательства на территории муниципального образования "Город Коряжма"</t>
  </si>
  <si>
    <t>Ведомственная целевая программа "Одаренные дети"на 2015-2017 годы</t>
  </si>
  <si>
    <t>смет на 275758 разница на 1320,00 - соц.места</t>
  </si>
  <si>
    <t>Гастрольная деятельность творческих коллективов, организация концертных туров для лауреатов фестивалей и конкурсов российского и  международного уровня</t>
  </si>
  <si>
    <t>Подпрограмма: Развитие материально-технической базы и финансовое обеспечение выполнения муниципальных заданий общеобразовательными организациями</t>
  </si>
  <si>
    <t>Подпрограмма: Развитие материально-технической базы и финансовое обеспечение выполнения муниципальных заданий дошкольными образовательными организациями</t>
  </si>
  <si>
    <t xml:space="preserve">Иные закупки товаров, работ и услуг для обеспечения государственных (муниципальных) нужд </t>
  </si>
  <si>
    <t>Строительство и реконструкция объектов капитального строительства муниципальной собственности</t>
  </si>
  <si>
    <t>Муниципальная программа "Улучшение условий и охраны труда, развитие общественных работ на территории муниципального образования "Город Коряжма" на 2015-2017 годы"</t>
  </si>
  <si>
    <t>15</t>
  </si>
  <si>
    <t>Подпрограмма: Улучшение условий и охраны труда на территории муниципального образования "Город Коряжма" (2015-2017 годы)</t>
  </si>
  <si>
    <t>Муниципальная программа "Реализация молодежной политики и патриотическое воспитание на территории муниципального образования "Город Коряжма" на 2015-2017 годы"</t>
  </si>
  <si>
    <t>Муниципальная программа "Развитие физической культуры и спорта на территории муниципального образования "Город Коряжма"  на 2015-2017 годы"</t>
  </si>
  <si>
    <t>II. ВЕДОМСТВЕННЫЕ ЦЕЛЕВЫЕ ПРОГРАММЫ муниципального образования "Город Коряжма"</t>
  </si>
  <si>
    <t>III. НЕПРОГРАММНЫЕ НАПРАВЛЕНИЯ ДЕЯТЕЛЬНОСТИ муниципального образования "Город Коряжма"</t>
  </si>
  <si>
    <t xml:space="preserve">Резервные фонды </t>
  </si>
  <si>
    <t>Непрограммные расходы в области образования</t>
  </si>
  <si>
    <t xml:space="preserve">Выплаты приемным семьям на содержание подопечных детей </t>
  </si>
  <si>
    <t>ВСЕГО расходов</t>
  </si>
  <si>
    <t>Прочие расходы в области образования</t>
  </si>
  <si>
    <t>611</t>
  </si>
  <si>
    <t>621</t>
  </si>
  <si>
    <t>сайт (обслуживание)</t>
  </si>
  <si>
    <t>поставка медали "За вклад в развитие МО"</t>
  </si>
  <si>
    <t>публикация в газете</t>
  </si>
  <si>
    <t>межмуниципальное сотрудничество (взносы)</t>
  </si>
  <si>
    <t>информатика (ФУ)</t>
  </si>
  <si>
    <t>Разработка ПСД  по крытому хоккейному корту</t>
  </si>
  <si>
    <t>Экспертиза ПСД  по крытому хоккейному корту</t>
  </si>
  <si>
    <t>Школы №№ 1-7</t>
  </si>
  <si>
    <t>МДОУ №№ 1-18</t>
  </si>
  <si>
    <t>МДОУ №№ 1-18 (иные)</t>
  </si>
  <si>
    <t>Расходы местного бюджета на софинансирование мероприятий в рамках реализации государственной поддержки малого и среднего предпринимательства, включая крестьянские (фермерские) хозяйства</t>
  </si>
  <si>
    <t>п. 4.1 Премии главы отличившимся учащимся</t>
  </si>
  <si>
    <t>п. 2.5 Участие в областной конференции "Юность Поморья"</t>
  </si>
  <si>
    <t>п. 2.7 Участие в муниципальном этапе олимпиады (организация)</t>
  </si>
  <si>
    <t>п. 2.8 Участие в региональном этапе олимпиады</t>
  </si>
  <si>
    <t>п. 3.1 Организация и проведение конкурса "Ученик года"</t>
  </si>
  <si>
    <t>содержание свободного муниципального жилищного фонда (жилой фонд)</t>
  </si>
  <si>
    <t>оценка движимого и недвижимого имущества</t>
  </si>
  <si>
    <t>оценка земельных участков</t>
  </si>
  <si>
    <t xml:space="preserve"> ФДОД "ДДТ", "Центр ПМСС"</t>
  </si>
  <si>
    <t>создание условия в соответствии с законодательством</t>
  </si>
  <si>
    <t>п. 4.3 Чествование лучших выпускников 11 кл.</t>
  </si>
  <si>
    <t>п. 6.1 Питание обучающихся коррекционных классов</t>
  </si>
  <si>
    <t>S8530</t>
  </si>
  <si>
    <t>Муниципальная  программа "Экономическое развитие муниципального образования "Город Коряжма" на 2015 - 2019 годы</t>
  </si>
  <si>
    <t>Расходы местного бюджета на софинансирование мероприятий в рамках реализации ГП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(2014-2020 годы)" подпрограммы "Молодежь Архангельской области (2014-2020 годы)"</t>
  </si>
  <si>
    <t>52</t>
  </si>
  <si>
    <t>Проведение выборов и референдумов</t>
  </si>
  <si>
    <t>81100</t>
  </si>
  <si>
    <t>Проведение выборов депутатов городской Думы</t>
  </si>
  <si>
    <t>880</t>
  </si>
  <si>
    <t>Специальные расходы</t>
  </si>
  <si>
    <t>п. 6.2 Питание обучающихся из малоимущих семей</t>
  </si>
  <si>
    <t>п. 3.1 Подключение, установка и оплата услуг сети Интернет, создание сайта</t>
  </si>
  <si>
    <t>Школы №№ 1-7 (иные цели), в том числе:</t>
  </si>
  <si>
    <t>мероприятия по улучшению противопожарной безопасности</t>
  </si>
  <si>
    <t>мероприятия по улучшению сан-эпид, гигиенического и медицинского обеспечения</t>
  </si>
  <si>
    <t>мероприятия по улучшению эффективности работы отопительной, водопроводной, канализационных систем</t>
  </si>
  <si>
    <t>мероприятия по повышению энергетической эффективности</t>
  </si>
  <si>
    <t>мероприятия по улучшению материально-технической базы</t>
  </si>
  <si>
    <t>учр-ия доп образования, школы (иные), в том числе:</t>
  </si>
  <si>
    <t>п. 1.5 Календарный план мероприятий в сфере образования</t>
  </si>
  <si>
    <t>п. 4.2 Торжественный прием главы лучших педработников</t>
  </si>
  <si>
    <t>п. 2.2 Профильный отряд для подростков "группы риска"</t>
  </si>
  <si>
    <t>п. 1.2.2 Содействие трудовой занятости молодежи</t>
  </si>
  <si>
    <t>п. 3.1.1 Календарный план мероприятий для молодежи</t>
  </si>
  <si>
    <t>78660</t>
  </si>
  <si>
    <t>78670</t>
  </si>
  <si>
    <t>78680</t>
  </si>
  <si>
    <t>78690</t>
  </si>
  <si>
    <t>78700</t>
  </si>
  <si>
    <t>78420</t>
  </si>
  <si>
    <t>51180</t>
  </si>
  <si>
    <t>78710</t>
  </si>
  <si>
    <t>78620</t>
  </si>
  <si>
    <t>78910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</si>
  <si>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</si>
  <si>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R0820</t>
  </si>
  <si>
    <t>78650</t>
  </si>
  <si>
    <t>фотобумага для изготовления грамот, благодарностей</t>
  </si>
  <si>
    <t xml:space="preserve">Закупка товаров, работ, услуг в сфере ИКТ 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</si>
  <si>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</si>
  <si>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78120</t>
  </si>
  <si>
    <t>Мероприятия по проведению оздоровительной кампании детей</t>
  </si>
  <si>
    <t>78320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</si>
  <si>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</si>
  <si>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78390</t>
  </si>
  <si>
    <t>п. 2.8 Организация спортивно-оздоровительной группы для детей-инвалидов на базе СК "Олимп" с инструктором-методистом</t>
  </si>
  <si>
    <t>МУ КЦБС</t>
  </si>
  <si>
    <t>R0200</t>
  </si>
  <si>
    <t>Расходы местного бюджета на софинансирование мероприятий в рамках реализации подпрограммы "Обеспечение жильем молодых семей" федеральной целевой программы "Жилище" на 2015-2020 годы"</t>
  </si>
  <si>
    <t>78530</t>
  </si>
  <si>
    <t>Уплата иных платежей</t>
  </si>
  <si>
    <t>78520</t>
  </si>
  <si>
    <t>п. 3.4 Проведение и организация  фотовыставок, худож.работ, конкурсы соц.проектов к дню борьбы с наркоманией, отказа от курения и борьбы со СПИДом</t>
  </si>
  <si>
    <t>п. 3.7 Проведение цикла мероприятий к дню борьбы с наркоманией, отказа от курения, борьбы со СПИДом</t>
  </si>
  <si>
    <t>п. 3.8 Городская игра для школьников "Бросай-ка"</t>
  </si>
  <si>
    <t>п. 3.11 Профилактическая городская акция "Наркотикам - нет"</t>
  </si>
  <si>
    <t>п. 3.14 Организация и проведение городского конкурса на лучшую организацию работы по профилактике злоупотребления</t>
  </si>
  <si>
    <t>п. 4.6 Формирование и использование фонда социальной и спецлитературы</t>
  </si>
  <si>
    <t>п. 4.7 Разработка и распространение памяток по вопросу наркомании</t>
  </si>
  <si>
    <t>п. 1.2 Бесплатная помывка в бане</t>
  </si>
  <si>
    <t>КСП</t>
  </si>
  <si>
    <t>Жилищное хозяйство</t>
  </si>
  <si>
    <t>Дополнительное образование детей</t>
  </si>
  <si>
    <t>Молодежная политика</t>
  </si>
  <si>
    <t>Обслуживание государственного внутреннего и муниципального долга</t>
  </si>
  <si>
    <t xml:space="preserve">п. 1.6 Приобретение школьных принадлежностей </t>
  </si>
  <si>
    <t>п. 1.9 Проведение мероприятий для социально незащищенных категорий граждан</t>
  </si>
  <si>
    <t>п. 2.3 Оплата 50% стоимости питания для детей-инвалидов в школах</t>
  </si>
  <si>
    <t>п. 2.4 Профильный отряд для детей инвалидов в летние каникулы</t>
  </si>
  <si>
    <t>п. 2.7 Организация спортивно-оздоровительной группы для инвалидов на базе СК "Олимп"</t>
  </si>
  <si>
    <t>п. 2.5 Расходы, связанные с проведением мероприятий для инвалидов и детей-инвалидов</t>
  </si>
  <si>
    <t>п. 4.1 Поддержка "КГО ВОИ"</t>
  </si>
  <si>
    <t>п. 4.2 Поддержка городского Совета ветеранов войны, труда, ВС</t>
  </si>
  <si>
    <t>МКЦ "Родина"(иные)</t>
  </si>
  <si>
    <t>Улучшение условий и охраны труда на территории муниципального образования "Город Коряжма" (2015-2017 годы)</t>
  </si>
  <si>
    <t>п. 2.2 Организация обучения по ОТ и проверке знаний руководителей, 
специалистов МУ</t>
  </si>
  <si>
    <t>622</t>
  </si>
  <si>
    <t>МАОУ "Межшкольный учебный комбинат" (иные)</t>
  </si>
  <si>
    <t xml:space="preserve"> ФДОД "ДДТ", "Центр ПМСС","Коряжемская ДЮСШ"</t>
  </si>
  <si>
    <t>п. 3.1 Пополнение библиотечных фондов ЦБС</t>
  </si>
  <si>
    <t>услуги банка по зачислению</t>
  </si>
  <si>
    <t>Услуги банка по зачислению</t>
  </si>
  <si>
    <t>п. 4.1 Календарный план мероприятий</t>
  </si>
  <si>
    <t>п. 4.6 Мед.обеспечение мероприятий</t>
  </si>
  <si>
    <t>п. 4.4 Поощрение лучших спортсменов-учащихся школ</t>
  </si>
  <si>
    <t>п. 1.4 "Плавательный всеобуч"</t>
  </si>
  <si>
    <t>МОУ СОШ № 7 (содержание хоккейного корта)</t>
  </si>
  <si>
    <t>Непрограммные расходы на осуществление иных выплат работникам учреждений, организаций</t>
  </si>
  <si>
    <t>Расходы на оплату проезда к месту отдыха и обратно</t>
  </si>
  <si>
    <t>88066</t>
  </si>
  <si>
    <t>Администрация города</t>
  </si>
  <si>
    <t>66</t>
  </si>
  <si>
    <t xml:space="preserve">Финансовое управление  </t>
  </si>
  <si>
    <t>Служба финансового учета (иные)</t>
  </si>
  <si>
    <t>110</t>
  </si>
  <si>
    <t>КСС</t>
  </si>
  <si>
    <t>Организатор перевозок</t>
  </si>
  <si>
    <t>УМХиГ</t>
  </si>
  <si>
    <t>МДОУ "Детский сад комбинированного вида  №1 "Золотой ключик"</t>
  </si>
  <si>
    <t>МДОУ "Детский сад комбинированного вида №2 "Парусок"</t>
  </si>
  <si>
    <t>МДОУ "Детский сад №5 "Журавлик"</t>
  </si>
  <si>
    <t>МДОУ "Детский сад общеразвивающего вида №6 "Солнышко"</t>
  </si>
  <si>
    <t>МДОУ "Детский сад №7 "Теремок"</t>
  </si>
  <si>
    <t>МДОУ "Детский сад общеразвивающего вида №8 "Колосок"</t>
  </si>
  <si>
    <t>МДОУ "Детский сад общеразвивающего вида №9 "Аленушка"</t>
  </si>
  <si>
    <t>МДОУ "Детский сад присмотра и оздоровления №10 "Орленок"</t>
  </si>
  <si>
    <t>МДОУ "Детский сад общеразвивающего вида №11 "Одуванчик"</t>
  </si>
  <si>
    <t>МДОУ "Детский сад общеразвивающего вида №12 "Голубок"</t>
  </si>
  <si>
    <t>МДОУ "Детский сад общеразвивающего вида №13 "Чебурашка"</t>
  </si>
  <si>
    <t>МДОУ "Центр развития ребенка - детский сад № 14 "Малышок"</t>
  </si>
  <si>
    <t>МДОУ "Детский сад комбинированного вида №15 "Березка"</t>
  </si>
  <si>
    <t>МДОУ "Детский сад №17 "Аленький цветочек"</t>
  </si>
  <si>
    <t>МДОУ "Детский сад №18 "Сказка"</t>
  </si>
  <si>
    <t>Детский сад при МОУ "СОШ № 6 г.Коряжма"</t>
  </si>
  <si>
    <t>МОУ "СОШ № 1 г. Коряжмы"</t>
  </si>
  <si>
    <t>МОУ "СОШ № 3 г. Коряжмы"</t>
  </si>
  <si>
    <t>МОУ "СОШ № 4 г. Коряжмы"</t>
  </si>
  <si>
    <t>МОУ "СОШ № 5 г. Коряжмы"</t>
  </si>
  <si>
    <t>МОУ "СОШ № 6 г. Коряжмы"</t>
  </si>
  <si>
    <t>МОУ "СОШ № 7 г. Коряжмы"</t>
  </si>
  <si>
    <t xml:space="preserve">МОУ ДОД "Коряжемская детская школа искусств" </t>
  </si>
  <si>
    <t>МОУ ДОД "Коряжемская ДЮСШ"</t>
  </si>
  <si>
    <t>МУ "Коряжемский культурно-досуговый центр" (иные)</t>
  </si>
  <si>
    <t>МУ "Коряжемская ЦБС" (иные)</t>
  </si>
  <si>
    <t>УСР</t>
  </si>
  <si>
    <t>п. 1.4 "Плавательный всеобуч" (транспортные расходы)</t>
  </si>
  <si>
    <t>п. 2.4.1 Акарицидная обработка</t>
  </si>
  <si>
    <t>п. 2.4.3 Дератизационные работы</t>
  </si>
  <si>
    <t>Услуги банка</t>
  </si>
  <si>
    <t>Выплаты гражданам</t>
  </si>
  <si>
    <t>Единицы измерения: тыс. руб.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</si>
  <si>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</si>
  <si>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</si>
  <si>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</si>
  <si>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</si>
  <si>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</si>
  <si>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</si>
  <si>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ВСЕГО</t>
  </si>
  <si>
    <t>ФИНАНСОВОЕ УПРАВЛЕНИЕ АДМИНИСТРАЦИИ МУНИЦИПАЛЬНОГО ОБРАЗОВАНИЯ "ГОРОД КОРЯЖМА"</t>
  </si>
  <si>
    <t>900</t>
  </si>
  <si>
    <t>ОБЩЕГОСУДАРСТВЕННЫЕ 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</si>
  <si>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</si>
  <si>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</si>
  <si>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</si>
  <si>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"Развитие муниципального управления в муниципальном образовании "Город Коряжма" на 2014 - 2017 годы"</t>
  </si>
  <si>
    <t>0</t>
  </si>
  <si>
    <t>0000</t>
  </si>
  <si>
    <t>ремонт стендов для размещения печатных агитационных материалов</t>
  </si>
  <si>
    <t>Исполнение полномочий по решению вопросов местного значения в соответствии с федеральными законами, законами Арх.обл. и муниципальными правовыми актами, исполнение отдельных государственных полномочий, переданных федеральными законами и законами Арх.обл.</t>
  </si>
  <si>
    <t>1</t>
  </si>
  <si>
    <t>Расходы на содержание главы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</si>
  <si>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</si>
  <si>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</si>
  <si>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</si>
  <si>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</si>
  <si>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</si>
  <si>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</si>
  <si>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городской Думы</t>
  </si>
  <si>
    <t>50</t>
  </si>
  <si>
    <t>Председатель городской Думы</t>
  </si>
  <si>
    <t>Расходы на содержание и функционирование городской Думы</t>
  </si>
  <si>
    <t>Депутаты городской Думы</t>
  </si>
  <si>
    <t>2</t>
  </si>
  <si>
    <t>Городская Дума</t>
  </si>
  <si>
    <t>3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</si>
  <si>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</si>
  <si>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</si>
  <si>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</si>
  <si>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</si>
  <si>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</si>
  <si>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</si>
  <si>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</si>
  <si>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</si>
  <si>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Расходы местного бюджета на софинансирование мероприятий в рамках реализации ГП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(2014-2020 годы)" подпрограммы "Спорт Беломорья (2014-2020 годы)"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</si>
  <si>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</si>
  <si>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</si>
  <si>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Исполнение полномочий по решению вопросов местного значения в соответсвии с федеральными законами, законами Арх.обл. и муниципальными правовыми актами, исполнение отдельных государственных полномочий, переданных федеральными законами и законами Арх.обл.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</si>
  <si>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</si>
  <si>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</si>
  <si>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в сфере административных правонарушений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</si>
  <si>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</si>
  <si>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государственных полномочий по формированию торгового реестра</t>
  </si>
  <si>
    <t>Расходы на содержание и функционирование администрации 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</si>
  <si>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</si>
  <si>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</si>
  <si>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Ремонтные работы</t>
  </si>
  <si>
    <t>обеспечение доступности услуг бань</t>
  </si>
  <si>
    <t>Муниципальная программа "Управление муниципальными финансами и муниципальным долгом муниципального образования "Город Коряжма" на 2015 - 2019 годы</t>
  </si>
  <si>
    <t>Исполнение полномочий по решению вопросов местного значения в сфере бюджетного процесса и регулирования бюджетных отношений, повышение качества управления муниципальными финансами</t>
  </si>
  <si>
    <t>Расходы на содержание и функционирование финансового органа и органа финансового контроля</t>
  </si>
  <si>
    <t>Обеспечение деятельности контрольно-счетной палаты</t>
  </si>
  <si>
    <t>51</t>
  </si>
  <si>
    <t>Обеспечение проведения выборов и референдумов</t>
  </si>
  <si>
    <t>07</t>
  </si>
  <si>
    <t>Резервные фонды</t>
  </si>
  <si>
    <t>11</t>
  </si>
  <si>
    <t>53</t>
  </si>
  <si>
    <t>Резервный фонд администрации города</t>
  </si>
  <si>
    <t>Резервные средства</t>
  </si>
  <si>
    <t>870</t>
  </si>
  <si>
    <t>Другие общегосударственные вопросы</t>
  </si>
  <si>
    <t>МОУ "СОШ № 2 г. Коряжмы"</t>
  </si>
  <si>
    <t>13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</si>
  <si>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 </t>
  </si>
  <si>
    <t>Обеспечение реализации прав граждан, проживающих на территории муниципального образования, на осуществление местного самоуправления</t>
  </si>
  <si>
    <t>Развитие территориального общественного самоуправления Архангельской области</t>
  </si>
  <si>
    <t>810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</si>
  <si>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</si>
  <si>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</si>
  <si>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Иные выплаты населению</t>
  </si>
  <si>
    <t>Организация проведения представительских мероприятий, выполнение прочих обязательств муниципального образования</t>
  </si>
  <si>
    <t>межмуниципальное сотрудничество</t>
  </si>
  <si>
    <t>представительские</t>
  </si>
  <si>
    <t>информатика</t>
  </si>
  <si>
    <t>дипломы к премиям главы</t>
  </si>
  <si>
    <t xml:space="preserve">изготовление Креста СвЛонгина </t>
  </si>
  <si>
    <t>Премии и гранты</t>
  </si>
  <si>
    <t>853</t>
  </si>
  <si>
    <t>Обеспечение выполнения требований бюджетного, бухгалтерского и налогового законодательства, планирования и анализа финансово-хозяйственной деятельности в муниципальных учреждениях</t>
  </si>
  <si>
    <t>Расходы на обеспечение деятельности подведомственных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</si>
  <si>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</si>
  <si>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</si>
  <si>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</si>
  <si>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</si>
  <si>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 "Служба финансового учета"</t>
  </si>
  <si>
    <t>федеральный бюджет</t>
  </si>
  <si>
    <t>областной бюджет</t>
  </si>
  <si>
    <t>R5550</t>
  </si>
  <si>
    <t>R5600</t>
  </si>
  <si>
    <t>L5550</t>
  </si>
  <si>
    <t>L5600</t>
  </si>
  <si>
    <t>Расходы местного бюджета на софинансирование мероприятий по формированию современной городской среды</t>
  </si>
  <si>
    <t>Расходы местного бюджета на софинансирование мероприятий по поддержке обустройства мест массового отдыха населения (городских парков)</t>
  </si>
  <si>
    <t>Поддержка формирования современной городской среды</t>
  </si>
  <si>
    <t>Поддержка обустройства мест массового отдыха населения (городских парков)</t>
  </si>
  <si>
    <t>установка пешеходных и транспортных светофоров</t>
  </si>
  <si>
    <t>устройство двух площадок на три контейнера</t>
  </si>
  <si>
    <t>открытки</t>
  </si>
  <si>
    <t>23</t>
  </si>
  <si>
    <t xml:space="preserve">Муниципальная программа «Формирование современной городской среды муниципального образования «Город Коряжма» на 2017-2022 годы»
</t>
  </si>
  <si>
    <t>проверка достоверности смет</t>
  </si>
  <si>
    <t>Устранение аварийной ситуации на трубопроводе канализации Зеленый-1</t>
  </si>
  <si>
    <t>установка гусаков и хомутов на опорах уличного освещения</t>
  </si>
  <si>
    <t>Муниципальная программа «Формирование современной городской среды муниципального образования «Город Коряжма» на 2017-2022 годы»</t>
  </si>
  <si>
    <t>78310</t>
  </si>
  <si>
    <t>S8310</t>
  </si>
  <si>
    <t>Софинансирование расходов по повышению средней заработной платы работников муниципальных учреждений культуры в целях реализации Указа Президента РФ от 07.05.2012 № 597 «О мероприятиях по реализации государственной социальной политики» за счет средств местного бюджета</t>
  </si>
  <si>
    <t>78300</t>
  </si>
  <si>
    <t>S8300</t>
  </si>
  <si>
    <t>Софинансирование расходов по повышению средней заработной платы педагогических работников муниципальных учреждений дополнительного образования в целях реализации Указа Президента РФ от 01.07.2012 № 761 «О Национальной стратегии действий в интересах детей на 2012-2017 годы» за счет средств местного бюджета.</t>
  </si>
  <si>
    <t>Софинансирование расходов по повышению средней заработной платы педагогических работников муниципальных учреждений дополнительного образования в целях реализации Указа Президента РФ от 01.07.2012 № 761 «О Национальной стратегии действий в интересах детей на 2012-2017 годы» за счет средств местного бюджета</t>
  </si>
  <si>
    <t>ДЮСШ</t>
  </si>
  <si>
    <t>МУК</t>
  </si>
  <si>
    <t>Мероприятия  подпрограммы "Обеспечение жильем молодых семей" федеральной целевой программы "Жилище" на 2015 – 2020 годы</t>
  </si>
  <si>
    <t xml:space="preserve">Мероприятия  подпрограммы "Обеспечение жильем молодых семей" федеральной целевой программы "Жилище" на 2015 – 2020 годы </t>
  </si>
  <si>
    <t>Субсидии бюджетным учреждениям на мун.задание</t>
  </si>
  <si>
    <t>обследование жилого дома ул. Сафьяна, 10</t>
  </si>
  <si>
    <t>ДС№1:свод дер-15599;рем.тротуара=68866</t>
  </si>
  <si>
    <t>852,853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</si>
  <si>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</si>
  <si>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</si>
  <si>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L0273</t>
  </si>
  <si>
    <t>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населения, осуществляемые в рамках государственной программы Архангельской области "Социальная поддержка граждан в Архангельской области (2013-2020 годы)"</t>
  </si>
  <si>
    <t xml:space="preserve"> (областной бюджет)</t>
  </si>
  <si>
    <t>R0273</t>
  </si>
  <si>
    <t>Субсидии на мероприятия государственной программы РФ "Доступная среда" на 2011-2020 годы (мероприятия программы субъекта РФ, разработанной на основе примерной программы субъекта РФ по обеспечению доступности приоритетных объектов и услуг в приоритетных сферах жизнедеятельности инвалидов и других маломобильных групп населения)</t>
  </si>
  <si>
    <t xml:space="preserve"> (федеральный бюджет)</t>
  </si>
  <si>
    <t>Выполнение проекта местных нормативов градостроительного преоктирования МО "Город Коряжма"</t>
  </si>
  <si>
    <t>Проведение проверки достоверности сметной стоимости объекта: "Создание инженерной, транспортной инфраструктуры земельного участка "Зеленый -12 в г. Коряжме. Прокладка наружного водоотвода"</t>
  </si>
  <si>
    <t>п.3.7. Сертификация спортивного зала, футбольных ворот</t>
  </si>
  <si>
    <t>оформление справок об ивентаризационной стоимости по объектам выморочного имущества</t>
  </si>
  <si>
    <t>разработка интеграционных модулей к программе "Имущество"</t>
  </si>
  <si>
    <t xml:space="preserve">подготовка модуля "Карта учета" </t>
  </si>
  <si>
    <t>ведение учета платы за найм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</si>
  <si>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</si>
  <si>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R5270</t>
  </si>
  <si>
    <t>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</si>
  <si>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L5270</t>
  </si>
  <si>
    <t>Расходы местного бюджета на софинансирование государственной поддержки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</si>
  <si>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изготовление технического паспорта автомобильной дороги Котлас -Коряжма - Виледь - Ильинско-Подомское</t>
  </si>
  <si>
    <t>благоустройство дворовой территории по Ул.Пушкина 9</t>
  </si>
  <si>
    <t>выполнение проколов при проведении ремонта освещения Ал.парка</t>
  </si>
  <si>
    <t>устройство тротуара на перекрестке улиц Архангельская - Советская</t>
  </si>
  <si>
    <t>проект по разработке стиля и создании брендбука для "Северного трехречья"</t>
  </si>
  <si>
    <t xml:space="preserve">устройство леерных ограждений </t>
  </si>
  <si>
    <t>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</si>
  <si>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</si>
  <si>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Предоставление субсидий на поддержку и развитие субъектов малого и среднего предпринимательства, занимающихся социально значимыми видами деятельности</t>
  </si>
  <si>
    <t>78590</t>
  </si>
  <si>
    <t>Оздоровление муниципальных финансов</t>
  </si>
  <si>
    <t>78600</t>
  </si>
  <si>
    <t>Поддержка муниципальных образований Архангельской области в целях реализации плана мероприятий ("дорожной карты") "Изменения в отраслях социальной сферы, направленные на повышение эффективности образования и науки в Архангельской области", утвержденного распоряжением Правительства Архангельской области от 13 марта 2013 года №60-рп</t>
  </si>
  <si>
    <t>проезд к м/о</t>
  </si>
  <si>
    <t>Кассовое исполнение за 2017 год</t>
  </si>
  <si>
    <t>% исполнения</t>
  </si>
  <si>
    <t>Кассовое исполнение</t>
  </si>
  <si>
    <t>План 2017 г.</t>
  </si>
  <si>
    <t>Информация об исполнении бюджета  по разделам и подразделам классификации расходов бюджета муниципального образования "Город Коряжма"  за 2017 год</t>
  </si>
  <si>
    <t>План на 2017 год</t>
  </si>
  <si>
    <t>ИТОГО план 2017 г.</t>
  </si>
  <si>
    <t xml:space="preserve">переносы по элементам ВР, мероприятиям </t>
  </si>
  <si>
    <t>предоставление субсидий начинающим предпринимателям на создание собственного бизнеса</t>
  </si>
  <si>
    <t>субсидирование процентной ставки по привлеченным кредитам</t>
  </si>
  <si>
    <t>охрана зданий не переданных в пользование</t>
  </si>
  <si>
    <t>инвентаризация, паспортизация, оценка тех.состояния муниципальных и безхозяйных объектов недвижимости</t>
  </si>
  <si>
    <t>проверка достоверности смет по объектам, реализуемым в рамках  формирования современной городской среды (дворовые территории)</t>
  </si>
  <si>
    <t>Информация об исполнении бюджета МО "Город Коряжма" по состоянию на 01 января 2018 года</t>
  </si>
  <si>
    <t>Заместитель  начальника финансового управления,                             начальник ОФПС</t>
  </si>
  <si>
    <t>Е.А. Паншина</t>
  </si>
  <si>
    <t>(подпись)</t>
  </si>
  <si>
    <t>дополн</t>
  </si>
  <si>
    <t>Начальник бюджетного отдела</t>
  </si>
  <si>
    <t>С. В. Занина</t>
  </si>
  <si>
    <t>снятие</t>
  </si>
  <si>
    <t>содержание ОМС с об фед</t>
  </si>
  <si>
    <t>содержание ОМСместн</t>
  </si>
  <si>
    <t>расх на 1 жителя</t>
  </si>
  <si>
    <t>для  статотчета формы № 1-МБ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</si>
</sst>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57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family val="1"/>
      <charset val="204"/>
    </font>
    <font>
      <sz val="9"/>
      <name val="Times New Roman"/>
      <family val="1"/>
      <charset val="204"/>
    </font>
    <font>
      <sz val="9"/>
      <name val="Times New Roman Cyr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i/>
      <sz val="10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charset val="204"/>
    </font>
    <font>
      <i/>
      <sz val="9"/>
      <name val="Times New Roman"/>
      <family val="1"/>
      <charset val="204"/>
    </font>
    <font>
      <i/>
      <sz val="9"/>
      <name val="Times New Roman Cyr"/>
      <charset val="204"/>
    </font>
    <font>
      <i/>
      <sz val="8"/>
      <name val="Times New Roman"/>
      <family val="1"/>
      <charset val="204"/>
    </font>
    <font>
      <i/>
      <sz val="8"/>
      <name val="Times New Roman Cyr"/>
      <charset val="204"/>
    </font>
    <font>
      <i/>
      <sz val="8"/>
      <name val="Times New Roman Cyr"/>
      <family val="1"/>
      <charset val="204"/>
    </font>
    <font>
      <i/>
      <sz val="9"/>
      <name val="Times New Roman Cyr"/>
      <family val="1"/>
      <charset val="204"/>
    </font>
    <font>
      <sz val="10"/>
      <name val="Arial"/>
      <family val="2"/>
      <charset val="204"/>
    </font>
    <font>
      <sz val="8"/>
      <name val="Times New Roman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</font>
    <font>
      <b/>
      <sz val="8"/>
      <name val="Times New Roman Cyr"/>
      <charset val="204"/>
    </font>
    <font>
      <b/>
      <sz val="8"/>
      <name val="Times New Roman Cyr"/>
      <family val="1"/>
      <charset val="204"/>
    </font>
    <font>
      <b/>
      <i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Arial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b/>
      <i/>
      <sz val="8"/>
      <name val="Times New Roman Cyr"/>
      <charset val="204"/>
    </font>
    <font>
      <i/>
      <sz val="7"/>
      <name val="Times New Roman Cyr"/>
      <family val="1"/>
      <charset val="204"/>
    </font>
    <font>
      <b/>
      <i/>
      <sz val="7"/>
      <name val="Times New Roman Cyr"/>
      <charset val="204"/>
    </font>
    <font>
      <i/>
      <sz val="7"/>
      <name val="Times New Roman Cyr"/>
      <charset val="204"/>
    </font>
    <font>
      <i/>
      <sz val="7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 Cyr"/>
      <charset val="204"/>
    </font>
    <font>
      <i/>
      <sz val="11"/>
      <name val="Times New Roman Cyr"/>
      <charset val="204"/>
    </font>
    <font>
      <sz val="11"/>
      <name val="Times New Roman Cyr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 Cyr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871">
    <xf numFmtId="0" fontId="0" fillId="0" borderId="0" xfId="0"/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Border="1"/>
    <xf numFmtId="0" fontId="5" fillId="0" borderId="0" xfId="0" applyFont="1" applyFill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left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49" fontId="11" fillId="5" borderId="3" xfId="0" applyNumberFormat="1" applyFont="1" applyFill="1" applyBorder="1" applyAlignment="1">
      <alignment horizontal="center" vertical="center" wrapText="1"/>
    </xf>
    <xf numFmtId="49" fontId="11" fillId="5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49" fontId="13" fillId="6" borderId="1" xfId="0" applyNumberFormat="1" applyFont="1" applyFill="1" applyBorder="1" applyAlignment="1">
      <alignment horizontal="left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4" fillId="6" borderId="2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9" fontId="6" fillId="7" borderId="1" xfId="0" applyNumberFormat="1" applyFont="1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 wrapText="1"/>
    </xf>
    <xf numFmtId="49" fontId="12" fillId="7" borderId="2" xfId="0" applyNumberFormat="1" applyFont="1" applyFill="1" applyBorder="1" applyAlignment="1">
      <alignment horizontal="center" vertical="center" wrapText="1"/>
    </xf>
    <xf numFmtId="49" fontId="12" fillId="7" borderId="3" xfId="0" applyNumberFormat="1" applyFont="1" applyFill="1" applyBorder="1" applyAlignment="1">
      <alignment horizontal="center" vertical="center" wrapText="1"/>
    </xf>
    <xf numFmtId="49" fontId="12" fillId="7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49" fontId="8" fillId="5" borderId="1" xfId="0" applyNumberFormat="1" applyFont="1" applyFill="1" applyBorder="1" applyAlignment="1">
      <alignment vertical="center" wrapText="1"/>
    </xf>
    <xf numFmtId="49" fontId="13" fillId="6" borderId="1" xfId="0" applyNumberFormat="1" applyFont="1" applyFill="1" applyBorder="1" applyAlignment="1">
      <alignment vertical="center" wrapText="1"/>
    </xf>
    <xf numFmtId="49" fontId="18" fillId="6" borderId="1" xfId="0" applyNumberFormat="1" applyFont="1" applyFill="1" applyBorder="1" applyAlignment="1">
      <alignment horizontal="center" vertical="center" wrapText="1"/>
    </xf>
    <xf numFmtId="49" fontId="18" fillId="6" borderId="2" xfId="0" applyNumberFormat="1" applyFont="1" applyFill="1" applyBorder="1" applyAlignment="1">
      <alignment horizontal="center" vertical="center" wrapText="1"/>
    </xf>
    <xf numFmtId="49" fontId="13" fillId="6" borderId="2" xfId="0" applyNumberFormat="1" applyFont="1" applyFill="1" applyBorder="1" applyAlignment="1">
      <alignment horizontal="center" vertical="center" wrapText="1"/>
    </xf>
    <xf numFmtId="49" fontId="13" fillId="6" borderId="3" xfId="0" applyNumberFormat="1" applyFont="1" applyFill="1" applyBorder="1" applyAlignment="1">
      <alignment horizontal="center" vertical="center" wrapText="1"/>
    </xf>
    <xf numFmtId="49" fontId="13" fillId="6" borderId="4" xfId="0" applyNumberFormat="1" applyFont="1" applyFill="1" applyBorder="1" applyAlignment="1">
      <alignment horizontal="center" vertical="center" wrapText="1"/>
    </xf>
    <xf numFmtId="49" fontId="18" fillId="6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49" fontId="6" fillId="7" borderId="1" xfId="0" applyNumberFormat="1" applyFont="1" applyFill="1" applyBorder="1" applyAlignment="1">
      <alignment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49" fontId="7" fillId="7" borderId="2" xfId="0" applyNumberFormat="1" applyFont="1" applyFill="1" applyBorder="1" applyAlignment="1">
      <alignment horizontal="center" vertical="center" wrapText="1"/>
    </xf>
    <xf numFmtId="49" fontId="6" fillId="7" borderId="2" xfId="0" applyNumberFormat="1" applyFont="1" applyFill="1" applyBorder="1" applyAlignment="1">
      <alignment horizontal="center" vertical="center" wrapText="1"/>
    </xf>
    <xf numFmtId="49" fontId="6" fillId="7" borderId="3" xfId="0" applyNumberFormat="1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49" fontId="7" fillId="7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15" fillId="8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8" fillId="4" borderId="1" xfId="0" applyNumberFormat="1" applyFont="1" applyFill="1" applyBorder="1" applyAlignment="1">
      <alignment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49" fontId="18" fillId="6" borderId="3" xfId="0" applyNumberFormat="1" applyFont="1" applyFill="1" applyBorder="1" applyAlignment="1">
      <alignment horizontal="center" vertical="center" wrapText="1"/>
    </xf>
    <xf numFmtId="49" fontId="7" fillId="7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right" vertical="center" wrapText="1"/>
    </xf>
    <xf numFmtId="49" fontId="4" fillId="0" borderId="4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1" applyNumberFormat="1" applyFont="1" applyFill="1" applyBorder="1" applyAlignment="1" applyProtection="1">
      <alignment vertical="center" wrapText="1"/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49" fontId="5" fillId="5" borderId="4" xfId="0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49" fontId="8" fillId="3" borderId="1" xfId="0" applyNumberFormat="1" applyFont="1" applyFill="1" applyBorder="1" applyAlignment="1">
      <alignment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3" xfId="0" applyNumberFormat="1" applyFont="1" applyFill="1" applyBorder="1" applyAlignment="1">
      <alignment horizontal="center" vertical="center"/>
    </xf>
    <xf numFmtId="49" fontId="6" fillId="7" borderId="4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13" fillId="6" borderId="1" xfId="1" applyNumberFormat="1" applyFont="1" applyFill="1" applyBorder="1" applyAlignment="1" applyProtection="1">
      <alignment vertical="center" wrapText="1"/>
      <protection hidden="1"/>
    </xf>
    <xf numFmtId="0" fontId="13" fillId="6" borderId="1" xfId="0" applyFont="1" applyFill="1" applyBorder="1" applyAlignment="1">
      <alignment horizontal="left" vertical="center" wrapText="1"/>
    </xf>
    <xf numFmtId="49" fontId="13" fillId="6" borderId="1" xfId="0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49" fontId="11" fillId="7" borderId="4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left" vertical="center" wrapText="1"/>
    </xf>
    <xf numFmtId="49" fontId="17" fillId="9" borderId="1" xfId="0" applyNumberFormat="1" applyFont="1" applyFill="1" applyBorder="1" applyAlignment="1">
      <alignment horizontal="center" vertical="center" wrapText="1"/>
    </xf>
    <xf numFmtId="49" fontId="17" fillId="9" borderId="2" xfId="0" applyNumberFormat="1" applyFont="1" applyFill="1" applyBorder="1" applyAlignment="1">
      <alignment horizontal="center" vertical="center" wrapText="1"/>
    </xf>
    <xf numFmtId="49" fontId="15" fillId="9" borderId="2" xfId="0" applyNumberFormat="1" applyFont="1" applyFill="1" applyBorder="1" applyAlignment="1">
      <alignment horizontal="center" vertical="center" wrapText="1"/>
    </xf>
    <xf numFmtId="49" fontId="15" fillId="9" borderId="3" xfId="0" applyNumberFormat="1" applyFont="1" applyFill="1" applyBorder="1" applyAlignment="1">
      <alignment horizontal="center" vertical="center" wrapText="1"/>
    </xf>
    <xf numFmtId="49" fontId="15" fillId="9" borderId="4" xfId="0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vertical="center" wrapText="1"/>
    </xf>
    <xf numFmtId="49" fontId="8" fillId="5" borderId="2" xfId="0" applyNumberFormat="1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center" vertical="center"/>
    </xf>
    <xf numFmtId="49" fontId="8" fillId="5" borderId="4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6" fillId="7" borderId="1" xfId="1" applyNumberFormat="1" applyFont="1" applyFill="1" applyBorder="1" applyAlignment="1" applyProtection="1">
      <alignment vertical="center" wrapText="1"/>
      <protection hidden="1"/>
    </xf>
    <xf numFmtId="49" fontId="4" fillId="0" borderId="1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5" borderId="1" xfId="1" applyNumberFormat="1" applyFont="1" applyFill="1" applyBorder="1" applyAlignment="1" applyProtection="1">
      <alignment vertical="center" wrapText="1"/>
      <protection hidden="1"/>
    </xf>
    <xf numFmtId="49" fontId="8" fillId="5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0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49" fontId="20" fillId="0" borderId="1" xfId="0" applyNumberFormat="1" applyFont="1" applyFill="1" applyBorder="1" applyAlignment="1">
      <alignment horizontal="right" vertical="center" wrapText="1"/>
    </xf>
    <xf numFmtId="49" fontId="24" fillId="0" borderId="1" xfId="0" applyNumberFormat="1" applyFont="1" applyFill="1" applyBorder="1" applyAlignment="1">
      <alignment horizontal="right" vertical="center" wrapText="1"/>
    </xf>
    <xf numFmtId="49" fontId="24" fillId="0" borderId="2" xfId="0" applyNumberFormat="1" applyFont="1" applyFill="1" applyBorder="1" applyAlignment="1">
      <alignment horizontal="right" vertical="center" wrapText="1"/>
    </xf>
    <xf numFmtId="49" fontId="24" fillId="0" borderId="3" xfId="0" applyNumberFormat="1" applyFont="1" applyFill="1" applyBorder="1" applyAlignment="1">
      <alignment horizontal="right" vertical="center" wrapText="1"/>
    </xf>
    <xf numFmtId="49" fontId="24" fillId="0" borderId="4" xfId="0" applyNumberFormat="1" applyFont="1" applyFill="1" applyBorder="1" applyAlignment="1">
      <alignment horizontal="right" vertical="center" wrapText="1"/>
    </xf>
    <xf numFmtId="0" fontId="6" fillId="7" borderId="1" xfId="0" applyNumberFormat="1" applyFont="1" applyFill="1" applyBorder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25" fillId="5" borderId="4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right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28" fillId="10" borderId="1" xfId="0" applyNumberFormat="1" applyFont="1" applyFill="1" applyBorder="1" applyAlignment="1">
      <alignment horizontal="left" vertical="center" wrapText="1"/>
    </xf>
    <xf numFmtId="49" fontId="26" fillId="10" borderId="1" xfId="0" applyNumberFormat="1" applyFont="1" applyFill="1" applyBorder="1" applyAlignment="1">
      <alignment horizontal="center" vertical="center" wrapText="1"/>
    </xf>
    <xf numFmtId="49" fontId="26" fillId="10" borderId="2" xfId="0" applyNumberFormat="1" applyFont="1" applyFill="1" applyBorder="1" applyAlignment="1">
      <alignment horizontal="center" vertical="center" wrapText="1"/>
    </xf>
    <xf numFmtId="164" fontId="21" fillId="10" borderId="1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49" fontId="29" fillId="0" borderId="0" xfId="0" applyNumberFormat="1" applyFont="1" applyFill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left" vertical="center" wrapText="1"/>
    </xf>
    <xf numFmtId="49" fontId="31" fillId="6" borderId="2" xfId="0" applyNumberFormat="1" applyFont="1" applyFill="1" applyBorder="1" applyAlignment="1">
      <alignment horizontal="center" vertical="center" wrapText="1"/>
    </xf>
    <xf numFmtId="49" fontId="31" fillId="6" borderId="3" xfId="0" applyNumberFormat="1" applyFont="1" applyFill="1" applyBorder="1" applyAlignment="1">
      <alignment horizontal="center" vertical="center" wrapText="1"/>
    </xf>
    <xf numFmtId="49" fontId="31" fillId="6" borderId="4" xfId="0" applyNumberFormat="1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164" fontId="31" fillId="6" borderId="1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1" fillId="3" borderId="1" xfId="0" applyFont="1" applyFill="1" applyBorder="1" applyAlignment="1">
      <alignment horizontal="left" vertical="center" wrapText="1"/>
    </xf>
    <xf numFmtId="49" fontId="21" fillId="3" borderId="2" xfId="0" applyNumberFormat="1" applyFont="1" applyFill="1" applyBorder="1" applyAlignment="1">
      <alignment horizontal="center" vertical="center" wrapText="1"/>
    </xf>
    <xf numFmtId="49" fontId="21" fillId="3" borderId="3" xfId="0" applyNumberFormat="1" applyFont="1" applyFill="1" applyBorder="1" applyAlignment="1">
      <alignment horizontal="center" vertical="center" wrapText="1"/>
    </xf>
    <xf numFmtId="49" fontId="21" fillId="3" borderId="4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8" fillId="7" borderId="1" xfId="0" applyFont="1" applyFill="1" applyBorder="1" applyAlignment="1">
      <alignment horizontal="left" vertical="center" wrapText="1"/>
    </xf>
    <xf numFmtId="49" fontId="8" fillId="7" borderId="2" xfId="0" applyNumberFormat="1" applyFont="1" applyFill="1" applyBorder="1" applyAlignment="1">
      <alignment horizontal="center" vertical="center" wrapText="1"/>
    </xf>
    <xf numFmtId="49" fontId="8" fillId="7" borderId="3" xfId="0" applyNumberFormat="1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3" fillId="0" borderId="0" xfId="0" applyFont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8" fillId="7" borderId="1" xfId="0" applyNumberFormat="1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vertical="center" wrapText="1"/>
    </xf>
    <xf numFmtId="49" fontId="6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36" fillId="0" borderId="0" xfId="0" applyFont="1"/>
    <xf numFmtId="0" fontId="21" fillId="3" borderId="1" xfId="1" applyNumberFormat="1" applyFont="1" applyFill="1" applyBorder="1" applyAlignment="1" applyProtection="1">
      <alignment vertical="center" wrapText="1"/>
      <protection hidden="1"/>
    </xf>
    <xf numFmtId="49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 wrapText="1"/>
    </xf>
    <xf numFmtId="0" fontId="8" fillId="7" borderId="1" xfId="1" applyNumberFormat="1" applyFont="1" applyFill="1" applyBorder="1" applyAlignment="1" applyProtection="1">
      <alignment vertical="center" wrapText="1"/>
      <protection hidden="1"/>
    </xf>
    <xf numFmtId="49" fontId="8" fillId="7" borderId="1" xfId="0" applyNumberFormat="1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 applyProtection="1">
      <alignment vertical="center" wrapText="1"/>
      <protection hidden="1"/>
    </xf>
    <xf numFmtId="49" fontId="6" fillId="4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37" fillId="0" borderId="0" xfId="0" applyFont="1"/>
    <xf numFmtId="49" fontId="21" fillId="3" borderId="1" xfId="0" applyNumberFormat="1" applyFont="1" applyFill="1" applyBorder="1" applyAlignment="1">
      <alignment vertical="center" wrapText="1"/>
    </xf>
    <xf numFmtId="49" fontId="21" fillId="3" borderId="2" xfId="0" applyNumberFormat="1" applyFont="1" applyFill="1" applyBorder="1" applyAlignment="1">
      <alignment horizontal="center" vertical="center"/>
    </xf>
    <xf numFmtId="49" fontId="21" fillId="3" borderId="3" xfId="0" applyNumberFormat="1" applyFont="1" applyFill="1" applyBorder="1" applyAlignment="1">
      <alignment horizontal="center" vertical="center"/>
    </xf>
    <xf numFmtId="49" fontId="21" fillId="3" borderId="4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0" borderId="0" xfId="0" applyFont="1"/>
    <xf numFmtId="0" fontId="1" fillId="0" borderId="1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0" xfId="0" applyFont="1"/>
    <xf numFmtId="164" fontId="1" fillId="4" borderId="1" xfId="0" applyNumberFormat="1" applyFont="1" applyFill="1" applyBorder="1" applyAlignment="1">
      <alignment horizontal="center" vertical="center"/>
    </xf>
    <xf numFmtId="0" fontId="38" fillId="0" borderId="0" xfId="0" applyFont="1"/>
    <xf numFmtId="0" fontId="6" fillId="4" borderId="1" xfId="0" applyNumberFormat="1" applyFont="1" applyFill="1" applyBorder="1" applyAlignment="1">
      <alignment horizontal="left" vertical="center" wrapText="1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3" xfId="0" applyNumberFormat="1" applyFont="1" applyFill="1" applyBorder="1" applyAlignment="1">
      <alignment horizontal="center" vertical="center"/>
    </xf>
    <xf numFmtId="49" fontId="8" fillId="7" borderId="4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0" fontId="39" fillId="0" borderId="0" xfId="0" applyFont="1"/>
    <xf numFmtId="0" fontId="36" fillId="0" borderId="0" xfId="0" applyFont="1" applyFill="1"/>
    <xf numFmtId="0" fontId="27" fillId="0" borderId="0" xfId="0" applyFont="1"/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0" borderId="0" xfId="0" applyFill="1"/>
    <xf numFmtId="0" fontId="15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/>
    <xf numFmtId="164" fontId="15" fillId="0" borderId="1" xfId="0" applyNumberFormat="1" applyFont="1" applyBorder="1" applyAlignment="1">
      <alignment horizontal="center" vertical="center" wrapText="1"/>
    </xf>
    <xf numFmtId="0" fontId="33" fillId="11" borderId="1" xfId="0" applyFont="1" applyFill="1" applyBorder="1" applyAlignment="1">
      <alignment horizontal="center" vertical="center" wrapText="1"/>
    </xf>
    <xf numFmtId="0" fontId="39" fillId="11" borderId="2" xfId="0" applyFont="1" applyFill="1" applyBorder="1" applyAlignment="1">
      <alignment horizontal="center" vertical="center"/>
    </xf>
    <xf numFmtId="0" fontId="39" fillId="11" borderId="3" xfId="0" applyFont="1" applyFill="1" applyBorder="1" applyAlignment="1">
      <alignment horizontal="center" vertical="center"/>
    </xf>
    <xf numFmtId="0" fontId="39" fillId="11" borderId="4" xfId="0" applyFont="1" applyFill="1" applyBorder="1" applyAlignment="1">
      <alignment horizontal="center" vertical="center"/>
    </xf>
    <xf numFmtId="0" fontId="39" fillId="11" borderId="1" xfId="0" applyFont="1" applyFill="1" applyBorder="1" applyAlignment="1">
      <alignment horizontal="center" vertical="center"/>
    </xf>
    <xf numFmtId="164" fontId="39" fillId="11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20" fillId="7" borderId="1" xfId="0" applyNumberFormat="1" applyFont="1" applyFill="1" applyBorder="1" applyAlignment="1">
      <alignment horizontal="center" vertical="center" wrapText="1"/>
    </xf>
    <xf numFmtId="49" fontId="20" fillId="7" borderId="2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49" fontId="18" fillId="7" borderId="1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 wrapText="1"/>
    </xf>
    <xf numFmtId="49" fontId="41" fillId="0" borderId="1" xfId="0" applyNumberFormat="1" applyFont="1" applyFill="1" applyBorder="1" applyAlignment="1">
      <alignment horizontal="right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 wrapText="1"/>
    </xf>
    <xf numFmtId="49" fontId="43" fillId="0" borderId="4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49" fontId="44" fillId="0" borderId="2" xfId="0" applyNumberFormat="1" applyFont="1" applyFill="1" applyBorder="1" applyAlignment="1">
      <alignment horizontal="center" vertical="center" wrapText="1"/>
    </xf>
    <xf numFmtId="49" fontId="44" fillId="0" borderId="3" xfId="0" applyNumberFormat="1" applyFont="1" applyFill="1" applyBorder="1" applyAlignment="1">
      <alignment horizontal="center" vertical="center" wrapText="1"/>
    </xf>
    <xf numFmtId="49" fontId="44" fillId="0" borderId="4" xfId="0" applyNumberFormat="1" applyFont="1" applyFill="1" applyBorder="1" applyAlignment="1">
      <alignment horizontal="center" vertical="center" wrapText="1"/>
    </xf>
    <xf numFmtId="0" fontId="42" fillId="0" borderId="0" xfId="0" applyFont="1" applyFill="1" applyAlignment="1">
      <alignment vertical="center" wrapText="1"/>
    </xf>
    <xf numFmtId="0" fontId="6" fillId="7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11" fillId="5" borderId="4" xfId="0" applyNumberFormat="1" applyFont="1" applyFill="1" applyBorder="1" applyAlignment="1">
      <alignment horizontal="center" vertical="center" wrapText="1"/>
    </xf>
    <xf numFmtId="164" fontId="14" fillId="6" borderId="4" xfId="0" applyNumberFormat="1" applyFont="1" applyFill="1" applyBorder="1" applyAlignment="1">
      <alignment horizontal="center" vertical="center" wrapText="1"/>
    </xf>
    <xf numFmtId="164" fontId="12" fillId="7" borderId="4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 vertical="center" wrapText="1"/>
    </xf>
    <xf numFmtId="164" fontId="18" fillId="6" borderId="4" xfId="0" applyNumberFormat="1" applyFont="1" applyFill="1" applyBorder="1" applyAlignment="1">
      <alignment horizontal="center" vertical="center" wrapText="1"/>
    </xf>
    <xf numFmtId="164" fontId="7" fillId="7" borderId="4" xfId="0" applyNumberFormat="1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 applyProtection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13" fillId="6" borderId="1" xfId="0" applyNumberFormat="1" applyFont="1" applyFill="1" applyBorder="1" applyAlignment="1" applyProtection="1">
      <alignment horizontal="center" vertical="center" wrapText="1"/>
    </xf>
    <xf numFmtId="164" fontId="6" fillId="7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 applyProtection="1">
      <alignment horizontal="center" vertical="center" wrapText="1"/>
    </xf>
    <xf numFmtId="164" fontId="9" fillId="5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 applyProtection="1">
      <alignment horizontal="center" vertical="center" wrapText="1"/>
    </xf>
    <xf numFmtId="164" fontId="4" fillId="0" borderId="4" xfId="0" applyNumberFormat="1" applyFont="1" applyFill="1" applyBorder="1" applyAlignment="1" applyProtection="1">
      <alignment horizontal="center" vertical="center" wrapText="1"/>
    </xf>
    <xf numFmtId="164" fontId="8" fillId="5" borderId="4" xfId="0" applyNumberFormat="1" applyFont="1" applyFill="1" applyBorder="1" applyAlignment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4" fontId="6" fillId="7" borderId="4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164" fontId="13" fillId="6" borderId="4" xfId="0" applyNumberFormat="1" applyFont="1" applyFill="1" applyBorder="1" applyAlignment="1">
      <alignment horizontal="center" vertical="center" wrapText="1"/>
    </xf>
    <xf numFmtId="164" fontId="15" fillId="9" borderId="4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center" vertical="center" wrapText="1"/>
    </xf>
    <xf numFmtId="164" fontId="8" fillId="5" borderId="1" xfId="0" applyNumberFormat="1" applyFont="1" applyFill="1" applyBorder="1" applyAlignment="1" applyProtection="1">
      <alignment horizontal="center" vertical="center" wrapText="1"/>
    </xf>
    <xf numFmtId="164" fontId="8" fillId="5" borderId="4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 applyProtection="1">
      <alignment horizontal="center" vertical="center" wrapText="1"/>
    </xf>
    <xf numFmtId="164" fontId="15" fillId="0" borderId="1" xfId="0" applyNumberFormat="1" applyFont="1" applyFill="1" applyBorder="1" applyAlignment="1" applyProtection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164" fontId="44" fillId="0" borderId="4" xfId="0" applyNumberFormat="1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21" fillId="12" borderId="1" xfId="0" applyNumberFormat="1" applyFont="1" applyFill="1" applyBorder="1" applyAlignment="1">
      <alignment horizontal="center" vertical="center" wrapText="1"/>
    </xf>
    <xf numFmtId="0" fontId="45" fillId="4" borderId="9" xfId="0" applyFont="1" applyFill="1" applyBorder="1"/>
    <xf numFmtId="164" fontId="18" fillId="7" borderId="4" xfId="0" applyNumberFormat="1" applyFont="1" applyFill="1" applyBorder="1" applyAlignment="1">
      <alignment horizontal="center" vertical="center" wrapText="1"/>
    </xf>
    <xf numFmtId="4" fontId="6" fillId="7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4" borderId="1" xfId="0" applyNumberFormat="1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horizontal="center" vertical="center"/>
    </xf>
    <xf numFmtId="164" fontId="4" fillId="8" borderId="4" xfId="0" applyNumberFormat="1" applyFont="1" applyFill="1" applyBorder="1" applyAlignment="1">
      <alignment horizontal="center" vertical="center" wrapText="1"/>
    </xf>
    <xf numFmtId="164" fontId="15" fillId="8" borderId="4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164" fontId="6" fillId="8" borderId="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right" vertical="center" wrapText="1"/>
    </xf>
    <xf numFmtId="164" fontId="15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164" fontId="7" fillId="8" borderId="4" xfId="0" applyNumberFormat="1" applyFont="1" applyFill="1" applyBorder="1" applyAlignment="1">
      <alignment horizontal="center" vertical="center" wrapText="1"/>
    </xf>
    <xf numFmtId="164" fontId="13" fillId="8" borderId="4" xfId="0" applyNumberFormat="1" applyFont="1" applyFill="1" applyBorder="1" applyAlignment="1" applyProtection="1">
      <alignment horizontal="center" vertical="center" wrapText="1"/>
    </xf>
    <xf numFmtId="164" fontId="4" fillId="8" borderId="4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46" fillId="0" borderId="3" xfId="0" applyNumberFormat="1" applyFont="1" applyFill="1" applyBorder="1" applyAlignment="1">
      <alignment vertical="center" wrapText="1"/>
    </xf>
    <xf numFmtId="49" fontId="46" fillId="0" borderId="4" xfId="0" applyNumberFormat="1" applyFont="1" applyFill="1" applyBorder="1" applyAlignment="1">
      <alignment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11" fillId="5" borderId="4" xfId="0" applyNumberFormat="1" applyFont="1" applyFill="1" applyBorder="1" applyAlignment="1">
      <alignment horizontal="center" vertical="center" wrapText="1"/>
    </xf>
    <xf numFmtId="4" fontId="14" fillId="6" borderId="4" xfId="0" applyNumberFormat="1" applyFont="1" applyFill="1" applyBorder="1" applyAlignment="1">
      <alignment horizontal="center" vertical="center" wrapText="1"/>
    </xf>
    <xf numFmtId="4" fontId="12" fillId="7" borderId="4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 applyProtection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7" fillId="7" borderId="4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 applyProtection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 applyProtection="1">
      <alignment horizontal="center" vertical="center" wrapText="1"/>
    </xf>
    <xf numFmtId="4" fontId="6" fillId="7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11" fillId="4" borderId="4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 applyProtection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8" fillId="5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 applyProtection="1">
      <alignment horizontal="center" vertical="center" wrapText="1"/>
    </xf>
    <xf numFmtId="4" fontId="13" fillId="6" borderId="4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 applyProtection="1">
      <alignment horizontal="center" vertical="center" wrapText="1"/>
    </xf>
    <xf numFmtId="4" fontId="15" fillId="9" borderId="4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center" vertical="center" wrapText="1"/>
    </xf>
    <xf numFmtId="4" fontId="8" fillId="5" borderId="1" xfId="0" applyNumberFormat="1" applyFont="1" applyFill="1" applyBorder="1" applyAlignment="1" applyProtection="1">
      <alignment horizontal="center" vertical="center" wrapText="1"/>
    </xf>
    <xf numFmtId="4" fontId="4" fillId="8" borderId="4" xfId="0" applyNumberFormat="1" applyFont="1" applyFill="1" applyBorder="1" applyAlignment="1">
      <alignment horizontal="center" vertical="center" wrapText="1"/>
    </xf>
    <xf numFmtId="4" fontId="8" fillId="5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4" fontId="18" fillId="7" borderId="4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44" fillId="0" borderId="4" xfId="0" applyNumberFormat="1" applyFont="1" applyFill="1" applyBorder="1" applyAlignment="1">
      <alignment horizontal="center" vertical="center" wrapText="1"/>
    </xf>
    <xf numFmtId="4" fontId="4" fillId="7" borderId="4" xfId="0" applyNumberFormat="1" applyFont="1" applyFill="1" applyBorder="1" applyAlignment="1">
      <alignment horizontal="center" vertical="center" wrapText="1"/>
    </xf>
    <xf numFmtId="4" fontId="6" fillId="8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21" fillId="12" borderId="1" xfId="0" applyNumberFormat="1" applyFont="1" applyFill="1" applyBorder="1" applyAlignment="1">
      <alignment horizontal="center" vertical="center" wrapText="1"/>
    </xf>
    <xf numFmtId="4" fontId="7" fillId="8" borderId="4" xfId="0" applyNumberFormat="1" applyFont="1" applyFill="1" applyBorder="1" applyAlignment="1">
      <alignment horizontal="center" vertical="center" wrapText="1"/>
    </xf>
    <xf numFmtId="4" fontId="13" fillId="8" borderId="4" xfId="0" applyNumberFormat="1" applyFont="1" applyFill="1" applyBorder="1" applyAlignment="1" applyProtection="1">
      <alignment horizontal="center" vertical="center" wrapText="1"/>
    </xf>
    <xf numFmtId="4" fontId="4" fillId="8" borderId="4" xfId="0" applyNumberFormat="1" applyFont="1" applyFill="1" applyBorder="1" applyAlignment="1" applyProtection="1">
      <alignment horizontal="center" vertical="center" wrapText="1"/>
    </xf>
    <xf numFmtId="4" fontId="15" fillId="0" borderId="4" xfId="0" applyNumberFormat="1" applyFont="1" applyFill="1" applyBorder="1" applyAlignment="1" applyProtection="1">
      <alignment horizontal="center" vertical="center" wrapText="1"/>
    </xf>
    <xf numFmtId="4" fontId="15" fillId="8" borderId="4" xfId="0" applyNumberFormat="1" applyFont="1" applyFill="1" applyBorder="1" applyAlignment="1" applyProtection="1">
      <alignment horizontal="center" vertical="center" wrapText="1"/>
    </xf>
    <xf numFmtId="164" fontId="15" fillId="8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6" fillId="13" borderId="2" xfId="0" applyNumberFormat="1" applyFont="1" applyFill="1" applyBorder="1" applyAlignment="1">
      <alignment horizontal="center" vertical="center" wrapText="1"/>
    </xf>
    <xf numFmtId="49" fontId="6" fillId="13" borderId="3" xfId="0" applyNumberFormat="1" applyFont="1" applyFill="1" applyBorder="1" applyAlignment="1">
      <alignment horizontal="center" vertical="center" wrapText="1"/>
    </xf>
    <xf numFmtId="49" fontId="6" fillId="13" borderId="4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14" borderId="1" xfId="1" applyNumberFormat="1" applyFont="1" applyFill="1" applyBorder="1" applyAlignment="1" applyProtection="1">
      <alignment vertical="center" wrapText="1"/>
      <protection hidden="1"/>
    </xf>
    <xf numFmtId="0" fontId="6" fillId="15" borderId="1" xfId="1" applyNumberFormat="1" applyFont="1" applyFill="1" applyBorder="1" applyAlignment="1" applyProtection="1">
      <alignment vertical="center" wrapText="1"/>
      <protection hidden="1"/>
    </xf>
    <xf numFmtId="49" fontId="6" fillId="14" borderId="1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vertical="center" wrapText="1"/>
    </xf>
    <xf numFmtId="49" fontId="9" fillId="4" borderId="3" xfId="0" applyNumberFormat="1" applyFont="1" applyFill="1" applyBorder="1" applyAlignment="1">
      <alignment vertical="center" wrapText="1"/>
    </xf>
    <xf numFmtId="49" fontId="9" fillId="4" borderId="4" xfId="0" applyNumberFormat="1" applyFont="1" applyFill="1" applyBorder="1" applyAlignment="1">
      <alignment vertical="center" wrapText="1"/>
    </xf>
    <xf numFmtId="49" fontId="9" fillId="3" borderId="2" xfId="0" applyNumberFormat="1" applyFont="1" applyFill="1" applyBorder="1" applyAlignment="1">
      <alignment vertical="center" wrapText="1"/>
    </xf>
    <xf numFmtId="49" fontId="9" fillId="3" borderId="3" xfId="0" applyNumberFormat="1" applyFont="1" applyFill="1" applyBorder="1" applyAlignment="1">
      <alignment vertical="center" wrapText="1"/>
    </xf>
    <xf numFmtId="49" fontId="9" fillId="3" borderId="4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49" fontId="9" fillId="2" borderId="3" xfId="0" applyNumberFormat="1" applyFont="1" applyFill="1" applyBorder="1" applyAlignment="1">
      <alignment vertical="center" wrapText="1"/>
    </xf>
    <xf numFmtId="49" fontId="9" fillId="2" borderId="4" xfId="0" applyNumberFormat="1" applyFont="1" applyFill="1" applyBorder="1" applyAlignment="1">
      <alignment vertical="center" wrapText="1"/>
    </xf>
    <xf numFmtId="49" fontId="22" fillId="4" borderId="2" xfId="0" applyNumberFormat="1" applyFont="1" applyFill="1" applyBorder="1" applyAlignment="1">
      <alignment vertical="center" wrapText="1"/>
    </xf>
    <xf numFmtId="49" fontId="22" fillId="4" borderId="3" xfId="0" applyNumberFormat="1" applyFont="1" applyFill="1" applyBorder="1" applyAlignment="1">
      <alignment vertical="center" wrapText="1"/>
    </xf>
    <xf numFmtId="49" fontId="22" fillId="4" borderId="4" xfId="0" applyNumberFormat="1" applyFont="1" applyFill="1" applyBorder="1" applyAlignment="1">
      <alignment vertical="center" wrapText="1"/>
    </xf>
    <xf numFmtId="49" fontId="6" fillId="4" borderId="2" xfId="0" applyNumberFormat="1" applyFont="1" applyFill="1" applyBorder="1" applyAlignment="1">
      <alignment vertical="center" wrapText="1"/>
    </xf>
    <xf numFmtId="49" fontId="6" fillId="4" borderId="3" xfId="0" applyNumberFormat="1" applyFont="1" applyFill="1" applyBorder="1" applyAlignment="1">
      <alignment vertical="center" wrapText="1"/>
    </xf>
    <xf numFmtId="49" fontId="6" fillId="4" borderId="4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right" vertical="center" wrapText="1"/>
    </xf>
    <xf numFmtId="0" fontId="15" fillId="13" borderId="1" xfId="0" applyFont="1" applyFill="1" applyBorder="1" applyAlignment="1">
      <alignment horizontal="right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64" fontId="4" fillId="16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11" fillId="5" borderId="4" xfId="0" applyNumberFormat="1" applyFont="1" applyFill="1" applyBorder="1" applyAlignment="1">
      <alignment horizontal="center" vertical="center" wrapText="1"/>
    </xf>
    <xf numFmtId="165" fontId="14" fillId="6" borderId="4" xfId="0" applyNumberFormat="1" applyFont="1" applyFill="1" applyBorder="1" applyAlignment="1">
      <alignment horizontal="center" vertical="center" wrapText="1"/>
    </xf>
    <xf numFmtId="165" fontId="12" fillId="7" borderId="4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165" fontId="15" fillId="0" borderId="4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 applyProtection="1">
      <alignment horizontal="center" vertical="center" wrapText="1"/>
    </xf>
    <xf numFmtId="165" fontId="18" fillId="6" borderId="4" xfId="0" applyNumberFormat="1" applyFont="1" applyFill="1" applyBorder="1" applyAlignment="1">
      <alignment horizontal="center" vertical="center" wrapText="1"/>
    </xf>
    <xf numFmtId="165" fontId="7" fillId="7" borderId="4" xfId="0" applyNumberFormat="1" applyFont="1" applyFill="1" applyBorder="1" applyAlignment="1">
      <alignment horizontal="center" vertical="center" wrapText="1"/>
    </xf>
    <xf numFmtId="165" fontId="6" fillId="7" borderId="1" xfId="0" applyNumberFormat="1" applyFont="1" applyFill="1" applyBorder="1" applyAlignment="1" applyProtection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165" fontId="13" fillId="6" borderId="1" xfId="0" applyNumberFormat="1" applyFont="1" applyFill="1" applyBorder="1" applyAlignment="1" applyProtection="1">
      <alignment horizontal="center" vertical="center" wrapText="1"/>
    </xf>
    <xf numFmtId="165" fontId="6" fillId="7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11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 applyProtection="1">
      <alignment horizontal="center" vertical="center" wrapText="1"/>
    </xf>
    <xf numFmtId="165" fontId="9" fillId="5" borderId="4" xfId="0" applyNumberFormat="1" applyFont="1" applyFill="1" applyBorder="1" applyAlignment="1">
      <alignment horizontal="center" vertical="center" wrapText="1"/>
    </xf>
    <xf numFmtId="165" fontId="15" fillId="8" borderId="4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 applyProtection="1">
      <alignment horizontal="center" vertical="center" wrapText="1"/>
    </xf>
    <xf numFmtId="165" fontId="4" fillId="0" borderId="4" xfId="0" applyNumberFormat="1" applyFont="1" applyFill="1" applyBorder="1" applyAlignment="1" applyProtection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 wrapText="1"/>
    </xf>
    <xf numFmtId="165" fontId="15" fillId="7" borderId="4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165" fontId="6" fillId="7" borderId="4" xfId="0" applyNumberFormat="1" applyFont="1" applyFill="1" applyBorder="1" applyAlignment="1">
      <alignment horizontal="center" vertical="center"/>
    </xf>
    <xf numFmtId="165" fontId="6" fillId="7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 applyProtection="1">
      <alignment horizontal="center" vertical="center" wrapText="1"/>
    </xf>
    <xf numFmtId="165" fontId="13" fillId="6" borderId="4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 applyProtection="1">
      <alignment horizontal="center" vertical="center" wrapText="1"/>
    </xf>
    <xf numFmtId="165" fontId="8" fillId="5" borderId="1" xfId="0" applyNumberFormat="1" applyFont="1" applyFill="1" applyBorder="1" applyAlignment="1" applyProtection="1">
      <alignment horizontal="center" vertical="center" wrapText="1"/>
    </xf>
    <xf numFmtId="165" fontId="6" fillId="8" borderId="4" xfId="0" applyNumberFormat="1" applyFont="1" applyFill="1" applyBorder="1" applyAlignment="1">
      <alignment horizontal="center" vertical="center" wrapText="1"/>
    </xf>
    <xf numFmtId="165" fontId="4" fillId="8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/>
    </xf>
    <xf numFmtId="165" fontId="15" fillId="0" borderId="4" xfId="0" applyNumberFormat="1" applyFont="1" applyFill="1" applyBorder="1" applyAlignment="1" applyProtection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4" fillId="8" borderId="4" xfId="0" applyNumberFormat="1" applyFont="1" applyFill="1" applyBorder="1" applyAlignment="1" applyProtection="1">
      <alignment horizontal="center" vertical="center" wrapText="1"/>
    </xf>
    <xf numFmtId="165" fontId="7" fillId="8" borderId="4" xfId="0" applyNumberFormat="1" applyFont="1" applyFill="1" applyBorder="1" applyAlignment="1">
      <alignment horizontal="center" vertical="center" wrapText="1"/>
    </xf>
    <xf numFmtId="165" fontId="13" fillId="8" borderId="4" xfId="0" applyNumberFormat="1" applyFont="1" applyFill="1" applyBorder="1" applyAlignment="1" applyProtection="1">
      <alignment horizontal="center" vertical="center" wrapText="1"/>
    </xf>
    <xf numFmtId="165" fontId="15" fillId="0" borderId="1" xfId="0" applyNumberFormat="1" applyFont="1" applyFill="1" applyBorder="1" applyAlignment="1" applyProtection="1">
      <alignment horizontal="center" vertical="center" wrapText="1"/>
    </xf>
    <xf numFmtId="165" fontId="18" fillId="7" borderId="4" xfId="0" applyNumberFormat="1" applyFont="1" applyFill="1" applyBorder="1" applyAlignment="1">
      <alignment horizontal="center" vertical="center" wrapText="1"/>
    </xf>
    <xf numFmtId="165" fontId="15" fillId="8" borderId="4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 applyProtection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5" fontId="44" fillId="0" borderId="4" xfId="0" applyNumberFormat="1" applyFont="1" applyFill="1" applyBorder="1" applyAlignment="1">
      <alignment horizontal="center" vertical="center" wrapText="1"/>
    </xf>
    <xf numFmtId="165" fontId="4" fillId="7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21" fillId="1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31" fillId="6" borderId="1" xfId="0" applyNumberFormat="1" applyFont="1" applyFill="1" applyBorder="1" applyAlignment="1">
      <alignment horizontal="center" vertical="center" wrapText="1"/>
    </xf>
    <xf numFmtId="165" fontId="21" fillId="3" borderId="1" xfId="0" applyNumberFormat="1" applyFont="1" applyFill="1" applyBorder="1" applyAlignment="1">
      <alignment horizontal="center" vertical="center" wrapText="1"/>
    </xf>
    <xf numFmtId="165" fontId="8" fillId="7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165" fontId="8" fillId="7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39" fillId="11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31" fillId="6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8" fillId="7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39" fillId="11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21" fillId="10" borderId="1" xfId="0" applyNumberFormat="1" applyFont="1" applyFill="1" applyBorder="1" applyAlignment="1" applyProtection="1">
      <alignment horizontal="center" vertical="center" wrapText="1"/>
    </xf>
    <xf numFmtId="165" fontId="21" fillId="10" borderId="1" xfId="0" applyNumberFormat="1" applyFont="1" applyFill="1" applyBorder="1" applyAlignment="1" applyProtection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right" vertical="center" wrapText="1"/>
    </xf>
    <xf numFmtId="164" fontId="4" fillId="19" borderId="4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right" vertical="center" wrapText="1"/>
    </xf>
    <xf numFmtId="49" fontId="40" fillId="0" borderId="2" xfId="0" applyNumberFormat="1" applyFont="1" applyFill="1" applyBorder="1" applyAlignment="1">
      <alignment horizontal="center" vertical="center" wrapText="1"/>
    </xf>
    <xf numFmtId="49" fontId="40" fillId="0" borderId="3" xfId="0" applyNumberFormat="1" applyFont="1" applyFill="1" applyBorder="1" applyAlignment="1">
      <alignment horizontal="center" vertical="center" wrapText="1"/>
    </xf>
    <xf numFmtId="49" fontId="40" fillId="0" borderId="4" xfId="0" applyNumberFormat="1" applyFont="1" applyFill="1" applyBorder="1" applyAlignment="1">
      <alignment horizontal="center" vertical="center" wrapText="1"/>
    </xf>
    <xf numFmtId="164" fontId="6" fillId="18" borderId="1" xfId="0" applyNumberFormat="1" applyFont="1" applyFill="1" applyBorder="1" applyAlignment="1" applyProtection="1">
      <alignment horizontal="center" vertical="center" wrapText="1"/>
    </xf>
    <xf numFmtId="164" fontId="6" fillId="1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48" fillId="8" borderId="0" xfId="0" applyFont="1" applyFill="1"/>
    <xf numFmtId="49" fontId="4" fillId="8" borderId="0" xfId="0" applyNumberFormat="1" applyFont="1" applyFill="1" applyBorder="1" applyAlignment="1">
      <alignment vertical="top" wrapText="1"/>
    </xf>
    <xf numFmtId="49" fontId="4" fillId="8" borderId="0" xfId="0" applyNumberFormat="1" applyFont="1" applyFill="1" applyBorder="1" applyAlignment="1">
      <alignment vertical="center" wrapText="1"/>
    </xf>
    <xf numFmtId="49" fontId="4" fillId="8" borderId="0" xfId="0" applyNumberFormat="1" applyFont="1" applyFill="1" applyBorder="1" applyAlignment="1">
      <alignment horizontal="left" vertical="top" wrapText="1"/>
    </xf>
    <xf numFmtId="0" fontId="48" fillId="8" borderId="0" xfId="0" applyFont="1" applyFill="1" applyBorder="1"/>
    <xf numFmtId="0" fontId="48" fillId="8" borderId="12" xfId="0" applyFont="1" applyFill="1" applyBorder="1"/>
    <xf numFmtId="49" fontId="48" fillId="8" borderId="0" xfId="0" applyNumberFormat="1" applyFont="1" applyFill="1" applyBorder="1" applyAlignment="1">
      <alignment vertical="top" wrapText="1"/>
    </xf>
    <xf numFmtId="49" fontId="48" fillId="8" borderId="0" xfId="0" applyNumberFormat="1" applyFont="1" applyFill="1" applyBorder="1" applyAlignment="1">
      <alignment vertical="center" wrapText="1"/>
    </xf>
    <xf numFmtId="0" fontId="0" fillId="0" borderId="0" xfId="0" applyBorder="1" applyAlignment="1"/>
    <xf numFmtId="0" fontId="48" fillId="8" borderId="12" xfId="0" applyFont="1" applyFill="1" applyBorder="1" applyAlignment="1"/>
    <xf numFmtId="0" fontId="49" fillId="0" borderId="0" xfId="0" applyFont="1" applyFill="1" applyAlignment="1">
      <alignment vertical="center" wrapText="1"/>
    </xf>
    <xf numFmtId="0" fontId="48" fillId="17" borderId="1" xfId="0" applyFont="1" applyFill="1" applyBorder="1" applyAlignment="1">
      <alignment horizontal="center" vertical="center" wrapText="1"/>
    </xf>
    <xf numFmtId="0" fontId="48" fillId="14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4" fontId="50" fillId="2" borderId="1" xfId="0" applyNumberFormat="1" applyFont="1" applyFill="1" applyBorder="1" applyAlignment="1">
      <alignment horizontal="center" vertical="center" wrapText="1"/>
    </xf>
    <xf numFmtId="164" fontId="50" fillId="2" borderId="1" xfId="0" applyNumberFormat="1" applyFont="1" applyFill="1" applyBorder="1" applyAlignment="1">
      <alignment horizontal="center" vertical="center" wrapText="1"/>
    </xf>
    <xf numFmtId="4" fontId="50" fillId="3" borderId="1" xfId="0" applyNumberFormat="1" applyFont="1" applyFill="1" applyBorder="1" applyAlignment="1">
      <alignment horizontal="center" vertical="center" wrapText="1"/>
    </xf>
    <xf numFmtId="164" fontId="50" fillId="3" borderId="1" xfId="0" applyNumberFormat="1" applyFont="1" applyFill="1" applyBorder="1" applyAlignment="1">
      <alignment horizontal="center" vertical="center" wrapText="1"/>
    </xf>
    <xf numFmtId="4" fontId="50" fillId="4" borderId="1" xfId="0" applyNumberFormat="1" applyFont="1" applyFill="1" applyBorder="1" applyAlignment="1">
      <alignment horizontal="center" vertical="center" wrapText="1"/>
    </xf>
    <xf numFmtId="164" fontId="50" fillId="4" borderId="1" xfId="0" applyNumberFormat="1" applyFont="1" applyFill="1" applyBorder="1" applyAlignment="1">
      <alignment horizontal="center" vertical="center" wrapText="1"/>
    </xf>
    <xf numFmtId="4" fontId="51" fillId="5" borderId="4" xfId="0" applyNumberFormat="1" applyFont="1" applyFill="1" applyBorder="1" applyAlignment="1">
      <alignment horizontal="center" vertical="center" wrapText="1"/>
    </xf>
    <xf numFmtId="164" fontId="51" fillId="5" borderId="4" xfId="0" applyNumberFormat="1" applyFont="1" applyFill="1" applyBorder="1" applyAlignment="1">
      <alignment horizontal="center" vertical="center" wrapText="1"/>
    </xf>
    <xf numFmtId="4" fontId="52" fillId="6" borderId="4" xfId="0" applyNumberFormat="1" applyFont="1" applyFill="1" applyBorder="1" applyAlignment="1">
      <alignment horizontal="center" vertical="center" wrapText="1"/>
    </xf>
    <xf numFmtId="164" fontId="52" fillId="6" borderId="4" xfId="0" applyNumberFormat="1" applyFont="1" applyFill="1" applyBorder="1" applyAlignment="1">
      <alignment horizontal="center" vertical="center" wrapText="1"/>
    </xf>
    <xf numFmtId="4" fontId="53" fillId="7" borderId="4" xfId="0" applyNumberFormat="1" applyFont="1" applyFill="1" applyBorder="1" applyAlignment="1">
      <alignment horizontal="center" vertical="center" wrapText="1"/>
    </xf>
    <xf numFmtId="164" fontId="53" fillId="7" borderId="4" xfId="0" applyNumberFormat="1" applyFont="1" applyFill="1" applyBorder="1" applyAlignment="1">
      <alignment horizontal="center" vertical="center" wrapText="1"/>
    </xf>
    <xf numFmtId="4" fontId="53" fillId="0" borderId="4" xfId="0" applyNumberFormat="1" applyFont="1" applyFill="1" applyBorder="1" applyAlignment="1">
      <alignment horizontal="center" vertical="center" wrapText="1"/>
    </xf>
    <xf numFmtId="164" fontId="53" fillId="0" borderId="4" xfId="0" applyNumberFormat="1" applyFont="1" applyFill="1" applyBorder="1" applyAlignment="1">
      <alignment horizontal="center" vertical="center" wrapText="1"/>
    </xf>
    <xf numFmtId="4" fontId="54" fillId="0" borderId="4" xfId="0" applyNumberFormat="1" applyFont="1" applyFill="1" applyBorder="1" applyAlignment="1">
      <alignment horizontal="center" vertical="center" wrapText="1"/>
    </xf>
    <xf numFmtId="4" fontId="48" fillId="0" borderId="4" xfId="0" applyNumberFormat="1" applyFont="1" applyFill="1" applyBorder="1" applyAlignment="1">
      <alignment horizontal="center" vertical="center" wrapText="1"/>
    </xf>
    <xf numFmtId="164" fontId="48" fillId="0" borderId="4" xfId="0" applyNumberFormat="1" applyFont="1" applyFill="1" applyBorder="1" applyAlignment="1">
      <alignment horizontal="center" vertical="center" wrapText="1"/>
    </xf>
    <xf numFmtId="4" fontId="55" fillId="4" borderId="1" xfId="0" applyNumberFormat="1" applyFont="1" applyFill="1" applyBorder="1" applyAlignment="1" applyProtection="1">
      <alignment horizontal="center" vertical="center" wrapText="1"/>
    </xf>
    <xf numFmtId="164" fontId="55" fillId="4" borderId="1" xfId="0" applyNumberFormat="1" applyFont="1" applyFill="1" applyBorder="1" applyAlignment="1" applyProtection="1">
      <alignment horizontal="center" vertical="center" wrapText="1"/>
    </xf>
    <xf numFmtId="4" fontId="56" fillId="6" borderId="4" xfId="0" applyNumberFormat="1" applyFont="1" applyFill="1" applyBorder="1" applyAlignment="1">
      <alignment horizontal="center" vertical="center" wrapText="1"/>
    </xf>
    <xf numFmtId="164" fontId="56" fillId="6" borderId="4" xfId="0" applyNumberFormat="1" applyFont="1" applyFill="1" applyBorder="1" applyAlignment="1">
      <alignment horizontal="center" vertical="center" wrapText="1"/>
    </xf>
    <xf numFmtId="4" fontId="49" fillId="7" borderId="4" xfId="0" applyNumberFormat="1" applyFont="1" applyFill="1" applyBorder="1" applyAlignment="1">
      <alignment horizontal="center" vertical="center" wrapText="1"/>
    </xf>
    <xf numFmtId="164" fontId="49" fillId="7" borderId="4" xfId="0" applyNumberFormat="1" applyFont="1" applyFill="1" applyBorder="1" applyAlignment="1">
      <alignment horizontal="center" vertical="center" wrapText="1"/>
    </xf>
    <xf numFmtId="164" fontId="54" fillId="0" borderId="4" xfId="0" applyNumberFormat="1" applyFont="1" applyFill="1" applyBorder="1" applyAlignment="1">
      <alignment horizontal="center" vertical="center" wrapText="1"/>
    </xf>
    <xf numFmtId="4" fontId="48" fillId="7" borderId="1" xfId="0" applyNumberFormat="1" applyFont="1" applyFill="1" applyBorder="1" applyAlignment="1" applyProtection="1">
      <alignment horizontal="center" vertical="center" wrapText="1"/>
    </xf>
    <xf numFmtId="164" fontId="48" fillId="7" borderId="1" xfId="0" applyNumberFormat="1" applyFont="1" applyFill="1" applyBorder="1" applyAlignment="1" applyProtection="1">
      <alignment horizontal="center" vertical="center" wrapText="1"/>
    </xf>
    <xf numFmtId="4" fontId="49" fillId="0" borderId="4" xfId="0" applyNumberFormat="1" applyFont="1" applyFill="1" applyBorder="1" applyAlignment="1">
      <alignment horizontal="center" vertical="center" wrapText="1"/>
    </xf>
    <xf numFmtId="164" fontId="49" fillId="0" borderId="4" xfId="0" applyNumberFormat="1" applyFont="1" applyFill="1" applyBorder="1" applyAlignment="1">
      <alignment horizontal="center" vertical="center" wrapText="1"/>
    </xf>
    <xf numFmtId="4" fontId="54" fillId="6" borderId="1" xfId="0" applyNumberFormat="1" applyFont="1" applyFill="1" applyBorder="1" applyAlignment="1" applyProtection="1">
      <alignment horizontal="center" vertical="center" wrapText="1"/>
    </xf>
    <xf numFmtId="164" fontId="54" fillId="6" borderId="1" xfId="0" applyNumberFormat="1" applyFont="1" applyFill="1" applyBorder="1" applyAlignment="1" applyProtection="1">
      <alignment horizontal="center" vertical="center" wrapText="1"/>
    </xf>
    <xf numFmtId="4" fontId="48" fillId="7" borderId="4" xfId="0" applyNumberFormat="1" applyFont="1" applyFill="1" applyBorder="1" applyAlignment="1">
      <alignment horizontal="center" vertical="center" wrapText="1"/>
    </xf>
    <xf numFmtId="164" fontId="48" fillId="7" borderId="4" xfId="0" applyNumberFormat="1" applyFont="1" applyFill="1" applyBorder="1" applyAlignment="1">
      <alignment horizontal="center" vertical="center" wrapText="1"/>
    </xf>
    <xf numFmtId="4" fontId="48" fillId="18" borderId="4" xfId="0" applyNumberFormat="1" applyFont="1" applyFill="1" applyBorder="1" applyAlignment="1">
      <alignment horizontal="center" vertical="center" wrapText="1"/>
    </xf>
    <xf numFmtId="4" fontId="53" fillId="18" borderId="4" xfId="0" applyNumberFormat="1" applyFont="1" applyFill="1" applyBorder="1" applyAlignment="1">
      <alignment horizontal="center" vertical="center" wrapText="1"/>
    </xf>
    <xf numFmtId="4" fontId="49" fillId="18" borderId="4" xfId="0" applyNumberFormat="1" applyFont="1" applyFill="1" applyBorder="1" applyAlignment="1">
      <alignment horizontal="center" vertical="center" wrapText="1"/>
    </xf>
    <xf numFmtId="4" fontId="55" fillId="4" borderId="4" xfId="0" applyNumberFormat="1" applyFont="1" applyFill="1" applyBorder="1" applyAlignment="1" applyProtection="1">
      <alignment horizontal="center" vertical="center" wrapText="1"/>
    </xf>
    <xf numFmtId="164" fontId="55" fillId="4" borderId="4" xfId="0" applyNumberFormat="1" applyFont="1" applyFill="1" applyBorder="1" applyAlignment="1" applyProtection="1">
      <alignment horizontal="center" vertical="center" wrapText="1"/>
    </xf>
    <xf numFmtId="4" fontId="51" fillId="4" borderId="4" xfId="0" applyNumberFormat="1" applyFont="1" applyFill="1" applyBorder="1" applyAlignment="1">
      <alignment horizontal="center" vertical="center" wrapText="1"/>
    </xf>
    <xf numFmtId="164" fontId="51" fillId="4" borderId="4" xfId="0" applyNumberFormat="1" applyFont="1" applyFill="1" applyBorder="1" applyAlignment="1">
      <alignment horizontal="center" vertical="center" wrapText="1"/>
    </xf>
    <xf numFmtId="4" fontId="50" fillId="5" borderId="4" xfId="0" applyNumberFormat="1" applyFont="1" applyFill="1" applyBorder="1" applyAlignment="1">
      <alignment horizontal="center" vertical="center" wrapText="1"/>
    </xf>
    <xf numFmtId="164" fontId="50" fillId="5" borderId="4" xfId="0" applyNumberFormat="1" applyFont="1" applyFill="1" applyBorder="1" applyAlignment="1">
      <alignment horizontal="center" vertical="center" wrapText="1"/>
    </xf>
    <xf numFmtId="164" fontId="54" fillId="8" borderId="4" xfId="0" applyNumberFormat="1" applyFont="1" applyFill="1" applyBorder="1" applyAlignment="1">
      <alignment horizontal="center" vertical="center" wrapText="1"/>
    </xf>
    <xf numFmtId="4" fontId="54" fillId="8" borderId="4" xfId="0" applyNumberFormat="1" applyFont="1" applyFill="1" applyBorder="1" applyAlignment="1">
      <alignment horizontal="center" vertical="center" wrapText="1"/>
    </xf>
    <xf numFmtId="4" fontId="48" fillId="18" borderId="1" xfId="0" applyNumberFormat="1" applyFont="1" applyFill="1" applyBorder="1" applyAlignment="1" applyProtection="1">
      <alignment horizontal="center" vertical="center" wrapText="1"/>
    </xf>
    <xf numFmtId="4" fontId="54" fillId="18" borderId="4" xfId="0" applyNumberFormat="1" applyFont="1" applyFill="1" applyBorder="1" applyAlignment="1">
      <alignment horizontal="center" vertical="center" wrapText="1"/>
    </xf>
    <xf numFmtId="4" fontId="54" fillId="0" borderId="1" xfId="0" applyNumberFormat="1" applyFont="1" applyFill="1" applyBorder="1" applyAlignment="1" applyProtection="1">
      <alignment horizontal="center" vertical="center" wrapText="1"/>
    </xf>
    <xf numFmtId="164" fontId="54" fillId="0" borderId="1" xfId="0" applyNumberFormat="1" applyFont="1" applyFill="1" applyBorder="1" applyAlignment="1" applyProtection="1">
      <alignment horizontal="center" vertical="center" wrapText="1"/>
    </xf>
    <xf numFmtId="164" fontId="48" fillId="0" borderId="4" xfId="0" applyNumberFormat="1" applyFont="1" applyFill="1" applyBorder="1" applyAlignment="1" applyProtection="1">
      <alignment horizontal="center" vertical="center" wrapText="1"/>
    </xf>
    <xf numFmtId="4" fontId="48" fillId="18" borderId="4" xfId="0" applyNumberFormat="1" applyFont="1" applyFill="1" applyBorder="1" applyAlignment="1" applyProtection="1">
      <alignment horizontal="center" vertical="center" wrapText="1"/>
    </xf>
    <xf numFmtId="4" fontId="48" fillId="0" borderId="4" xfId="0" applyNumberFormat="1" applyFont="1" applyFill="1" applyBorder="1" applyAlignment="1" applyProtection="1">
      <alignment horizontal="center" vertical="center" wrapText="1"/>
    </xf>
    <xf numFmtId="4" fontId="55" fillId="5" borderId="4" xfId="0" applyNumberFormat="1" applyFont="1" applyFill="1" applyBorder="1" applyAlignment="1">
      <alignment horizontal="center" vertical="center" wrapText="1"/>
    </xf>
    <xf numFmtId="164" fontId="55" fillId="5" borderId="4" xfId="0" applyNumberFormat="1" applyFont="1" applyFill="1" applyBorder="1" applyAlignment="1">
      <alignment horizontal="center" vertical="center" wrapText="1"/>
    </xf>
    <xf numFmtId="4" fontId="54" fillId="7" borderId="4" xfId="0" applyNumberFormat="1" applyFont="1" applyFill="1" applyBorder="1" applyAlignment="1">
      <alignment horizontal="center" vertical="center" wrapText="1"/>
    </xf>
    <xf numFmtId="164" fontId="54" fillId="7" borderId="4" xfId="0" applyNumberFormat="1" applyFont="1" applyFill="1" applyBorder="1" applyAlignment="1">
      <alignment horizontal="center" vertical="center" wrapText="1"/>
    </xf>
    <xf numFmtId="4" fontId="51" fillId="4" borderId="1" xfId="0" applyNumberFormat="1" applyFont="1" applyFill="1" applyBorder="1" applyAlignment="1">
      <alignment horizontal="center" vertical="center" wrapText="1"/>
    </xf>
    <xf numFmtId="164" fontId="51" fillId="4" borderId="1" xfId="0" applyNumberFormat="1" applyFont="1" applyFill="1" applyBorder="1" applyAlignment="1">
      <alignment horizontal="center" vertical="center" wrapText="1"/>
    </xf>
    <xf numFmtId="4" fontId="55" fillId="5" borderId="1" xfId="0" applyNumberFormat="1" applyFont="1" applyFill="1" applyBorder="1" applyAlignment="1">
      <alignment horizontal="center" vertical="center" wrapText="1"/>
    </xf>
    <xf numFmtId="164" fontId="55" fillId="5" borderId="1" xfId="0" applyNumberFormat="1" applyFont="1" applyFill="1" applyBorder="1" applyAlignment="1">
      <alignment horizontal="center" vertical="center" wrapText="1"/>
    </xf>
    <xf numFmtId="4" fontId="48" fillId="7" borderId="4" xfId="0" applyNumberFormat="1" applyFont="1" applyFill="1" applyBorder="1" applyAlignment="1">
      <alignment horizontal="center" vertical="center"/>
    </xf>
    <xf numFmtId="164" fontId="48" fillId="7" borderId="4" xfId="0" applyNumberFormat="1" applyFont="1" applyFill="1" applyBorder="1" applyAlignment="1">
      <alignment horizontal="center" vertical="center"/>
    </xf>
    <xf numFmtId="4" fontId="48" fillId="7" borderId="1" xfId="0" applyNumberFormat="1" applyFont="1" applyFill="1" applyBorder="1" applyAlignment="1">
      <alignment horizontal="center" vertical="center" wrapText="1"/>
    </xf>
    <xf numFmtId="164" fontId="48" fillId="7" borderId="1" xfId="0" applyNumberFormat="1" applyFont="1" applyFill="1" applyBorder="1" applyAlignment="1">
      <alignment horizontal="center" vertical="center" wrapText="1"/>
    </xf>
    <xf numFmtId="4" fontId="55" fillId="3" borderId="1" xfId="0" applyNumberFormat="1" applyFont="1" applyFill="1" applyBorder="1" applyAlignment="1" applyProtection="1">
      <alignment horizontal="center" vertical="center" wrapText="1"/>
    </xf>
    <xf numFmtId="164" fontId="55" fillId="3" borderId="1" xfId="0" applyNumberFormat="1" applyFont="1" applyFill="1" applyBorder="1" applyAlignment="1" applyProtection="1">
      <alignment horizontal="center" vertical="center" wrapText="1"/>
    </xf>
    <xf numFmtId="164" fontId="54" fillId="6" borderId="4" xfId="0" applyNumberFormat="1" applyFont="1" applyFill="1" applyBorder="1" applyAlignment="1">
      <alignment horizontal="center" vertical="center" wrapText="1"/>
    </xf>
    <xf numFmtId="4" fontId="54" fillId="6" borderId="4" xfId="0" applyNumberFormat="1" applyFont="1" applyFill="1" applyBorder="1" applyAlignment="1">
      <alignment horizontal="center" vertical="center" wrapText="1"/>
    </xf>
    <xf numFmtId="4" fontId="54" fillId="9" borderId="4" xfId="0" applyNumberFormat="1" applyFont="1" applyFill="1" applyBorder="1" applyAlignment="1">
      <alignment horizontal="center" vertical="center" wrapText="1"/>
    </xf>
    <xf numFmtId="164" fontId="54" fillId="9" borderId="4" xfId="0" applyNumberFormat="1" applyFont="1" applyFill="1" applyBorder="1" applyAlignment="1">
      <alignment horizontal="center" vertical="center" wrapText="1"/>
    </xf>
    <xf numFmtId="4" fontId="55" fillId="2" borderId="1" xfId="0" applyNumberFormat="1" applyFont="1" applyFill="1" applyBorder="1" applyAlignment="1" applyProtection="1">
      <alignment horizontal="center" vertical="center" wrapText="1"/>
    </xf>
    <xf numFmtId="164" fontId="55" fillId="2" borderId="1" xfId="0" applyNumberFormat="1" applyFont="1" applyFill="1" applyBorder="1" applyAlignment="1" applyProtection="1">
      <alignment horizontal="center" vertical="center" wrapText="1"/>
    </xf>
    <xf numFmtId="4" fontId="55" fillId="5" borderId="1" xfId="0" applyNumberFormat="1" applyFont="1" applyFill="1" applyBorder="1" applyAlignment="1" applyProtection="1">
      <alignment horizontal="center" vertical="center" wrapText="1"/>
    </xf>
    <xf numFmtId="164" fontId="55" fillId="5" borderId="1" xfId="0" applyNumberFormat="1" applyFont="1" applyFill="1" applyBorder="1" applyAlignment="1" applyProtection="1">
      <alignment horizontal="center" vertical="center" wrapText="1"/>
    </xf>
    <xf numFmtId="164" fontId="48" fillId="8" borderId="4" xfId="0" applyNumberFormat="1" applyFont="1" applyFill="1" applyBorder="1" applyAlignment="1">
      <alignment horizontal="center" vertical="center" wrapText="1"/>
    </xf>
    <xf numFmtId="4" fontId="48" fillId="8" borderId="4" xfId="0" applyNumberFormat="1" applyFont="1" applyFill="1" applyBorder="1" applyAlignment="1">
      <alignment horizontal="center" vertical="center" wrapText="1"/>
    </xf>
    <xf numFmtId="4" fontId="55" fillId="5" borderId="4" xfId="0" applyNumberFormat="1" applyFont="1" applyFill="1" applyBorder="1" applyAlignment="1">
      <alignment horizontal="center" vertical="center"/>
    </xf>
    <xf numFmtId="164" fontId="55" fillId="5" borderId="4" xfId="0" applyNumberFormat="1" applyFont="1" applyFill="1" applyBorder="1" applyAlignment="1">
      <alignment horizontal="center" vertical="center"/>
    </xf>
    <xf numFmtId="4" fontId="54" fillId="0" borderId="4" xfId="0" applyNumberFormat="1" applyFont="1" applyFill="1" applyBorder="1" applyAlignment="1" applyProtection="1">
      <alignment horizontal="center" vertical="center" wrapText="1"/>
    </xf>
    <xf numFmtId="164" fontId="54" fillId="0" borderId="4" xfId="0" applyNumberFormat="1" applyFont="1" applyFill="1" applyBorder="1" applyAlignment="1" applyProtection="1">
      <alignment horizontal="center" vertical="center" wrapText="1"/>
    </xf>
    <xf numFmtId="164" fontId="48" fillId="8" borderId="4" xfId="0" applyNumberFormat="1" applyFont="1" applyFill="1" applyBorder="1" applyAlignment="1" applyProtection="1">
      <alignment horizontal="center" vertical="center" wrapText="1"/>
    </xf>
    <xf numFmtId="4" fontId="48" fillId="8" borderId="4" xfId="0" applyNumberFormat="1" applyFont="1" applyFill="1" applyBorder="1" applyAlignment="1" applyProtection="1">
      <alignment horizontal="center" vertical="center" wrapText="1"/>
    </xf>
    <xf numFmtId="164" fontId="49" fillId="8" borderId="4" xfId="0" applyNumberFormat="1" applyFont="1" applyFill="1" applyBorder="1" applyAlignment="1">
      <alignment horizontal="center" vertical="center" wrapText="1"/>
    </xf>
    <xf numFmtId="4" fontId="49" fillId="8" borderId="4" xfId="0" applyNumberFormat="1" applyFont="1" applyFill="1" applyBorder="1" applyAlignment="1">
      <alignment horizontal="center" vertical="center" wrapText="1"/>
    </xf>
    <xf numFmtId="164" fontId="54" fillId="8" borderId="4" xfId="0" applyNumberFormat="1" applyFont="1" applyFill="1" applyBorder="1" applyAlignment="1" applyProtection="1">
      <alignment horizontal="center" vertical="center" wrapText="1"/>
    </xf>
    <xf numFmtId="4" fontId="54" fillId="8" borderId="4" xfId="0" applyNumberFormat="1" applyFont="1" applyFill="1" applyBorder="1" applyAlignment="1" applyProtection="1">
      <alignment horizontal="center" vertical="center" wrapText="1"/>
    </xf>
    <xf numFmtId="164" fontId="54" fillId="19" borderId="4" xfId="0" applyNumberFormat="1" applyFont="1" applyFill="1" applyBorder="1" applyAlignment="1">
      <alignment horizontal="center" vertical="center" wrapText="1"/>
    </xf>
    <xf numFmtId="4" fontId="55" fillId="3" borderId="4" xfId="0" applyNumberFormat="1" applyFont="1" applyFill="1" applyBorder="1" applyAlignment="1">
      <alignment horizontal="center" vertical="center" wrapText="1"/>
    </xf>
    <xf numFmtId="164" fontId="55" fillId="3" borderId="4" xfId="0" applyNumberFormat="1" applyFont="1" applyFill="1" applyBorder="1" applyAlignment="1">
      <alignment horizontal="center" vertical="center" wrapText="1"/>
    </xf>
    <xf numFmtId="4" fontId="55" fillId="4" borderId="4" xfId="0" applyNumberFormat="1" applyFont="1" applyFill="1" applyBorder="1" applyAlignment="1">
      <alignment horizontal="center" vertical="center" wrapText="1"/>
    </xf>
    <xf numFmtId="164" fontId="55" fillId="4" borderId="4" xfId="0" applyNumberFormat="1" applyFont="1" applyFill="1" applyBorder="1" applyAlignment="1">
      <alignment horizontal="center" vertical="center" wrapText="1"/>
    </xf>
    <xf numFmtId="4" fontId="55" fillId="3" borderId="1" xfId="0" applyNumberFormat="1" applyFont="1" applyFill="1" applyBorder="1" applyAlignment="1">
      <alignment horizontal="center" vertical="center" wrapText="1"/>
    </xf>
    <xf numFmtId="164" fontId="55" fillId="3" borderId="1" xfId="0" applyNumberFormat="1" applyFont="1" applyFill="1" applyBorder="1" applyAlignment="1">
      <alignment horizontal="center" vertical="center" wrapText="1"/>
    </xf>
    <xf numFmtId="4" fontId="56" fillId="7" borderId="4" xfId="0" applyNumberFormat="1" applyFont="1" applyFill="1" applyBorder="1" applyAlignment="1">
      <alignment horizontal="center" vertical="center" wrapText="1"/>
    </xf>
    <xf numFmtId="164" fontId="56" fillId="7" borderId="4" xfId="0" applyNumberFormat="1" applyFont="1" applyFill="1" applyBorder="1" applyAlignment="1">
      <alignment horizontal="center" vertical="center" wrapText="1"/>
    </xf>
    <xf numFmtId="4" fontId="48" fillId="0" borderId="4" xfId="0" applyNumberFormat="1" applyFont="1" applyBorder="1" applyAlignment="1">
      <alignment horizontal="center" vertical="center" wrapText="1"/>
    </xf>
    <xf numFmtId="164" fontId="48" fillId="0" borderId="4" xfId="0" applyNumberFormat="1" applyFont="1" applyBorder="1" applyAlignment="1">
      <alignment horizontal="center" vertical="center" wrapText="1"/>
    </xf>
    <xf numFmtId="4" fontId="48" fillId="0" borderId="1" xfId="0" applyNumberFormat="1" applyFont="1" applyFill="1" applyBorder="1" applyAlignment="1" applyProtection="1">
      <alignment horizontal="center" vertical="center" wrapText="1"/>
    </xf>
    <xf numFmtId="164" fontId="48" fillId="0" borderId="1" xfId="0" applyNumberFormat="1" applyFont="1" applyFill="1" applyBorder="1" applyAlignment="1" applyProtection="1">
      <alignment horizontal="center" vertical="center" wrapText="1"/>
    </xf>
    <xf numFmtId="4" fontId="55" fillId="12" borderId="1" xfId="0" applyNumberFormat="1" applyFont="1" applyFill="1" applyBorder="1" applyAlignment="1">
      <alignment horizontal="center" vertical="center" wrapText="1"/>
    </xf>
    <xf numFmtId="164" fontId="55" fillId="12" borderId="1" xfId="0" applyNumberFormat="1" applyFont="1" applyFill="1" applyBorder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54" fillId="20" borderId="4" xfId="0" applyNumberFormat="1" applyFont="1" applyFill="1" applyBorder="1" applyAlignment="1">
      <alignment horizontal="center" vertical="center" wrapText="1"/>
    </xf>
    <xf numFmtId="164" fontId="48" fillId="2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1" fillId="12" borderId="2" xfId="0" applyNumberFormat="1" applyFont="1" applyFill="1" applyBorder="1" applyAlignment="1">
      <alignment horizontal="center" vertical="center" wrapText="1"/>
    </xf>
    <xf numFmtId="49" fontId="21" fillId="12" borderId="3" xfId="0" applyNumberFormat="1" applyFont="1" applyFill="1" applyBorder="1" applyAlignment="1">
      <alignment horizontal="center" vertical="center" wrapText="1"/>
    </xf>
    <xf numFmtId="49" fontId="21" fillId="12" borderId="4" xfId="0" applyNumberFormat="1" applyFont="1" applyFill="1" applyBorder="1" applyAlignment="1">
      <alignment horizontal="center" vertical="center" wrapText="1"/>
    </xf>
    <xf numFmtId="49" fontId="1" fillId="8" borderId="0" xfId="0" applyNumberFormat="1" applyFont="1" applyFill="1" applyBorder="1" applyAlignment="1">
      <alignment horizontal="left" vertical="center" wrapText="1"/>
    </xf>
    <xf numFmtId="49" fontId="4" fillId="8" borderId="0" xfId="0" applyNumberFormat="1" applyFont="1" applyFill="1" applyBorder="1" applyAlignment="1">
      <alignment horizontal="center" vertical="top" wrapText="1"/>
    </xf>
    <xf numFmtId="49" fontId="1" fillId="8" borderId="0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wrapText="1"/>
    </xf>
    <xf numFmtId="0" fontId="47" fillId="0" borderId="7" xfId="0" applyFont="1" applyBorder="1" applyAlignment="1">
      <alignment horizontal="center" wrapText="1"/>
    </xf>
    <xf numFmtId="49" fontId="40" fillId="0" borderId="2" xfId="0" applyNumberFormat="1" applyFont="1" applyFill="1" applyBorder="1" applyAlignment="1">
      <alignment horizontal="center" vertical="center" wrapText="1"/>
    </xf>
    <xf numFmtId="49" fontId="40" fillId="0" borderId="3" xfId="0" applyNumberFormat="1" applyFont="1" applyFill="1" applyBorder="1" applyAlignment="1">
      <alignment horizontal="center" vertical="center" wrapText="1"/>
    </xf>
    <xf numFmtId="49" fontId="40" fillId="0" borderId="4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44" fillId="0" borderId="3" xfId="0" applyNumberFormat="1" applyFont="1" applyFill="1" applyBorder="1" applyAlignment="1">
      <alignment horizontal="center" vertical="center" wrapText="1"/>
    </xf>
    <xf numFmtId="49" fontId="4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2" fillId="0" borderId="2" xfId="0" applyNumberFormat="1" applyFont="1" applyFill="1" applyBorder="1" applyAlignment="1">
      <alignment horizontal="center" vertical="center" wrapText="1"/>
    </xf>
    <xf numFmtId="49" fontId="42" fillId="0" borderId="3" xfId="0" applyNumberFormat="1" applyFont="1" applyFill="1" applyBorder="1" applyAlignment="1">
      <alignment horizontal="center" vertical="center" wrapText="1"/>
    </xf>
    <xf numFmtId="49" fontId="42" fillId="0" borderId="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49" fillId="14" borderId="6" xfId="0" applyFont="1" applyFill="1" applyBorder="1" applyAlignment="1">
      <alignment horizontal="center" vertical="center" wrapText="1"/>
    </xf>
    <xf numFmtId="0" fontId="49" fillId="14" borderId="10" xfId="0" applyFont="1" applyFill="1" applyBorder="1" applyAlignment="1">
      <alignment horizontal="center" vertical="center" wrapText="1"/>
    </xf>
    <xf numFmtId="0" fontId="49" fillId="14" borderId="16" xfId="0" applyFont="1" applyFill="1" applyBorder="1" applyAlignment="1">
      <alignment horizontal="center" vertical="center" wrapText="1"/>
    </xf>
    <xf numFmtId="0" fontId="49" fillId="14" borderId="11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10" xfId="0" applyFont="1" applyFill="1" applyBorder="1" applyAlignment="1">
      <alignment horizontal="center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center" vertical="center" wrapText="1"/>
    </xf>
    <xf numFmtId="0" fontId="4" fillId="17" borderId="16" xfId="0" applyFont="1" applyFill="1" applyBorder="1" applyAlignment="1">
      <alignment horizontal="center" vertical="center" wrapText="1"/>
    </xf>
    <xf numFmtId="0" fontId="4" fillId="17" borderId="1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99"/>
      <color rgb="FFFF99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view="pageBreakPreview" zoomScaleNormal="100" workbookViewId="0">
      <selection activeCell="D9" sqref="D9"/>
    </sheetView>
  </sheetViews>
  <sheetFormatPr defaultRowHeight="12.75"/>
  <cols>
    <col min="1" max="1" width="55.85546875" style="1" customWidth="1"/>
    <col min="2" max="2" width="6.28515625" style="2" customWidth="1"/>
    <col min="3" max="3" width="5.28515625" style="2" customWidth="1"/>
    <col min="4" max="4" width="12.140625" style="3" customWidth="1"/>
    <col min="5" max="5" width="14" style="4" hidden="1" customWidth="1"/>
    <col min="6" max="6" width="12.140625" style="3" customWidth="1"/>
    <col min="7" max="7" width="13.85546875" style="4" hidden="1" customWidth="1"/>
    <col min="8" max="8" width="12.140625" style="3" customWidth="1"/>
    <col min="9" max="9" width="12" style="4" hidden="1" customWidth="1"/>
    <col min="10" max="16384" width="9.140625" style="4"/>
  </cols>
  <sheetData>
    <row r="1" spans="1:10" ht="31.5" customHeight="1">
      <c r="A1" s="793" t="s">
        <v>630</v>
      </c>
      <c r="B1" s="793"/>
      <c r="C1" s="793"/>
      <c r="D1" s="793"/>
      <c r="E1" s="793"/>
      <c r="F1" s="793"/>
      <c r="G1" s="793"/>
      <c r="H1" s="793"/>
    </row>
    <row r="2" spans="1:10" ht="12.75" customHeight="1">
      <c r="A2" s="5" t="s">
        <v>463</v>
      </c>
      <c r="B2" s="791"/>
      <c r="C2" s="791"/>
      <c r="D2" s="792"/>
      <c r="F2" s="4"/>
      <c r="H2" s="4"/>
    </row>
    <row r="3" spans="1:10" s="6" customFormat="1" ht="25.5" customHeight="1">
      <c r="A3" s="199" t="s">
        <v>464</v>
      </c>
      <c r="B3" s="199" t="s">
        <v>257</v>
      </c>
      <c r="C3" s="199" t="s">
        <v>258</v>
      </c>
      <c r="D3" s="561" t="s">
        <v>631</v>
      </c>
      <c r="E3" s="656"/>
      <c r="F3" s="561" t="s">
        <v>628</v>
      </c>
      <c r="G3" s="656"/>
      <c r="H3" s="561" t="s">
        <v>627</v>
      </c>
      <c r="I3" s="656"/>
    </row>
    <row r="4" spans="1:10" s="12" customFormat="1" ht="14.25" customHeight="1">
      <c r="A4" s="201">
        <v>1</v>
      </c>
      <c r="B4" s="201" t="s">
        <v>495</v>
      </c>
      <c r="C4" s="201" t="s">
        <v>497</v>
      </c>
      <c r="D4" s="11">
        <v>4</v>
      </c>
      <c r="E4" s="657"/>
      <c r="F4" s="11">
        <v>5</v>
      </c>
      <c r="G4" s="657"/>
      <c r="H4" s="11">
        <v>6</v>
      </c>
      <c r="I4" s="657"/>
    </row>
    <row r="5" spans="1:10" s="12" customFormat="1" ht="16.5" customHeight="1">
      <c r="A5" s="16" t="s">
        <v>473</v>
      </c>
      <c r="B5" s="17" t="s">
        <v>474</v>
      </c>
      <c r="C5" s="17"/>
      <c r="D5" s="129">
        <f>SUM(D6:D12)</f>
        <v>69560.5</v>
      </c>
      <c r="E5" s="445">
        <f>SUM(E6:E12)</f>
        <v>69560537.379999995</v>
      </c>
      <c r="F5" s="129">
        <f>SUM(F6:F12)</f>
        <v>68978.999999999985</v>
      </c>
      <c r="G5" s="445">
        <f>SUM(G6:G12)</f>
        <v>68978992.400000006</v>
      </c>
      <c r="H5" s="593">
        <f>IF(F5=0,0,F5/D5)</f>
        <v>0.99164037061263199</v>
      </c>
      <c r="I5" s="593">
        <f>IF(G5=0,0,G5/E5)</f>
        <v>0.99163972847387472</v>
      </c>
    </row>
    <row r="6" spans="1:10" s="12" customFormat="1" ht="25.5" customHeight="1">
      <c r="A6" s="202" t="s">
        <v>475</v>
      </c>
      <c r="B6" s="67" t="s">
        <v>474</v>
      </c>
      <c r="C6" s="67" t="s">
        <v>476</v>
      </c>
      <c r="D6" s="162">
        <f>'прил 9'!T9</f>
        <v>1407.1</v>
      </c>
      <c r="E6" s="455">
        <f>'прил 9'!U9</f>
        <v>1407100</v>
      </c>
      <c r="F6" s="162">
        <f>'прил 9'!V9</f>
        <v>1405.5</v>
      </c>
      <c r="G6" s="455">
        <f>'прил 9'!W9</f>
        <v>1405439.9200000002</v>
      </c>
      <c r="H6" s="608">
        <f>IF(F6=0,0,F6/D6)</f>
        <v>0.9988629095302396</v>
      </c>
      <c r="I6" s="608">
        <f>IF(G6=0,0,G6/E6)</f>
        <v>0.9988202117831001</v>
      </c>
    </row>
    <row r="7" spans="1:10" s="28" customFormat="1" ht="24.75" customHeight="1">
      <c r="A7" s="202" t="s">
        <v>488</v>
      </c>
      <c r="B7" s="67" t="s">
        <v>474</v>
      </c>
      <c r="C7" s="67" t="s">
        <v>489</v>
      </c>
      <c r="D7" s="162">
        <f>'прил 9'!T17</f>
        <v>2947.3999999999996</v>
      </c>
      <c r="E7" s="455">
        <f>'прил 9'!U17</f>
        <v>2947410.88</v>
      </c>
      <c r="F7" s="162">
        <f>'прил 9'!V17</f>
        <v>2933.7999999999997</v>
      </c>
      <c r="G7" s="455">
        <f>'прил 9'!W17</f>
        <v>2933836.92</v>
      </c>
      <c r="H7" s="608">
        <f t="shared" ref="H7:H47" si="0">IF(F7=0,0,F7/D7)</f>
        <v>0.99538576372396015</v>
      </c>
      <c r="I7" s="608">
        <f t="shared" ref="I7:I47" si="1">IF(G7=0,0,G7/E7)</f>
        <v>0.99539461562956566</v>
      </c>
    </row>
    <row r="8" spans="1:10" s="12" customFormat="1" ht="26.25" customHeight="1">
      <c r="A8" s="202" t="s">
        <v>507</v>
      </c>
      <c r="B8" s="67" t="s">
        <v>474</v>
      </c>
      <c r="C8" s="67" t="s">
        <v>508</v>
      </c>
      <c r="D8" s="162">
        <f>'прил 9'!T43</f>
        <v>34710.399999999994</v>
      </c>
      <c r="E8" s="455">
        <f>'прил 9'!U43</f>
        <v>34710418.969999999</v>
      </c>
      <c r="F8" s="162">
        <f>'прил 9'!V43</f>
        <v>34598.799999999996</v>
      </c>
      <c r="G8" s="455">
        <f>'прил 9'!W43</f>
        <v>34598763.769999996</v>
      </c>
      <c r="H8" s="608">
        <f t="shared" si="0"/>
        <v>0.99678482529731727</v>
      </c>
      <c r="I8" s="608">
        <f t="shared" si="1"/>
        <v>0.99678323675388347</v>
      </c>
    </row>
    <row r="9" spans="1:10" s="28" customFormat="1" ht="23.25" customHeight="1">
      <c r="A9" s="104" t="s">
        <v>516</v>
      </c>
      <c r="B9" s="41" t="s">
        <v>474</v>
      </c>
      <c r="C9" s="41" t="s">
        <v>517</v>
      </c>
      <c r="D9" s="162">
        <f>'прил 9'!T108</f>
        <v>9210.7000000000007</v>
      </c>
      <c r="E9" s="455">
        <f>'прил 9'!U108</f>
        <v>9210624.1500000004</v>
      </c>
      <c r="F9" s="162">
        <f>'прил 9'!V108</f>
        <v>9200.7000000000007</v>
      </c>
      <c r="G9" s="455">
        <f>'прил 9'!W108</f>
        <v>9200731.4700000007</v>
      </c>
      <c r="H9" s="608">
        <f t="shared" si="0"/>
        <v>0.99891430618736898</v>
      </c>
      <c r="I9" s="608">
        <f t="shared" si="1"/>
        <v>0.99892594900856968</v>
      </c>
    </row>
    <row r="10" spans="1:10" s="28" customFormat="1" ht="15" customHeight="1">
      <c r="A10" s="104" t="s">
        <v>525</v>
      </c>
      <c r="B10" s="41" t="s">
        <v>474</v>
      </c>
      <c r="C10" s="41" t="s">
        <v>526</v>
      </c>
      <c r="D10" s="162">
        <f>'прил 9'!T145</f>
        <v>950</v>
      </c>
      <c r="E10" s="455">
        <f>'прил 9'!U145</f>
        <v>950000</v>
      </c>
      <c r="F10" s="162">
        <f>'прил 9'!V145</f>
        <v>950</v>
      </c>
      <c r="G10" s="455">
        <f>'прил 9'!W145</f>
        <v>950000</v>
      </c>
      <c r="H10" s="608">
        <f t="shared" si="0"/>
        <v>1</v>
      </c>
      <c r="I10" s="608">
        <f t="shared" si="1"/>
        <v>1</v>
      </c>
    </row>
    <row r="11" spans="1:10" s="12" customFormat="1" ht="15" customHeight="1">
      <c r="A11" s="104" t="s">
        <v>527</v>
      </c>
      <c r="B11" s="41" t="s">
        <v>474</v>
      </c>
      <c r="C11" s="41" t="s">
        <v>528</v>
      </c>
      <c r="D11" s="162">
        <f>'прил 9'!T150</f>
        <v>43.800000000000011</v>
      </c>
      <c r="E11" s="455">
        <f>'прил 9'!U150</f>
        <v>43795</v>
      </c>
      <c r="F11" s="162">
        <f>'прил 9'!V150</f>
        <v>0</v>
      </c>
      <c r="G11" s="455">
        <f>'прил 9'!W150</f>
        <v>0</v>
      </c>
      <c r="H11" s="608">
        <f t="shared" si="0"/>
        <v>0</v>
      </c>
      <c r="I11" s="608">
        <f t="shared" si="1"/>
        <v>0</v>
      </c>
    </row>
    <row r="12" spans="1:10" s="12" customFormat="1" ht="15.75" customHeight="1">
      <c r="A12" s="104" t="s">
        <v>533</v>
      </c>
      <c r="B12" s="41" t="s">
        <v>474</v>
      </c>
      <c r="C12" s="41" t="s">
        <v>535</v>
      </c>
      <c r="D12" s="162">
        <f>'прил 9'!T155+'прил 9'!T305+'прил 9'!T524</f>
        <v>20291.099999999999</v>
      </c>
      <c r="E12" s="455">
        <f>'прил 9'!U155+'прил 9'!U305+'прил 9'!U524</f>
        <v>20291188.379999999</v>
      </c>
      <c r="F12" s="162">
        <f>'прил 9'!V155+'прил 9'!V305+'прил 9'!V524</f>
        <v>19890.199999999997</v>
      </c>
      <c r="G12" s="455">
        <f>'прил 9'!W155+'прил 9'!W305+'прил 9'!W524</f>
        <v>19890220.32</v>
      </c>
      <c r="H12" s="608">
        <f t="shared" si="0"/>
        <v>0.98024256940234877</v>
      </c>
      <c r="I12" s="608">
        <f t="shared" si="1"/>
        <v>0.98023930129221937</v>
      </c>
    </row>
    <row r="13" spans="1:10" s="12" customFormat="1" ht="16.5" customHeight="1">
      <c r="A13" s="118" t="s">
        <v>8</v>
      </c>
      <c r="B13" s="17" t="s">
        <v>476</v>
      </c>
      <c r="C13" s="17"/>
      <c r="D13" s="164">
        <f>D14</f>
        <v>2491.2000000000003</v>
      </c>
      <c r="E13" s="459">
        <f>E14</f>
        <v>2491199.9999999995</v>
      </c>
      <c r="F13" s="164">
        <f>F14</f>
        <v>2491.2000000000003</v>
      </c>
      <c r="G13" s="459">
        <f>G14</f>
        <v>2491200</v>
      </c>
      <c r="H13" s="612">
        <f t="shared" si="0"/>
        <v>1</v>
      </c>
      <c r="I13" s="612">
        <f t="shared" si="1"/>
        <v>1.0000000000000002</v>
      </c>
    </row>
    <row r="14" spans="1:10" s="12" customFormat="1" ht="15" customHeight="1">
      <c r="A14" s="104" t="s">
        <v>9</v>
      </c>
      <c r="B14" s="41" t="s">
        <v>476</v>
      </c>
      <c r="C14" s="41" t="s">
        <v>489</v>
      </c>
      <c r="D14" s="203">
        <f>'прил 9'!T217</f>
        <v>2491.2000000000003</v>
      </c>
      <c r="E14" s="641">
        <f>'прил 9'!U217</f>
        <v>2491199.9999999995</v>
      </c>
      <c r="F14" s="203">
        <f>'прил 9'!V217</f>
        <v>2491.2000000000003</v>
      </c>
      <c r="G14" s="641">
        <f>'прил 9'!W217</f>
        <v>2491200</v>
      </c>
      <c r="H14" s="617">
        <f t="shared" si="0"/>
        <v>1</v>
      </c>
      <c r="I14" s="617">
        <f t="shared" si="1"/>
        <v>1.0000000000000002</v>
      </c>
    </row>
    <row r="15" spans="1:10" s="59" customFormat="1" ht="15.75" customHeight="1">
      <c r="A15" s="118" t="s">
        <v>11</v>
      </c>
      <c r="B15" s="17" t="s">
        <v>489</v>
      </c>
      <c r="C15" s="17"/>
      <c r="D15" s="129">
        <f>D16+D17</f>
        <v>10325.200000000001</v>
      </c>
      <c r="E15" s="445">
        <f>E16+E17</f>
        <v>10325216.23</v>
      </c>
      <c r="F15" s="129">
        <f>F16+F17</f>
        <v>10214.1</v>
      </c>
      <c r="G15" s="445">
        <f>G16+G17</f>
        <v>10214109.709999997</v>
      </c>
      <c r="H15" s="593">
        <f t="shared" si="0"/>
        <v>0.9892399178708402</v>
      </c>
      <c r="I15" s="593">
        <f t="shared" si="1"/>
        <v>0.98923930332062371</v>
      </c>
    </row>
    <row r="16" spans="1:10" s="12" customFormat="1" ht="24.75" customHeight="1">
      <c r="A16" s="104" t="s">
        <v>12</v>
      </c>
      <c r="B16" s="67" t="s">
        <v>489</v>
      </c>
      <c r="C16" s="67" t="s">
        <v>13</v>
      </c>
      <c r="D16" s="162">
        <f>'прил 9'!T231</f>
        <v>10203.6</v>
      </c>
      <c r="E16" s="455">
        <f>'прил 9'!U231</f>
        <v>10203648.23</v>
      </c>
      <c r="F16" s="669">
        <f>'прил 9'!V231</f>
        <v>10160.700000000001</v>
      </c>
      <c r="G16" s="455">
        <f>'прил 9'!W231</f>
        <v>10160664.759999998</v>
      </c>
      <c r="H16" s="608">
        <f t="shared" si="0"/>
        <v>0.99579560155239333</v>
      </c>
      <c r="I16" s="608">
        <f t="shared" si="1"/>
        <v>0.99578744101804428</v>
      </c>
      <c r="J16" s="12">
        <v>900</v>
      </c>
    </row>
    <row r="17" spans="1:11" s="12" customFormat="1" ht="14.25" customHeight="1">
      <c r="A17" s="104" t="s">
        <v>33</v>
      </c>
      <c r="B17" s="67" t="s">
        <v>489</v>
      </c>
      <c r="C17" s="67" t="s">
        <v>34</v>
      </c>
      <c r="D17" s="203">
        <f>'прил 9'!T252</f>
        <v>121.6</v>
      </c>
      <c r="E17" s="641">
        <f>'прил 9'!U252</f>
        <v>121568</v>
      </c>
      <c r="F17" s="203">
        <f>'прил 9'!V252</f>
        <v>53.400000000000006</v>
      </c>
      <c r="G17" s="641">
        <f>'прил 9'!W252</f>
        <v>53444.95</v>
      </c>
      <c r="H17" s="617">
        <f t="shared" si="0"/>
        <v>0.43914473684210531</v>
      </c>
      <c r="I17" s="617">
        <f t="shared" si="1"/>
        <v>0.43963008357462485</v>
      </c>
    </row>
    <row r="18" spans="1:11" s="12" customFormat="1" ht="17.25" customHeight="1">
      <c r="A18" s="118" t="s">
        <v>36</v>
      </c>
      <c r="B18" s="17" t="s">
        <v>508</v>
      </c>
      <c r="C18" s="17"/>
      <c r="D18" s="129">
        <f>D19+D20+D21</f>
        <v>52622.2</v>
      </c>
      <c r="E18" s="445">
        <f t="shared" ref="E18:G18" si="2">E19+E20+E21</f>
        <v>52622208.719999999</v>
      </c>
      <c r="F18" s="129">
        <f t="shared" si="2"/>
        <v>52565.899999999994</v>
      </c>
      <c r="G18" s="445">
        <f t="shared" si="2"/>
        <v>52565991.969999999</v>
      </c>
      <c r="H18" s="593">
        <f t="shared" si="0"/>
        <v>0.99893010934548532</v>
      </c>
      <c r="I18" s="593">
        <f t="shared" si="1"/>
        <v>0.99893169155443229</v>
      </c>
    </row>
    <row r="19" spans="1:11" s="12" customFormat="1" ht="12" customHeight="1">
      <c r="A19" s="104" t="s">
        <v>70</v>
      </c>
      <c r="B19" s="67" t="s">
        <v>508</v>
      </c>
      <c r="C19" s="67" t="s">
        <v>71</v>
      </c>
      <c r="D19" s="162">
        <f>'прил 9'!T330</f>
        <v>2193.7000000000003</v>
      </c>
      <c r="E19" s="455">
        <f>'прил 9'!U330</f>
        <v>2193665.52</v>
      </c>
      <c r="F19" s="162">
        <f>'прил 9'!V330</f>
        <v>2186.6</v>
      </c>
      <c r="G19" s="455">
        <f>'прил 9'!W330</f>
        <v>2186576.9300000002</v>
      </c>
      <c r="H19" s="608">
        <f t="shared" si="0"/>
        <v>0.99676345899621632</v>
      </c>
      <c r="I19" s="608">
        <f t="shared" si="1"/>
        <v>0.99676860946421775</v>
      </c>
    </row>
    <row r="20" spans="1:11" s="12" customFormat="1" ht="14.25" customHeight="1">
      <c r="A20" s="104" t="s">
        <v>74</v>
      </c>
      <c r="B20" s="67" t="s">
        <v>508</v>
      </c>
      <c r="C20" s="67" t="s">
        <v>13</v>
      </c>
      <c r="D20" s="162">
        <f>'прил 9'!T352</f>
        <v>40906.1</v>
      </c>
      <c r="E20" s="455">
        <f>'прил 9'!U352</f>
        <v>40906071.019999996</v>
      </c>
      <c r="F20" s="162">
        <f>'прил 9'!V352</f>
        <v>40862.5</v>
      </c>
      <c r="G20" s="455">
        <f>'прил 9'!W352</f>
        <v>40862544.659999996</v>
      </c>
      <c r="H20" s="608">
        <f t="shared" si="0"/>
        <v>0.99893414429632743</v>
      </c>
      <c r="I20" s="608">
        <f t="shared" si="1"/>
        <v>0.99893594376299988</v>
      </c>
    </row>
    <row r="21" spans="1:11" s="59" customFormat="1" ht="14.25" customHeight="1">
      <c r="A21" s="104" t="s">
        <v>37</v>
      </c>
      <c r="B21" s="67" t="s">
        <v>508</v>
      </c>
      <c r="C21" s="67" t="s">
        <v>38</v>
      </c>
      <c r="D21" s="162">
        <f>'прил 9'!T260+'прил 9'!T373+'прил 9'!T532</f>
        <v>9522.3999999999978</v>
      </c>
      <c r="E21" s="455">
        <f>'прил 9'!U260+'прил 9'!U373+'прил 9'!U532</f>
        <v>9522472.1799999997</v>
      </c>
      <c r="F21" s="669">
        <f>'прил 9'!V260+'прил 9'!V373+'прил 9'!V532</f>
        <v>9516.7999999999993</v>
      </c>
      <c r="G21" s="455">
        <f>'прил 9'!W260+'прил 9'!W373+'прил 9'!W532</f>
        <v>9516870.379999999</v>
      </c>
      <c r="H21" s="608">
        <f t="shared" si="0"/>
        <v>0.99941191296311871</v>
      </c>
      <c r="I21" s="608">
        <f t="shared" si="1"/>
        <v>0.99941172839425396</v>
      </c>
      <c r="J21" s="59">
        <v>900</v>
      </c>
      <c r="K21" s="59">
        <v>910</v>
      </c>
    </row>
    <row r="22" spans="1:11" s="59" customFormat="1" ht="15.75" customHeight="1">
      <c r="A22" s="16" t="s">
        <v>88</v>
      </c>
      <c r="B22" s="17" t="s">
        <v>89</v>
      </c>
      <c r="C22" s="17"/>
      <c r="D22" s="129">
        <f>D23+D24+D25+D26</f>
        <v>43730.5</v>
      </c>
      <c r="E22" s="445">
        <f>E23+E24+E25+E26</f>
        <v>43730471.710000001</v>
      </c>
      <c r="F22" s="129">
        <f>F23+F24+F25+F26</f>
        <v>42255.8</v>
      </c>
      <c r="G22" s="445">
        <f>G23+G24+G25+G26</f>
        <v>42255804.590000004</v>
      </c>
      <c r="H22" s="593">
        <f t="shared" si="0"/>
        <v>0.96627754084677753</v>
      </c>
      <c r="I22" s="593">
        <f t="shared" si="1"/>
        <v>0.9662782709096005</v>
      </c>
    </row>
    <row r="23" spans="1:11" s="12" customFormat="1" ht="14.25" customHeight="1">
      <c r="A23" s="104" t="s">
        <v>394</v>
      </c>
      <c r="B23" s="67" t="s">
        <v>89</v>
      </c>
      <c r="C23" s="67" t="s">
        <v>474</v>
      </c>
      <c r="D23" s="162">
        <f>'прил 9'!T392</f>
        <v>133</v>
      </c>
      <c r="E23" s="455">
        <f>'прил 9'!U392</f>
        <v>133000</v>
      </c>
      <c r="F23" s="162">
        <f>'прил 9'!V392</f>
        <v>133</v>
      </c>
      <c r="G23" s="455">
        <f>'прил 9'!W392</f>
        <v>133000</v>
      </c>
      <c r="H23" s="608">
        <f t="shared" si="0"/>
        <v>1</v>
      </c>
      <c r="I23" s="608">
        <f t="shared" si="1"/>
        <v>1</v>
      </c>
    </row>
    <row r="24" spans="1:11" s="12" customFormat="1" ht="13.5" customHeight="1">
      <c r="A24" s="104" t="s">
        <v>90</v>
      </c>
      <c r="B24" s="67" t="s">
        <v>89</v>
      </c>
      <c r="C24" s="67" t="s">
        <v>476</v>
      </c>
      <c r="D24" s="162">
        <f>'прил 9'!T399</f>
        <v>1792.1000000000001</v>
      </c>
      <c r="E24" s="455">
        <f>'прил 9'!U399</f>
        <v>1792093</v>
      </c>
      <c r="F24" s="162">
        <f>'прил 9'!V399</f>
        <v>1762.4999999999998</v>
      </c>
      <c r="G24" s="455">
        <f>'прил 9'!W399</f>
        <v>1762484.35</v>
      </c>
      <c r="H24" s="608">
        <f t="shared" si="0"/>
        <v>0.98348306456112922</v>
      </c>
      <c r="I24" s="608">
        <f t="shared" si="1"/>
        <v>0.9834781732867659</v>
      </c>
    </row>
    <row r="25" spans="1:11" s="12" customFormat="1" ht="14.25" customHeight="1">
      <c r="A25" s="104" t="s">
        <v>92</v>
      </c>
      <c r="B25" s="67" t="s">
        <v>89</v>
      </c>
      <c r="C25" s="67" t="s">
        <v>489</v>
      </c>
      <c r="D25" s="162">
        <f>'прил 9'!T415</f>
        <v>32777</v>
      </c>
      <c r="E25" s="455">
        <f>'прил 9'!U415</f>
        <v>32776959.460000001</v>
      </c>
      <c r="F25" s="162">
        <f>'прил 9'!V415</f>
        <v>31332</v>
      </c>
      <c r="G25" s="455">
        <f>'прил 9'!W415</f>
        <v>31331972.530000001</v>
      </c>
      <c r="H25" s="608">
        <f t="shared" si="0"/>
        <v>0.95591420813375227</v>
      </c>
      <c r="I25" s="608">
        <f t="shared" si="1"/>
        <v>0.9559145523622038</v>
      </c>
    </row>
    <row r="26" spans="1:11" s="12" customFormat="1" ht="15" customHeight="1">
      <c r="A26" s="104" t="s">
        <v>98</v>
      </c>
      <c r="B26" s="67" t="s">
        <v>89</v>
      </c>
      <c r="C26" s="67" t="s">
        <v>89</v>
      </c>
      <c r="D26" s="162">
        <f>'прил 9'!T468</f>
        <v>9028.4000000000015</v>
      </c>
      <c r="E26" s="455">
        <f>'прил 9'!U468</f>
        <v>9028419.25</v>
      </c>
      <c r="F26" s="162">
        <f>'прил 9'!V468</f>
        <v>9028.2999999999993</v>
      </c>
      <c r="G26" s="455">
        <f>'прил 9'!W468</f>
        <v>9028347.709999999</v>
      </c>
      <c r="H26" s="608">
        <f t="shared" si="0"/>
        <v>0.99998892384032589</v>
      </c>
      <c r="I26" s="608">
        <f t="shared" si="1"/>
        <v>0.99999207613226415</v>
      </c>
    </row>
    <row r="27" spans="1:11" s="12" customFormat="1" ht="15" customHeight="1">
      <c r="A27" s="118" t="s">
        <v>108</v>
      </c>
      <c r="B27" s="163" t="s">
        <v>526</v>
      </c>
      <c r="C27" s="163"/>
      <c r="D27" s="129">
        <f>D28+D29+D30+D31+D32</f>
        <v>592070.38899999997</v>
      </c>
      <c r="E27" s="445">
        <f>E28+E29+E30+E31+E32</f>
        <v>592070394.04999995</v>
      </c>
      <c r="F27" s="129">
        <f>F28+F29+F30+F31+F32</f>
        <v>592062.69999999995</v>
      </c>
      <c r="G27" s="445">
        <f>G28+G29+G30+G31+G32</f>
        <v>592062754.50999999</v>
      </c>
      <c r="H27" s="593">
        <f t="shared" si="0"/>
        <v>0.9999870133684392</v>
      </c>
      <c r="I27" s="593">
        <f t="shared" si="1"/>
        <v>0.99998709690591403</v>
      </c>
    </row>
    <row r="28" spans="1:11" s="12" customFormat="1" ht="15" customHeight="1">
      <c r="A28" s="104" t="s">
        <v>109</v>
      </c>
      <c r="B28" s="7" t="s">
        <v>526</v>
      </c>
      <c r="C28" s="7" t="s">
        <v>474</v>
      </c>
      <c r="D28" s="162">
        <f>'прил 9'!T539</f>
        <v>270439.47799999994</v>
      </c>
      <c r="E28" s="455">
        <f>'прил 9'!U539</f>
        <v>270439525.76999998</v>
      </c>
      <c r="F28" s="162">
        <f>'прил 9'!V539</f>
        <v>270439.49999999994</v>
      </c>
      <c r="G28" s="455">
        <f>'прил 9'!W539</f>
        <v>270439525.76999998</v>
      </c>
      <c r="H28" s="608">
        <f t="shared" si="0"/>
        <v>1.0000000813490699</v>
      </c>
      <c r="I28" s="608">
        <f t="shared" si="1"/>
        <v>1</v>
      </c>
    </row>
    <row r="29" spans="1:11" s="12" customFormat="1" ht="14.25" customHeight="1">
      <c r="A29" s="104" t="s">
        <v>118</v>
      </c>
      <c r="B29" s="67" t="s">
        <v>526</v>
      </c>
      <c r="C29" s="68" t="s">
        <v>476</v>
      </c>
      <c r="D29" s="162">
        <f>'прил 9'!T588</f>
        <v>241802.71099999998</v>
      </c>
      <c r="E29" s="455">
        <f>'прил 9'!U588</f>
        <v>241802731.15000001</v>
      </c>
      <c r="F29" s="162">
        <f>'прил 9'!V588</f>
        <v>241798.8</v>
      </c>
      <c r="G29" s="455">
        <f>'прил 9'!W588</f>
        <v>241798811.81</v>
      </c>
      <c r="H29" s="608">
        <f t="shared" si="0"/>
        <v>0.99998382565694233</v>
      </c>
      <c r="I29" s="608">
        <f t="shared" si="1"/>
        <v>0.99998379116736458</v>
      </c>
    </row>
    <row r="30" spans="1:11" s="12" customFormat="1" ht="15.75" customHeight="1">
      <c r="A30" s="104" t="s">
        <v>395</v>
      </c>
      <c r="B30" s="67" t="s">
        <v>526</v>
      </c>
      <c r="C30" s="68" t="s">
        <v>489</v>
      </c>
      <c r="D30" s="162">
        <f>'прил 9'!T651</f>
        <v>74642.599999999991</v>
      </c>
      <c r="E30" s="455">
        <f>'прил 9'!U651</f>
        <v>74642545.859999999</v>
      </c>
      <c r="F30" s="162">
        <f>'прил 9'!V651</f>
        <v>74642.099999999991</v>
      </c>
      <c r="G30" s="455">
        <f>'прил 9'!W651</f>
        <v>74642103.299999997</v>
      </c>
      <c r="H30" s="608">
        <f t="shared" si="0"/>
        <v>0.99999330141233023</v>
      </c>
      <c r="I30" s="608">
        <f t="shared" si="1"/>
        <v>0.99999407094178117</v>
      </c>
    </row>
    <row r="31" spans="1:11" s="59" customFormat="1" ht="15.75" customHeight="1">
      <c r="A31" s="104" t="s">
        <v>396</v>
      </c>
      <c r="B31" s="67" t="s">
        <v>526</v>
      </c>
      <c r="C31" s="67" t="s">
        <v>526</v>
      </c>
      <c r="D31" s="162">
        <f>'прил 9'!T705</f>
        <v>4566.8</v>
      </c>
      <c r="E31" s="455">
        <f>'прил 9'!U705</f>
        <v>4566766.6100000003</v>
      </c>
      <c r="F31" s="162">
        <f>'прил 9'!V705</f>
        <v>4563.8</v>
      </c>
      <c r="G31" s="455">
        <f>'прил 9'!W705</f>
        <v>4563810.47</v>
      </c>
      <c r="H31" s="608">
        <f t="shared" si="0"/>
        <v>0.99934308487343437</v>
      </c>
      <c r="I31" s="608">
        <f t="shared" si="1"/>
        <v>0.99935268423975787</v>
      </c>
    </row>
    <row r="32" spans="1:11" ht="15" customHeight="1">
      <c r="A32" s="104" t="s">
        <v>144</v>
      </c>
      <c r="B32" s="67" t="s">
        <v>526</v>
      </c>
      <c r="C32" s="67" t="s">
        <v>13</v>
      </c>
      <c r="D32" s="162">
        <f>'прил 9'!T735</f>
        <v>618.79999999999995</v>
      </c>
      <c r="E32" s="455">
        <f>'прил 9'!U735</f>
        <v>618824.65999999992</v>
      </c>
      <c r="F32" s="162">
        <f>'прил 9'!V735</f>
        <v>618.5</v>
      </c>
      <c r="G32" s="455">
        <f>'прил 9'!W735</f>
        <v>618503.15999999992</v>
      </c>
      <c r="H32" s="608">
        <f t="shared" si="0"/>
        <v>0.99951519069166139</v>
      </c>
      <c r="I32" s="608">
        <f t="shared" si="1"/>
        <v>0.99948046672865298</v>
      </c>
    </row>
    <row r="33" spans="1:9" s="12" customFormat="1" ht="15" customHeight="1">
      <c r="A33" s="118" t="s">
        <v>146</v>
      </c>
      <c r="B33" s="17" t="s">
        <v>71</v>
      </c>
      <c r="C33" s="17"/>
      <c r="D33" s="129">
        <f>D34</f>
        <v>63330.7</v>
      </c>
      <c r="E33" s="445">
        <f>E34</f>
        <v>63330753.219999999</v>
      </c>
      <c r="F33" s="129">
        <f>F34</f>
        <v>63330.7</v>
      </c>
      <c r="G33" s="445">
        <f>G34</f>
        <v>63330751.149999999</v>
      </c>
      <c r="H33" s="593">
        <f t="shared" si="0"/>
        <v>1</v>
      </c>
      <c r="I33" s="593">
        <f t="shared" si="1"/>
        <v>0.99999996731445795</v>
      </c>
    </row>
    <row r="34" spans="1:9" s="12" customFormat="1" ht="15" customHeight="1">
      <c r="A34" s="104" t="s">
        <v>147</v>
      </c>
      <c r="B34" s="67" t="s">
        <v>71</v>
      </c>
      <c r="C34" s="67" t="s">
        <v>474</v>
      </c>
      <c r="D34" s="162">
        <f>'прил 9'!T761</f>
        <v>63330.7</v>
      </c>
      <c r="E34" s="455">
        <f>'прил 9'!U761</f>
        <v>63330753.219999999</v>
      </c>
      <c r="F34" s="162">
        <f>'прил 9'!V761</f>
        <v>63330.7</v>
      </c>
      <c r="G34" s="455">
        <f>'прил 9'!W761</f>
        <v>63330751.149999999</v>
      </c>
      <c r="H34" s="608">
        <f t="shared" si="0"/>
        <v>1</v>
      </c>
      <c r="I34" s="608">
        <f t="shared" si="1"/>
        <v>0.99999996731445795</v>
      </c>
    </row>
    <row r="35" spans="1:9" ht="16.5" customHeight="1">
      <c r="A35" s="16" t="s">
        <v>154</v>
      </c>
      <c r="B35" s="17" t="s">
        <v>13</v>
      </c>
      <c r="C35" s="17"/>
      <c r="D35" s="129">
        <f>D36</f>
        <v>76.900000000000006</v>
      </c>
      <c r="E35" s="445">
        <f>E36</f>
        <v>76850.570000000007</v>
      </c>
      <c r="F35" s="129">
        <f>F36</f>
        <v>76.900000000000006</v>
      </c>
      <c r="G35" s="445">
        <f>G36</f>
        <v>76850.570000000007</v>
      </c>
      <c r="H35" s="593">
        <f t="shared" si="0"/>
        <v>1</v>
      </c>
      <c r="I35" s="593">
        <f t="shared" si="1"/>
        <v>1</v>
      </c>
    </row>
    <row r="36" spans="1:9" ht="16.5" customHeight="1">
      <c r="A36" s="202" t="s">
        <v>155</v>
      </c>
      <c r="B36" s="67" t="s">
        <v>13</v>
      </c>
      <c r="C36" s="67" t="s">
        <v>13</v>
      </c>
      <c r="D36" s="162">
        <f>'прил 9'!T826</f>
        <v>76.900000000000006</v>
      </c>
      <c r="E36" s="455">
        <f>'прил 9'!U826</f>
        <v>76850.570000000007</v>
      </c>
      <c r="F36" s="162">
        <f>'прил 9'!V826</f>
        <v>76.900000000000006</v>
      </c>
      <c r="G36" s="455">
        <f>'прил 9'!W826</f>
        <v>76850.570000000007</v>
      </c>
      <c r="H36" s="608">
        <f t="shared" si="0"/>
        <v>1</v>
      </c>
      <c r="I36" s="608">
        <f t="shared" si="1"/>
        <v>1</v>
      </c>
    </row>
    <row r="37" spans="1:9" ht="15" customHeight="1">
      <c r="A37" s="16" t="s">
        <v>43</v>
      </c>
      <c r="B37" s="17" t="s">
        <v>34</v>
      </c>
      <c r="C37" s="17"/>
      <c r="D37" s="129">
        <f>D38+D39+D40</f>
        <v>45326.2</v>
      </c>
      <c r="E37" s="445">
        <f>E38+E39+E40</f>
        <v>45326202.280000001</v>
      </c>
      <c r="F37" s="129">
        <f>F38+F39+F40</f>
        <v>45201.599999999999</v>
      </c>
      <c r="G37" s="445">
        <f>G38+G39+G40</f>
        <v>45201505.450000003</v>
      </c>
      <c r="H37" s="593">
        <f t="shared" si="0"/>
        <v>0.99725103803098436</v>
      </c>
      <c r="I37" s="593">
        <f t="shared" si="1"/>
        <v>0.99724890187733595</v>
      </c>
    </row>
    <row r="38" spans="1:9" ht="15" customHeight="1">
      <c r="A38" s="104" t="s">
        <v>44</v>
      </c>
      <c r="B38" s="67" t="s">
        <v>34</v>
      </c>
      <c r="C38" s="67" t="s">
        <v>489</v>
      </c>
      <c r="D38" s="162">
        <f>'прил 9'!T487+'прил 9'!T834</f>
        <v>7811.4</v>
      </c>
      <c r="E38" s="455">
        <f>'прил 9'!U487+'прил 9'!U834</f>
        <v>7811351.9500000011</v>
      </c>
      <c r="F38" s="668">
        <f>'прил 9'!V487+'прил 9'!V834</f>
        <v>7761.6</v>
      </c>
      <c r="G38" s="455">
        <f>'прил 9'!W487+'прил 9'!W834</f>
        <v>7761481.5600000005</v>
      </c>
      <c r="H38" s="608">
        <f t="shared" si="0"/>
        <v>0.99362470235809208</v>
      </c>
      <c r="I38" s="608">
        <f t="shared" si="1"/>
        <v>0.99361565189749257</v>
      </c>
    </row>
    <row r="39" spans="1:9" ht="13.5" customHeight="1">
      <c r="A39" s="104" t="s">
        <v>49</v>
      </c>
      <c r="B39" s="67" t="s">
        <v>34</v>
      </c>
      <c r="C39" s="67" t="s">
        <v>508</v>
      </c>
      <c r="D39" s="203">
        <f>'прил 9'!T289+'прил 9'!T501+'прил 9'!T885</f>
        <v>26403.5</v>
      </c>
      <c r="E39" s="641">
        <f>'прил 9'!U289+'прил 9'!U501+'прил 9'!U885</f>
        <v>26403531.07</v>
      </c>
      <c r="F39" s="203">
        <f>'прил 9'!V289+'прил 9'!V501+'прил 9'!V885</f>
        <v>26365.3</v>
      </c>
      <c r="G39" s="641">
        <f>'прил 9'!W289+'прил 9'!W501+'прил 9'!W885</f>
        <v>26365336.469999999</v>
      </c>
      <c r="H39" s="617">
        <f t="shared" si="0"/>
        <v>0.99855322211070496</v>
      </c>
      <c r="I39" s="617">
        <f t="shared" si="1"/>
        <v>0.99855342833128113</v>
      </c>
    </row>
    <row r="40" spans="1:9" ht="13.5" customHeight="1">
      <c r="A40" s="104" t="s">
        <v>189</v>
      </c>
      <c r="B40" s="67" t="s">
        <v>34</v>
      </c>
      <c r="C40" s="67" t="s">
        <v>517</v>
      </c>
      <c r="D40" s="203">
        <f>'прил 9'!T899</f>
        <v>11111.3</v>
      </c>
      <c r="E40" s="641">
        <f>'прил 9'!U899</f>
        <v>11111319.259999998</v>
      </c>
      <c r="F40" s="203">
        <f>'прил 9'!V899</f>
        <v>11074.699999999999</v>
      </c>
      <c r="G40" s="641">
        <f>'прил 9'!W899</f>
        <v>11074687.42</v>
      </c>
      <c r="H40" s="617">
        <f t="shared" si="0"/>
        <v>0.99670605599704798</v>
      </c>
      <c r="I40" s="617">
        <f t="shared" si="1"/>
        <v>0.9967031961603452</v>
      </c>
    </row>
    <row r="41" spans="1:9" ht="14.25" customHeight="1">
      <c r="A41" s="16" t="s">
        <v>104</v>
      </c>
      <c r="B41" s="17" t="s">
        <v>528</v>
      </c>
      <c r="C41" s="17"/>
      <c r="D41" s="129">
        <f>D42+D43+D44</f>
        <v>9007.1</v>
      </c>
      <c r="E41" s="445">
        <f>E42+E43+E44</f>
        <v>9007060</v>
      </c>
      <c r="F41" s="129">
        <f>F42+F43+F44</f>
        <v>8992.1</v>
      </c>
      <c r="G41" s="445">
        <f>G42+G43+G44</f>
        <v>8992049.8800000008</v>
      </c>
      <c r="H41" s="593">
        <f t="shared" si="0"/>
        <v>0.99833464711172293</v>
      </c>
      <c r="I41" s="593">
        <f t="shared" si="1"/>
        <v>0.99833351615288457</v>
      </c>
    </row>
    <row r="42" spans="1:9" ht="15.75" customHeight="1">
      <c r="A42" s="104" t="s">
        <v>192</v>
      </c>
      <c r="B42" s="67" t="s">
        <v>528</v>
      </c>
      <c r="C42" s="67" t="s">
        <v>474</v>
      </c>
      <c r="D42" s="162">
        <f>'прил 9'!T928</f>
        <v>306.7</v>
      </c>
      <c r="E42" s="455">
        <f>'прил 9'!U928</f>
        <v>306660</v>
      </c>
      <c r="F42" s="669">
        <f>'прил 9'!V928</f>
        <v>301.20000000000005</v>
      </c>
      <c r="G42" s="455">
        <f>'прил 9'!W928</f>
        <v>301146.71999999997</v>
      </c>
      <c r="H42" s="608">
        <f t="shared" si="0"/>
        <v>0.98206716661232496</v>
      </c>
      <c r="I42" s="608">
        <f t="shared" si="1"/>
        <v>0.98202152220700445</v>
      </c>
    </row>
    <row r="43" spans="1:9" ht="15" customHeight="1">
      <c r="A43" s="104" t="s">
        <v>105</v>
      </c>
      <c r="B43" s="67" t="s">
        <v>528</v>
      </c>
      <c r="C43" s="67" t="s">
        <v>476</v>
      </c>
      <c r="D43" s="162">
        <f>'прил 9'!T510+'прил 9'!T935</f>
        <v>8056.4</v>
      </c>
      <c r="E43" s="455">
        <f>'прил 9'!U510+'прил 9'!U935</f>
        <v>8056400</v>
      </c>
      <c r="F43" s="162">
        <f>'прил 9'!V510+'прил 9'!V935</f>
        <v>8051.1</v>
      </c>
      <c r="G43" s="455">
        <f>'прил 9'!W510+'прил 9'!W935</f>
        <v>8051132.0600000005</v>
      </c>
      <c r="H43" s="608">
        <f t="shared" si="0"/>
        <v>0.9993421379276104</v>
      </c>
      <c r="I43" s="608">
        <f t="shared" si="1"/>
        <v>0.99934611737252377</v>
      </c>
    </row>
    <row r="44" spans="1:9" ht="15" customHeight="1">
      <c r="A44" s="104" t="s">
        <v>196</v>
      </c>
      <c r="B44" s="67" t="s">
        <v>528</v>
      </c>
      <c r="C44" s="67" t="s">
        <v>489</v>
      </c>
      <c r="D44" s="162">
        <f>'прил 9'!T954</f>
        <v>644</v>
      </c>
      <c r="E44" s="455">
        <f>'прил 9'!U954</f>
        <v>644000</v>
      </c>
      <c r="F44" s="162">
        <f>'прил 9'!V954</f>
        <v>639.79999999999995</v>
      </c>
      <c r="G44" s="455">
        <f>'прил 9'!W954</f>
        <v>639771.1</v>
      </c>
      <c r="H44" s="608">
        <f t="shared" si="0"/>
        <v>0.99347826086956514</v>
      </c>
      <c r="I44" s="608">
        <f t="shared" si="1"/>
        <v>0.9934333850931677</v>
      </c>
    </row>
    <row r="45" spans="1:9" ht="27" customHeight="1">
      <c r="A45" s="16" t="s">
        <v>56</v>
      </c>
      <c r="B45" s="17" t="s">
        <v>535</v>
      </c>
      <c r="C45" s="17"/>
      <c r="D45" s="129">
        <f>D46</f>
        <v>24392</v>
      </c>
      <c r="E45" s="445">
        <f>E46</f>
        <v>24392006</v>
      </c>
      <c r="F45" s="129">
        <f>F46</f>
        <v>21397</v>
      </c>
      <c r="G45" s="445">
        <f>G46</f>
        <v>21396967.469999999</v>
      </c>
      <c r="H45" s="593">
        <f t="shared" si="0"/>
        <v>0.87721384060347651</v>
      </c>
      <c r="I45" s="593">
        <f t="shared" si="1"/>
        <v>0.87721229119081057</v>
      </c>
    </row>
    <row r="46" spans="1:9" s="12" customFormat="1" ht="15" customHeight="1">
      <c r="A46" s="104" t="s">
        <v>397</v>
      </c>
      <c r="B46" s="41" t="s">
        <v>535</v>
      </c>
      <c r="C46" s="41" t="s">
        <v>474</v>
      </c>
      <c r="D46" s="162">
        <f>'прил 9'!T296</f>
        <v>24392</v>
      </c>
      <c r="E46" s="455">
        <f>'прил 9'!U296</f>
        <v>24392006</v>
      </c>
      <c r="F46" s="162">
        <f>'прил 9'!V296</f>
        <v>21397</v>
      </c>
      <c r="G46" s="455">
        <f>'прил 9'!W296</f>
        <v>21396967.469999999</v>
      </c>
      <c r="H46" s="608">
        <f t="shared" si="0"/>
        <v>0.87721384060347651</v>
      </c>
      <c r="I46" s="608">
        <f t="shared" si="1"/>
        <v>0.87721229119081057</v>
      </c>
    </row>
    <row r="47" spans="1:9" ht="18.75" customHeight="1">
      <c r="A47" s="204" t="s">
        <v>470</v>
      </c>
      <c r="B47" s="205"/>
      <c r="C47" s="206"/>
      <c r="D47" s="207">
        <f>D5+D13+D15+D18+D22+D27+D33+D35+D37+D41+D45</f>
        <v>912932.88899999985</v>
      </c>
      <c r="E47" s="658">
        <f t="shared" ref="E47:G47" si="3">E5+E13+E15+E18+E22+E27+E33+E35+E37+E41+E45</f>
        <v>912932900.15999997</v>
      </c>
      <c r="F47" s="207">
        <f t="shared" si="3"/>
        <v>907566.99999999988</v>
      </c>
      <c r="G47" s="658">
        <f t="shared" si="3"/>
        <v>907566977.70000005</v>
      </c>
      <c r="H47" s="659">
        <f t="shared" si="0"/>
        <v>0.99412236204363547</v>
      </c>
      <c r="I47" s="659">
        <f t="shared" si="1"/>
        <v>0.99412232546438029</v>
      </c>
    </row>
    <row r="48" spans="1:9">
      <c r="B48" s="789"/>
      <c r="C48" s="789"/>
    </row>
    <row r="49" spans="1:9">
      <c r="A49" s="192" t="s">
        <v>259</v>
      </c>
      <c r="B49" s="790"/>
      <c r="C49" s="790"/>
      <c r="D49" s="330">
        <f>'прил 9'!T960</f>
        <v>912932.88899999985</v>
      </c>
      <c r="E49" s="562">
        <f>'прил 9'!U960</f>
        <v>912932900.15999997</v>
      </c>
      <c r="F49" s="562">
        <f>'прил 9'!V960</f>
        <v>907566.99999999988</v>
      </c>
      <c r="G49" s="562">
        <f>'прил 9'!W960</f>
        <v>907566977.70000005</v>
      </c>
      <c r="H49" s="562">
        <f>'прил 9'!X960</f>
        <v>0.99412236204363547</v>
      </c>
      <c r="I49" s="562">
        <f>'прил 9'!Y960</f>
        <v>0.99412232546438029</v>
      </c>
    </row>
    <row r="50" spans="1:9">
      <c r="A50" s="192" t="s">
        <v>260</v>
      </c>
      <c r="D50" s="208">
        <f>D49-D47</f>
        <v>0</v>
      </c>
      <c r="E50" s="208">
        <f t="shared" ref="E50:I50" si="4">E49-E47</f>
        <v>0</v>
      </c>
      <c r="F50" s="208">
        <f t="shared" si="4"/>
        <v>0</v>
      </c>
      <c r="G50" s="208">
        <f t="shared" si="4"/>
        <v>0</v>
      </c>
      <c r="H50" s="208">
        <f t="shared" si="4"/>
        <v>0</v>
      </c>
      <c r="I50" s="208">
        <f t="shared" si="4"/>
        <v>0</v>
      </c>
    </row>
    <row r="51" spans="1:9">
      <c r="D51" s="208"/>
      <c r="F51" s="208"/>
      <c r="H51" s="208"/>
    </row>
    <row r="57" spans="1:9" ht="18.75">
      <c r="A57" s="209"/>
    </row>
    <row r="58" spans="1:9" ht="18.75">
      <c r="A58" s="209"/>
    </row>
  </sheetData>
  <mergeCells count="4">
    <mergeCell ref="B48:C48"/>
    <mergeCell ref="B49:C49"/>
    <mergeCell ref="B2:D2"/>
    <mergeCell ref="A1:H1"/>
  </mergeCells>
  <phoneticPr fontId="27" type="noConversion"/>
  <pageMargins left="0.82677165354330717" right="0.15748031496062992" top="0.23622047244094491" bottom="0.27559055118110237" header="0.19685039370078741" footer="0.19685039370078741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77"/>
  <sheetViews>
    <sheetView tabSelected="1" view="pageBreakPreview" zoomScale="91" zoomScaleNormal="100" zoomScaleSheetLayoutView="91" workbookViewId="0">
      <selection activeCell="E12" sqref="E12"/>
    </sheetView>
  </sheetViews>
  <sheetFormatPr defaultRowHeight="12.75"/>
  <cols>
    <col min="1" max="1" width="68.85546875" style="322" customWidth="1"/>
    <col min="2" max="2" width="2.7109375" style="323" customWidth="1"/>
    <col min="3" max="3" width="2.5703125" style="323" customWidth="1"/>
    <col min="4" max="4" width="3.5703125" style="323" customWidth="1"/>
    <col min="5" max="5" width="6.140625" style="323" customWidth="1"/>
    <col min="6" max="6" width="4.7109375" style="323" customWidth="1"/>
    <col min="7" max="7" width="13" style="324" customWidth="1"/>
    <col min="8" max="8" width="16.140625" style="324" hidden="1" customWidth="1"/>
    <col min="9" max="9" width="13" style="324" customWidth="1"/>
    <col min="10" max="10" width="16.140625" style="324" hidden="1" customWidth="1"/>
    <col min="11" max="11" width="13" style="324" customWidth="1"/>
    <col min="12" max="12" width="16.140625" style="324" hidden="1" customWidth="1"/>
  </cols>
  <sheetData>
    <row r="1" spans="1:12" s="210" customFormat="1" ht="50.25" customHeight="1">
      <c r="A1" s="795" t="s">
        <v>94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</row>
    <row r="2" spans="1:12" s="210" customFormat="1" ht="7.5" customHeight="1">
      <c r="A2" s="212"/>
      <c r="B2" s="211"/>
      <c r="C2" s="211"/>
      <c r="D2" s="211"/>
      <c r="E2" s="211"/>
      <c r="F2" s="211"/>
      <c r="G2" s="213"/>
      <c r="H2" s="213"/>
      <c r="I2" s="213"/>
      <c r="J2" s="213"/>
      <c r="K2" s="213"/>
      <c r="L2" s="213"/>
    </row>
    <row r="3" spans="1:12" ht="43.5" customHeight="1">
      <c r="A3" s="214" t="s">
        <v>464</v>
      </c>
      <c r="B3" s="794" t="s">
        <v>261</v>
      </c>
      <c r="C3" s="794"/>
      <c r="D3" s="794"/>
      <c r="E3" s="794"/>
      <c r="F3" s="214" t="s">
        <v>262</v>
      </c>
      <c r="G3" s="215" t="s">
        <v>629</v>
      </c>
      <c r="H3" s="215"/>
      <c r="I3" s="215" t="s">
        <v>628</v>
      </c>
      <c r="J3" s="215"/>
      <c r="K3" s="215" t="s">
        <v>627</v>
      </c>
      <c r="L3" s="215"/>
    </row>
    <row r="4" spans="1:12" s="222" customFormat="1" ht="27" customHeight="1">
      <c r="A4" s="216" t="s">
        <v>263</v>
      </c>
      <c r="B4" s="217"/>
      <c r="C4" s="218"/>
      <c r="D4" s="218"/>
      <c r="E4" s="219"/>
      <c r="F4" s="220"/>
      <c r="G4" s="221">
        <f>G5+G80+G97+G101+G126+G147+G163+G173+G177+G184+G197+G241+G253+G257+G269+G303+G311+G327+G118+G122+G248+G340</f>
        <v>852724.6889999999</v>
      </c>
      <c r="H4" s="637">
        <f t="shared" ref="H4:J4" si="0">H5+H80+H97+H101+H126+H147+H163+H173+H177+H184+H197+H241+H253+H257+H269+H303+H311+H327+H118+H122+H248+H340</f>
        <v>852724614.26999998</v>
      </c>
      <c r="I4" s="221">
        <f t="shared" si="0"/>
        <v>847580.19999999972</v>
      </c>
      <c r="J4" s="221">
        <f t="shared" si="0"/>
        <v>847579965.50000012</v>
      </c>
      <c r="K4" s="618">
        <f t="shared" ref="K4:K10" si="1">IF(I4=0,0,I4/G4)</f>
        <v>0.99396699888444284</v>
      </c>
      <c r="L4" s="618">
        <f t="shared" ref="L4:L10" si="2">IF(J4=0,0,J4/H4)</f>
        <v>0.99396681099160711</v>
      </c>
    </row>
    <row r="5" spans="1:12" s="229" customFormat="1" ht="26.25" customHeight="1">
      <c r="A5" s="223" t="s">
        <v>477</v>
      </c>
      <c r="B5" s="224" t="s">
        <v>474</v>
      </c>
      <c r="C5" s="225" t="s">
        <v>478</v>
      </c>
      <c r="D5" s="225" t="s">
        <v>201</v>
      </c>
      <c r="E5" s="226" t="s">
        <v>202</v>
      </c>
      <c r="F5" s="227"/>
      <c r="G5" s="228">
        <f>G6+G60+G70</f>
        <v>61808.599999999991</v>
      </c>
      <c r="H5" s="638">
        <f>H6+H60+H70</f>
        <v>61808615.239999995</v>
      </c>
      <c r="I5" s="228">
        <f>I6+I60+I70</f>
        <v>61573.799999999996</v>
      </c>
      <c r="J5" s="228">
        <f>J6+J60+J70</f>
        <v>61573672.870000005</v>
      </c>
      <c r="K5" s="619">
        <f t="shared" si="1"/>
        <v>0.99620117588814505</v>
      </c>
      <c r="L5" s="619">
        <f t="shared" si="2"/>
        <v>0.99619887342423508</v>
      </c>
    </row>
    <row r="6" spans="1:12" s="237" customFormat="1" ht="62.25" customHeight="1">
      <c r="A6" s="230" t="s">
        <v>180</v>
      </c>
      <c r="B6" s="231" t="s">
        <v>474</v>
      </c>
      <c r="C6" s="232" t="s">
        <v>482</v>
      </c>
      <c r="D6" s="232" t="s">
        <v>201</v>
      </c>
      <c r="E6" s="233" t="s">
        <v>202</v>
      </c>
      <c r="F6" s="234"/>
      <c r="G6" s="235">
        <f>G7+G12+G17+G22+G27+G30+G35+G40+G43+G50+G55</f>
        <v>58072.19999999999</v>
      </c>
      <c r="H6" s="639">
        <f>H7+H12+H17+H22+H27+H30+H35+H40+H43+H50+H55</f>
        <v>58072241.379999995</v>
      </c>
      <c r="I6" s="235">
        <f>I7+I12+I17+I22+I27+I30+I35+I40+I43+I50+I55</f>
        <v>57922.299999999996</v>
      </c>
      <c r="J6" s="235">
        <f>J7+J12+J17+J22+J27+J30+J35+J40+J43+J50+J55</f>
        <v>57922222.719999999</v>
      </c>
      <c r="K6" s="620">
        <f t="shared" si="1"/>
        <v>0.99741873047688923</v>
      </c>
      <c r="L6" s="620">
        <f t="shared" si="2"/>
        <v>0.9974166889991668</v>
      </c>
    </row>
    <row r="7" spans="1:12" s="236" customFormat="1" ht="24.75" customHeight="1">
      <c r="A7" s="238" t="s">
        <v>10</v>
      </c>
      <c r="B7" s="195" t="s">
        <v>474</v>
      </c>
      <c r="C7" s="196" t="s">
        <v>482</v>
      </c>
      <c r="D7" s="196" t="s">
        <v>201</v>
      </c>
      <c r="E7" s="197" t="s">
        <v>363</v>
      </c>
      <c r="F7" s="239"/>
      <c r="G7" s="240">
        <f>G8+G10</f>
        <v>2491.2000000000003</v>
      </c>
      <c r="H7" s="640">
        <f>H8+H10</f>
        <v>2491199.9999999995</v>
      </c>
      <c r="I7" s="240">
        <f>I8+I10</f>
        <v>2491.2000000000003</v>
      </c>
      <c r="J7" s="240">
        <f>J8+J10</f>
        <v>2491200</v>
      </c>
      <c r="K7" s="621">
        <f t="shared" si="1"/>
        <v>1</v>
      </c>
      <c r="L7" s="621">
        <f t="shared" si="2"/>
        <v>1.0000000000000002</v>
      </c>
    </row>
    <row r="8" spans="1:12" s="236" customFormat="1" ht="37.5" customHeight="1">
      <c r="A8" s="40" t="s">
        <v>484</v>
      </c>
      <c r="B8" s="8" t="s">
        <v>474</v>
      </c>
      <c r="C8" s="9" t="s">
        <v>482</v>
      </c>
      <c r="D8" s="9" t="s">
        <v>201</v>
      </c>
      <c r="E8" s="10" t="s">
        <v>363</v>
      </c>
      <c r="F8" s="11">
        <v>100</v>
      </c>
      <c r="G8" s="203">
        <f>G9</f>
        <v>2311.4</v>
      </c>
      <c r="H8" s="641">
        <f>H9</f>
        <v>2311420.3899999997</v>
      </c>
      <c r="I8" s="203">
        <f>I9</f>
        <v>2311.4</v>
      </c>
      <c r="J8" s="203">
        <f>J9</f>
        <v>2311420.39</v>
      </c>
      <c r="K8" s="617">
        <f t="shared" si="1"/>
        <v>1</v>
      </c>
      <c r="L8" s="617">
        <f t="shared" si="2"/>
        <v>1.0000000000000002</v>
      </c>
    </row>
    <row r="9" spans="1:12" s="243" customFormat="1" ht="13.5" customHeight="1">
      <c r="A9" s="45" t="s">
        <v>486</v>
      </c>
      <c r="B9" s="74" t="s">
        <v>474</v>
      </c>
      <c r="C9" s="75" t="s">
        <v>482</v>
      </c>
      <c r="D9" s="75" t="s">
        <v>201</v>
      </c>
      <c r="E9" s="76" t="s">
        <v>363</v>
      </c>
      <c r="F9" s="241">
        <v>120</v>
      </c>
      <c r="G9" s="242">
        <f>'прил 9'!T222</f>
        <v>2311.4</v>
      </c>
      <c r="H9" s="642">
        <f>'прил 9'!U222</f>
        <v>2311420.3899999997</v>
      </c>
      <c r="I9" s="242">
        <f>'прил 9'!V222</f>
        <v>2311.4</v>
      </c>
      <c r="J9" s="242">
        <f>'прил 9'!W222</f>
        <v>2311420.39</v>
      </c>
      <c r="K9" s="622">
        <f t="shared" si="1"/>
        <v>1</v>
      </c>
      <c r="L9" s="622">
        <f t="shared" si="2"/>
        <v>1.0000000000000002</v>
      </c>
    </row>
    <row r="10" spans="1:12" s="236" customFormat="1" ht="14.25" customHeight="1">
      <c r="A10" s="40" t="s">
        <v>498</v>
      </c>
      <c r="B10" s="8" t="s">
        <v>474</v>
      </c>
      <c r="C10" s="9" t="s">
        <v>482</v>
      </c>
      <c r="D10" s="9" t="s">
        <v>201</v>
      </c>
      <c r="E10" s="10" t="s">
        <v>363</v>
      </c>
      <c r="F10" s="11">
        <v>200</v>
      </c>
      <c r="G10" s="203">
        <f>G11</f>
        <v>179.8</v>
      </c>
      <c r="H10" s="641">
        <f>H11</f>
        <v>179779.61</v>
      </c>
      <c r="I10" s="203">
        <f>I11</f>
        <v>179.8</v>
      </c>
      <c r="J10" s="203">
        <f>J11</f>
        <v>179779.61</v>
      </c>
      <c r="K10" s="617">
        <f t="shared" si="1"/>
        <v>1</v>
      </c>
      <c r="L10" s="617">
        <f t="shared" si="2"/>
        <v>1</v>
      </c>
    </row>
    <row r="11" spans="1:12" s="243" customFormat="1" ht="15" customHeight="1">
      <c r="A11" s="45" t="s">
        <v>500</v>
      </c>
      <c r="B11" s="74" t="s">
        <v>474</v>
      </c>
      <c r="C11" s="75" t="s">
        <v>482</v>
      </c>
      <c r="D11" s="75" t="s">
        <v>201</v>
      </c>
      <c r="E11" s="76" t="s">
        <v>363</v>
      </c>
      <c r="F11" s="241">
        <v>240</v>
      </c>
      <c r="G11" s="242">
        <f>'прил 9'!T227</f>
        <v>179.8</v>
      </c>
      <c r="H11" s="642">
        <f>'прил 9'!U227</f>
        <v>179779.61</v>
      </c>
      <c r="I11" s="242">
        <f>'прил 9'!V227</f>
        <v>179.8</v>
      </c>
      <c r="J11" s="242">
        <f>'прил 9'!W227</f>
        <v>179779.61</v>
      </c>
      <c r="K11" s="617">
        <f>IF(I11=0,0,I11/G11)</f>
        <v>1</v>
      </c>
      <c r="L11" s="617">
        <f>IF(J11=0,0,J11/H11)</f>
        <v>1</v>
      </c>
    </row>
    <row r="12" spans="1:12" s="236" customFormat="1" ht="24.75" customHeight="1">
      <c r="A12" s="238" t="s">
        <v>510</v>
      </c>
      <c r="B12" s="195" t="s">
        <v>474</v>
      </c>
      <c r="C12" s="196" t="s">
        <v>482</v>
      </c>
      <c r="D12" s="196" t="s">
        <v>201</v>
      </c>
      <c r="E12" s="197" t="s">
        <v>357</v>
      </c>
      <c r="F12" s="239"/>
      <c r="G12" s="240">
        <f>G13+G15</f>
        <v>2652.1</v>
      </c>
      <c r="H12" s="640">
        <f>H13+H15</f>
        <v>2652100</v>
      </c>
      <c r="I12" s="240">
        <f>I13+I15</f>
        <v>2652.1000000000004</v>
      </c>
      <c r="J12" s="240">
        <f>J13+J15</f>
        <v>2652098.17</v>
      </c>
      <c r="K12" s="621">
        <f t="shared" ref="K12:K66" si="3">IF(I12=0,0,I12/G12)</f>
        <v>1.0000000000000002</v>
      </c>
      <c r="L12" s="621">
        <f t="shared" ref="L12:L66" si="4">IF(J12=0,0,J12/H12)</f>
        <v>0.99999930998076991</v>
      </c>
    </row>
    <row r="13" spans="1:12" s="236" customFormat="1" ht="37.5" customHeight="1">
      <c r="A13" s="40" t="s">
        <v>484</v>
      </c>
      <c r="B13" s="8" t="s">
        <v>474</v>
      </c>
      <c r="C13" s="9" t="s">
        <v>482</v>
      </c>
      <c r="D13" s="9" t="s">
        <v>201</v>
      </c>
      <c r="E13" s="10" t="s">
        <v>357</v>
      </c>
      <c r="F13" s="11">
        <v>100</v>
      </c>
      <c r="G13" s="203">
        <f>G14</f>
        <v>2452.7999999999997</v>
      </c>
      <c r="H13" s="641">
        <f>H14</f>
        <v>2452800</v>
      </c>
      <c r="I13" s="203">
        <f>I14</f>
        <v>2452.8000000000002</v>
      </c>
      <c r="J13" s="203">
        <f>J14</f>
        <v>2452798.9300000002</v>
      </c>
      <c r="K13" s="617">
        <f t="shared" si="3"/>
        <v>1.0000000000000002</v>
      </c>
      <c r="L13" s="617">
        <f t="shared" si="4"/>
        <v>0.99999956376386179</v>
      </c>
    </row>
    <row r="14" spans="1:12" s="243" customFormat="1" ht="14.25" customHeight="1">
      <c r="A14" s="45" t="s">
        <v>486</v>
      </c>
      <c r="B14" s="74" t="s">
        <v>474</v>
      </c>
      <c r="C14" s="75" t="s">
        <v>482</v>
      </c>
      <c r="D14" s="75" t="s">
        <v>201</v>
      </c>
      <c r="E14" s="76" t="s">
        <v>357</v>
      </c>
      <c r="F14" s="241">
        <v>120</v>
      </c>
      <c r="G14" s="242">
        <f>'прил 9'!T48</f>
        <v>2452.7999999999997</v>
      </c>
      <c r="H14" s="642">
        <f>'прил 9'!U48</f>
        <v>2452800</v>
      </c>
      <c r="I14" s="242">
        <f>'прил 9'!V48</f>
        <v>2452.8000000000002</v>
      </c>
      <c r="J14" s="242">
        <f>'прил 9'!W48</f>
        <v>2452798.9300000002</v>
      </c>
      <c r="K14" s="622">
        <f t="shared" si="3"/>
        <v>1.0000000000000002</v>
      </c>
      <c r="L14" s="622">
        <f t="shared" si="4"/>
        <v>0.99999956376386179</v>
      </c>
    </row>
    <row r="15" spans="1:12" s="236" customFormat="1" ht="13.5" customHeight="1">
      <c r="A15" s="40" t="s">
        <v>498</v>
      </c>
      <c r="B15" s="8" t="s">
        <v>474</v>
      </c>
      <c r="C15" s="9" t="s">
        <v>482</v>
      </c>
      <c r="D15" s="9" t="s">
        <v>201</v>
      </c>
      <c r="E15" s="10" t="s">
        <v>357</v>
      </c>
      <c r="F15" s="11">
        <v>200</v>
      </c>
      <c r="G15" s="203">
        <f>G16</f>
        <v>199.3</v>
      </c>
      <c r="H15" s="641">
        <f>H16</f>
        <v>199300</v>
      </c>
      <c r="I15" s="203">
        <f>I16</f>
        <v>199.3</v>
      </c>
      <c r="J15" s="203">
        <f>J16</f>
        <v>199299.24</v>
      </c>
      <c r="K15" s="617">
        <f t="shared" si="3"/>
        <v>1</v>
      </c>
      <c r="L15" s="617">
        <f t="shared" si="4"/>
        <v>0.99999618665328649</v>
      </c>
    </row>
    <row r="16" spans="1:12" s="243" customFormat="1" ht="13.5" customHeight="1">
      <c r="A16" s="45" t="s">
        <v>500</v>
      </c>
      <c r="B16" s="74" t="s">
        <v>474</v>
      </c>
      <c r="C16" s="75" t="s">
        <v>482</v>
      </c>
      <c r="D16" s="75" t="s">
        <v>201</v>
      </c>
      <c r="E16" s="76" t="s">
        <v>357</v>
      </c>
      <c r="F16" s="241">
        <v>240</v>
      </c>
      <c r="G16" s="242">
        <f>'прил 9'!T53</f>
        <v>199.3</v>
      </c>
      <c r="H16" s="642">
        <f>'прил 9'!U53</f>
        <v>199300</v>
      </c>
      <c r="I16" s="242">
        <f>'прил 9'!V53</f>
        <v>199.3</v>
      </c>
      <c r="J16" s="242">
        <f>'прил 9'!W53</f>
        <v>199299.24</v>
      </c>
      <c r="K16" s="622">
        <f t="shared" si="3"/>
        <v>1</v>
      </c>
      <c r="L16" s="622">
        <f t="shared" si="4"/>
        <v>0.99999618665328649</v>
      </c>
    </row>
    <row r="17" spans="1:12" s="236" customFormat="1" ht="24.75" customHeight="1">
      <c r="A17" s="238" t="s">
        <v>511</v>
      </c>
      <c r="B17" s="195" t="s">
        <v>474</v>
      </c>
      <c r="C17" s="196" t="s">
        <v>482</v>
      </c>
      <c r="D17" s="196" t="s">
        <v>201</v>
      </c>
      <c r="E17" s="197" t="s">
        <v>358</v>
      </c>
      <c r="F17" s="239"/>
      <c r="G17" s="240">
        <f>G18+G20</f>
        <v>964.4</v>
      </c>
      <c r="H17" s="640">
        <f>H18+H20</f>
        <v>964400</v>
      </c>
      <c r="I17" s="240">
        <f>I18+I20</f>
        <v>964.4</v>
      </c>
      <c r="J17" s="240">
        <f>J18+J20</f>
        <v>964348.84999999986</v>
      </c>
      <c r="K17" s="621">
        <f t="shared" si="3"/>
        <v>1</v>
      </c>
      <c r="L17" s="621">
        <f t="shared" si="4"/>
        <v>0.9999469618415594</v>
      </c>
    </row>
    <row r="18" spans="1:12" s="236" customFormat="1" ht="36.75" customHeight="1">
      <c r="A18" s="40" t="s">
        <v>484</v>
      </c>
      <c r="B18" s="8" t="s">
        <v>474</v>
      </c>
      <c r="C18" s="9" t="s">
        <v>482</v>
      </c>
      <c r="D18" s="9" t="s">
        <v>201</v>
      </c>
      <c r="E18" s="10" t="s">
        <v>358</v>
      </c>
      <c r="F18" s="11">
        <v>100</v>
      </c>
      <c r="G18" s="203">
        <f>G19</f>
        <v>887.4</v>
      </c>
      <c r="H18" s="641">
        <f>H19</f>
        <v>887400</v>
      </c>
      <c r="I18" s="203">
        <f>I19</f>
        <v>887.4</v>
      </c>
      <c r="J18" s="203">
        <f>J19</f>
        <v>887367.39999999991</v>
      </c>
      <c r="K18" s="617">
        <f t="shared" si="3"/>
        <v>1</v>
      </c>
      <c r="L18" s="617">
        <f t="shared" si="4"/>
        <v>0.99996326346630593</v>
      </c>
    </row>
    <row r="19" spans="1:12" s="243" customFormat="1" ht="14.25" customHeight="1">
      <c r="A19" s="45" t="s">
        <v>486</v>
      </c>
      <c r="B19" s="74" t="s">
        <v>474</v>
      </c>
      <c r="C19" s="75" t="s">
        <v>482</v>
      </c>
      <c r="D19" s="75" t="s">
        <v>201</v>
      </c>
      <c r="E19" s="76" t="s">
        <v>358</v>
      </c>
      <c r="F19" s="241">
        <v>120</v>
      </c>
      <c r="G19" s="242">
        <f>'прил 9'!T58</f>
        <v>887.4</v>
      </c>
      <c r="H19" s="642">
        <f>'прил 9'!U58</f>
        <v>887400</v>
      </c>
      <c r="I19" s="242">
        <f>'прил 9'!V58</f>
        <v>887.4</v>
      </c>
      <c r="J19" s="242">
        <f>'прил 9'!W58</f>
        <v>887367.39999999991</v>
      </c>
      <c r="K19" s="622">
        <f t="shared" si="3"/>
        <v>1</v>
      </c>
      <c r="L19" s="622">
        <f t="shared" si="4"/>
        <v>0.99996326346630593</v>
      </c>
    </row>
    <row r="20" spans="1:12" s="236" customFormat="1" ht="14.25" customHeight="1">
      <c r="A20" s="40" t="s">
        <v>498</v>
      </c>
      <c r="B20" s="8" t="s">
        <v>474</v>
      </c>
      <c r="C20" s="9" t="s">
        <v>482</v>
      </c>
      <c r="D20" s="9" t="s">
        <v>201</v>
      </c>
      <c r="E20" s="10" t="s">
        <v>358</v>
      </c>
      <c r="F20" s="11">
        <v>200</v>
      </c>
      <c r="G20" s="203">
        <f>G21</f>
        <v>77</v>
      </c>
      <c r="H20" s="641">
        <f>H21</f>
        <v>77000</v>
      </c>
      <c r="I20" s="203">
        <f>I21</f>
        <v>77</v>
      </c>
      <c r="J20" s="203">
        <f>J21</f>
        <v>76981.450000000012</v>
      </c>
      <c r="K20" s="617">
        <f t="shared" si="3"/>
        <v>1</v>
      </c>
      <c r="L20" s="617">
        <f t="shared" si="4"/>
        <v>0.9997590909090911</v>
      </c>
    </row>
    <row r="21" spans="1:12" s="243" customFormat="1" ht="14.25" customHeight="1">
      <c r="A21" s="45" t="s">
        <v>500</v>
      </c>
      <c r="B21" s="74" t="s">
        <v>474</v>
      </c>
      <c r="C21" s="75" t="s">
        <v>482</v>
      </c>
      <c r="D21" s="75" t="s">
        <v>201</v>
      </c>
      <c r="E21" s="76" t="s">
        <v>358</v>
      </c>
      <c r="F21" s="241">
        <v>240</v>
      </c>
      <c r="G21" s="242">
        <f>'прил 9'!T63</f>
        <v>77</v>
      </c>
      <c r="H21" s="642">
        <f>'прил 9'!U63</f>
        <v>77000</v>
      </c>
      <c r="I21" s="242">
        <f>'прил 9'!V63</f>
        <v>77</v>
      </c>
      <c r="J21" s="242">
        <f>'прил 9'!W63</f>
        <v>76981.450000000012</v>
      </c>
      <c r="K21" s="622">
        <f t="shared" si="3"/>
        <v>1</v>
      </c>
      <c r="L21" s="622">
        <f t="shared" si="4"/>
        <v>0.9997590909090911</v>
      </c>
    </row>
    <row r="22" spans="1:12" s="236" customFormat="1" ht="13.5" customHeight="1">
      <c r="A22" s="238" t="s">
        <v>512</v>
      </c>
      <c r="B22" s="195" t="s">
        <v>474</v>
      </c>
      <c r="C22" s="196" t="s">
        <v>482</v>
      </c>
      <c r="D22" s="196" t="s">
        <v>201</v>
      </c>
      <c r="E22" s="197" t="s">
        <v>359</v>
      </c>
      <c r="F22" s="239"/>
      <c r="G22" s="240">
        <f>G23+G25</f>
        <v>557.20000000000005</v>
      </c>
      <c r="H22" s="640">
        <f>H23+H25</f>
        <v>557200</v>
      </c>
      <c r="I22" s="240">
        <f>I23+I25</f>
        <v>557.20000000000005</v>
      </c>
      <c r="J22" s="240">
        <f>J23+J25</f>
        <v>557198.68999999994</v>
      </c>
      <c r="K22" s="621">
        <f t="shared" si="3"/>
        <v>1</v>
      </c>
      <c r="L22" s="621">
        <f t="shared" si="4"/>
        <v>0.99999764895908105</v>
      </c>
    </row>
    <row r="23" spans="1:12" s="236" customFormat="1" ht="36.75" customHeight="1">
      <c r="A23" s="40" t="s">
        <v>484</v>
      </c>
      <c r="B23" s="8" t="s">
        <v>474</v>
      </c>
      <c r="C23" s="9" t="s">
        <v>482</v>
      </c>
      <c r="D23" s="9" t="s">
        <v>201</v>
      </c>
      <c r="E23" s="10" t="s">
        <v>359</v>
      </c>
      <c r="F23" s="11">
        <v>100</v>
      </c>
      <c r="G23" s="203">
        <f>G24</f>
        <v>466.1</v>
      </c>
      <c r="H23" s="641">
        <f>H24</f>
        <v>466132.80000000005</v>
      </c>
      <c r="I23" s="203">
        <f>I24</f>
        <v>466.1</v>
      </c>
      <c r="J23" s="203">
        <f>J24</f>
        <v>466131.49</v>
      </c>
      <c r="K23" s="617">
        <f t="shared" si="3"/>
        <v>1</v>
      </c>
      <c r="L23" s="617">
        <f t="shared" si="4"/>
        <v>0.99999718964209328</v>
      </c>
    </row>
    <row r="24" spans="1:12" s="243" customFormat="1" ht="14.25" customHeight="1">
      <c r="A24" s="45" t="s">
        <v>486</v>
      </c>
      <c r="B24" s="74" t="s">
        <v>474</v>
      </c>
      <c r="C24" s="75" t="s">
        <v>482</v>
      </c>
      <c r="D24" s="75" t="s">
        <v>201</v>
      </c>
      <c r="E24" s="76" t="s">
        <v>359</v>
      </c>
      <c r="F24" s="241">
        <v>120</v>
      </c>
      <c r="G24" s="242">
        <f>'прил 9'!T68</f>
        <v>466.1</v>
      </c>
      <c r="H24" s="642">
        <f>'прил 9'!U68</f>
        <v>466132.80000000005</v>
      </c>
      <c r="I24" s="242">
        <f>'прил 9'!V68</f>
        <v>466.1</v>
      </c>
      <c r="J24" s="242">
        <f>'прил 9'!W68</f>
        <v>466131.49</v>
      </c>
      <c r="K24" s="622">
        <f t="shared" si="3"/>
        <v>1</v>
      </c>
      <c r="L24" s="622">
        <f t="shared" si="4"/>
        <v>0.99999718964209328</v>
      </c>
    </row>
    <row r="25" spans="1:12" s="236" customFormat="1" ht="14.25" customHeight="1">
      <c r="A25" s="40" t="s">
        <v>498</v>
      </c>
      <c r="B25" s="8" t="s">
        <v>474</v>
      </c>
      <c r="C25" s="9" t="s">
        <v>482</v>
      </c>
      <c r="D25" s="9" t="s">
        <v>201</v>
      </c>
      <c r="E25" s="10" t="s">
        <v>359</v>
      </c>
      <c r="F25" s="11">
        <v>200</v>
      </c>
      <c r="G25" s="203">
        <f>G26</f>
        <v>91.1</v>
      </c>
      <c r="H25" s="641">
        <f>H26</f>
        <v>91067.199999999997</v>
      </c>
      <c r="I25" s="203">
        <f>I26</f>
        <v>91.1</v>
      </c>
      <c r="J25" s="203">
        <f>J26</f>
        <v>91067.199999999997</v>
      </c>
      <c r="K25" s="617">
        <f t="shared" si="3"/>
        <v>1</v>
      </c>
      <c r="L25" s="617">
        <f t="shared" si="4"/>
        <v>1</v>
      </c>
    </row>
    <row r="26" spans="1:12" s="243" customFormat="1" ht="15.75" customHeight="1">
      <c r="A26" s="45" t="s">
        <v>500</v>
      </c>
      <c r="B26" s="74" t="s">
        <v>474</v>
      </c>
      <c r="C26" s="75" t="s">
        <v>482</v>
      </c>
      <c r="D26" s="75" t="s">
        <v>201</v>
      </c>
      <c r="E26" s="76" t="s">
        <v>359</v>
      </c>
      <c r="F26" s="241">
        <v>240</v>
      </c>
      <c r="G26" s="242">
        <f>'прил 9'!T73</f>
        <v>91.1</v>
      </c>
      <c r="H26" s="642">
        <f>'прил 9'!U73</f>
        <v>91067.199999999997</v>
      </c>
      <c r="I26" s="242">
        <f>'прил 9'!V73</f>
        <v>91.1</v>
      </c>
      <c r="J26" s="242">
        <f>'прил 9'!W73</f>
        <v>91067.199999999997</v>
      </c>
      <c r="K26" s="622">
        <f t="shared" si="3"/>
        <v>1</v>
      </c>
      <c r="L26" s="622">
        <f t="shared" si="4"/>
        <v>1</v>
      </c>
    </row>
    <row r="27" spans="1:12" s="236" customFormat="1" ht="37.5" customHeight="1">
      <c r="A27" s="238" t="s">
        <v>513</v>
      </c>
      <c r="B27" s="195" t="s">
        <v>474</v>
      </c>
      <c r="C27" s="196" t="s">
        <v>482</v>
      </c>
      <c r="D27" s="196" t="s">
        <v>201</v>
      </c>
      <c r="E27" s="197" t="s">
        <v>360</v>
      </c>
      <c r="F27" s="239"/>
      <c r="G27" s="240">
        <f t="shared" ref="G27:J28" si="5">G28</f>
        <v>5</v>
      </c>
      <c r="H27" s="640">
        <f t="shared" si="5"/>
        <v>5000</v>
      </c>
      <c r="I27" s="240">
        <f t="shared" si="5"/>
        <v>5</v>
      </c>
      <c r="J27" s="240">
        <f t="shared" si="5"/>
        <v>5000</v>
      </c>
      <c r="K27" s="621">
        <f t="shared" si="3"/>
        <v>1</v>
      </c>
      <c r="L27" s="621">
        <f t="shared" si="4"/>
        <v>1</v>
      </c>
    </row>
    <row r="28" spans="1:12" s="236" customFormat="1" ht="15" customHeight="1">
      <c r="A28" s="40" t="s">
        <v>498</v>
      </c>
      <c r="B28" s="8" t="s">
        <v>474</v>
      </c>
      <c r="C28" s="9" t="s">
        <v>482</v>
      </c>
      <c r="D28" s="9" t="s">
        <v>201</v>
      </c>
      <c r="E28" s="10" t="s">
        <v>360</v>
      </c>
      <c r="F28" s="11">
        <v>200</v>
      </c>
      <c r="G28" s="203">
        <f t="shared" si="5"/>
        <v>5</v>
      </c>
      <c r="H28" s="641">
        <f t="shared" si="5"/>
        <v>5000</v>
      </c>
      <c r="I28" s="203">
        <f t="shared" si="5"/>
        <v>5</v>
      </c>
      <c r="J28" s="203">
        <f t="shared" si="5"/>
        <v>5000</v>
      </c>
      <c r="K28" s="617">
        <f t="shared" si="3"/>
        <v>1</v>
      </c>
      <c r="L28" s="617">
        <f t="shared" si="4"/>
        <v>1</v>
      </c>
    </row>
    <row r="29" spans="1:12" s="243" customFormat="1" ht="15" customHeight="1">
      <c r="A29" s="45" t="s">
        <v>500</v>
      </c>
      <c r="B29" s="74" t="s">
        <v>474</v>
      </c>
      <c r="C29" s="75" t="s">
        <v>482</v>
      </c>
      <c r="D29" s="75" t="s">
        <v>201</v>
      </c>
      <c r="E29" s="76" t="s">
        <v>360</v>
      </c>
      <c r="F29" s="241">
        <v>240</v>
      </c>
      <c r="G29" s="242">
        <f>'прил 9'!T78</f>
        <v>5</v>
      </c>
      <c r="H29" s="642">
        <f>'прил 9'!U78</f>
        <v>5000</v>
      </c>
      <c r="I29" s="242">
        <f>'прил 9'!V78</f>
        <v>5</v>
      </c>
      <c r="J29" s="242">
        <f>'прил 9'!W78</f>
        <v>5000</v>
      </c>
      <c r="K29" s="622">
        <f t="shared" si="3"/>
        <v>1</v>
      </c>
      <c r="L29" s="622">
        <f t="shared" si="4"/>
        <v>1</v>
      </c>
    </row>
    <row r="30" spans="1:12" s="236" customFormat="1" ht="14.25" customHeight="1">
      <c r="A30" s="238" t="s">
        <v>514</v>
      </c>
      <c r="B30" s="195" t="s">
        <v>474</v>
      </c>
      <c r="C30" s="196" t="s">
        <v>482</v>
      </c>
      <c r="D30" s="196" t="s">
        <v>201</v>
      </c>
      <c r="E30" s="197" t="s">
        <v>361</v>
      </c>
      <c r="F30" s="239"/>
      <c r="G30" s="240">
        <f>G31+G33</f>
        <v>25</v>
      </c>
      <c r="H30" s="640">
        <f>H31+H33</f>
        <v>25000</v>
      </c>
      <c r="I30" s="240">
        <f>I31+I33</f>
        <v>25</v>
      </c>
      <c r="J30" s="240">
        <f>J31+J33</f>
        <v>25000</v>
      </c>
      <c r="K30" s="621">
        <f t="shared" si="3"/>
        <v>1</v>
      </c>
      <c r="L30" s="621">
        <f t="shared" si="4"/>
        <v>1</v>
      </c>
    </row>
    <row r="31" spans="1:12" s="236" customFormat="1" ht="36.75" customHeight="1">
      <c r="A31" s="40" t="s">
        <v>484</v>
      </c>
      <c r="B31" s="8" t="s">
        <v>474</v>
      </c>
      <c r="C31" s="9" t="s">
        <v>482</v>
      </c>
      <c r="D31" s="9" t="s">
        <v>201</v>
      </c>
      <c r="E31" s="10" t="s">
        <v>361</v>
      </c>
      <c r="F31" s="11">
        <v>100</v>
      </c>
      <c r="G31" s="203">
        <f>G32</f>
        <v>7.7</v>
      </c>
      <c r="H31" s="641">
        <f>H32</f>
        <v>7700</v>
      </c>
      <c r="I31" s="203">
        <f>I32</f>
        <v>7.7</v>
      </c>
      <c r="J31" s="203">
        <f>J32</f>
        <v>7700</v>
      </c>
      <c r="K31" s="617">
        <f t="shared" si="3"/>
        <v>1</v>
      </c>
      <c r="L31" s="617">
        <f t="shared" si="4"/>
        <v>1</v>
      </c>
    </row>
    <row r="32" spans="1:12" s="243" customFormat="1" ht="14.25" customHeight="1">
      <c r="A32" s="45" t="s">
        <v>486</v>
      </c>
      <c r="B32" s="74" t="s">
        <v>474</v>
      </c>
      <c r="C32" s="75" t="s">
        <v>482</v>
      </c>
      <c r="D32" s="75" t="s">
        <v>201</v>
      </c>
      <c r="E32" s="76" t="s">
        <v>361</v>
      </c>
      <c r="F32" s="241">
        <v>120</v>
      </c>
      <c r="G32" s="242">
        <f>'прил 9'!T82</f>
        <v>7.7</v>
      </c>
      <c r="H32" s="642">
        <f>'прил 9'!U82</f>
        <v>7700</v>
      </c>
      <c r="I32" s="242">
        <f>'прил 9'!V82</f>
        <v>7.7</v>
      </c>
      <c r="J32" s="242">
        <f>'прил 9'!W82</f>
        <v>7700</v>
      </c>
      <c r="K32" s="622">
        <f t="shared" si="3"/>
        <v>1</v>
      </c>
      <c r="L32" s="622">
        <f t="shared" si="4"/>
        <v>1</v>
      </c>
    </row>
    <row r="33" spans="1:12" s="236" customFormat="1" ht="14.25" customHeight="1">
      <c r="A33" s="40" t="s">
        <v>498</v>
      </c>
      <c r="B33" s="8" t="s">
        <v>474</v>
      </c>
      <c r="C33" s="9" t="s">
        <v>482</v>
      </c>
      <c r="D33" s="9" t="s">
        <v>201</v>
      </c>
      <c r="E33" s="10" t="s">
        <v>361</v>
      </c>
      <c r="F33" s="11">
        <v>200</v>
      </c>
      <c r="G33" s="203">
        <f>G34</f>
        <v>17.3</v>
      </c>
      <c r="H33" s="641">
        <f>H34</f>
        <v>17300</v>
      </c>
      <c r="I33" s="203">
        <f>I34</f>
        <v>17.3</v>
      </c>
      <c r="J33" s="203">
        <f>J34</f>
        <v>17300</v>
      </c>
      <c r="K33" s="617">
        <f t="shared" si="3"/>
        <v>1</v>
      </c>
      <c r="L33" s="617">
        <f t="shared" si="4"/>
        <v>1</v>
      </c>
    </row>
    <row r="34" spans="1:12" s="243" customFormat="1" ht="17.25" customHeight="1">
      <c r="A34" s="45" t="s">
        <v>500</v>
      </c>
      <c r="B34" s="74" t="s">
        <v>474</v>
      </c>
      <c r="C34" s="75" t="s">
        <v>482</v>
      </c>
      <c r="D34" s="75" t="s">
        <v>201</v>
      </c>
      <c r="E34" s="76" t="s">
        <v>361</v>
      </c>
      <c r="F34" s="241">
        <v>240</v>
      </c>
      <c r="G34" s="242">
        <f>'прил 9'!T85</f>
        <v>17.3</v>
      </c>
      <c r="H34" s="642">
        <f>'прил 9'!U85</f>
        <v>17300</v>
      </c>
      <c r="I34" s="242">
        <f>'прил 9'!V85</f>
        <v>17.3</v>
      </c>
      <c r="J34" s="242">
        <f>'прил 9'!W85</f>
        <v>17300</v>
      </c>
      <c r="K34" s="622">
        <f t="shared" si="3"/>
        <v>1</v>
      </c>
      <c r="L34" s="622">
        <f t="shared" si="4"/>
        <v>1</v>
      </c>
    </row>
    <row r="35" spans="1:12" s="236" customFormat="1" ht="15.75" customHeight="1">
      <c r="A35" s="238" t="s">
        <v>190</v>
      </c>
      <c r="B35" s="195" t="s">
        <v>474</v>
      </c>
      <c r="C35" s="196" t="s">
        <v>482</v>
      </c>
      <c r="D35" s="196" t="s">
        <v>201</v>
      </c>
      <c r="E35" s="197" t="s">
        <v>364</v>
      </c>
      <c r="F35" s="239"/>
      <c r="G35" s="240">
        <f>G36+G38</f>
        <v>482.29999999999995</v>
      </c>
      <c r="H35" s="640">
        <f>H36+H38</f>
        <v>482299.99999999994</v>
      </c>
      <c r="I35" s="240">
        <f>I36+I38</f>
        <v>482.29999999999995</v>
      </c>
      <c r="J35" s="240">
        <f>J36+J38</f>
        <v>482299.99999999994</v>
      </c>
      <c r="K35" s="621">
        <f t="shared" si="3"/>
        <v>1</v>
      </c>
      <c r="L35" s="621">
        <f t="shared" si="4"/>
        <v>1</v>
      </c>
    </row>
    <row r="36" spans="1:12" s="236" customFormat="1" ht="36.75" customHeight="1">
      <c r="A36" s="40" t="s">
        <v>484</v>
      </c>
      <c r="B36" s="8" t="s">
        <v>474</v>
      </c>
      <c r="C36" s="9" t="s">
        <v>482</v>
      </c>
      <c r="D36" s="9" t="s">
        <v>201</v>
      </c>
      <c r="E36" s="10" t="s">
        <v>364</v>
      </c>
      <c r="F36" s="11">
        <v>100</v>
      </c>
      <c r="G36" s="203">
        <f>G37</f>
        <v>457.59999999999997</v>
      </c>
      <c r="H36" s="641">
        <f>H37</f>
        <v>457646.69999999995</v>
      </c>
      <c r="I36" s="203">
        <f>I37</f>
        <v>457.59999999999997</v>
      </c>
      <c r="J36" s="203">
        <f>J37</f>
        <v>457646.69999999995</v>
      </c>
      <c r="K36" s="617">
        <f t="shared" si="3"/>
        <v>1</v>
      </c>
      <c r="L36" s="617">
        <f t="shared" si="4"/>
        <v>1</v>
      </c>
    </row>
    <row r="37" spans="1:12" s="243" customFormat="1" ht="15" customHeight="1">
      <c r="A37" s="45" t="s">
        <v>486</v>
      </c>
      <c r="B37" s="74" t="s">
        <v>474</v>
      </c>
      <c r="C37" s="75" t="s">
        <v>482</v>
      </c>
      <c r="D37" s="75" t="s">
        <v>201</v>
      </c>
      <c r="E37" s="76" t="s">
        <v>364</v>
      </c>
      <c r="F37" s="241">
        <v>120</v>
      </c>
      <c r="G37" s="242">
        <f>'прил 9'!T904</f>
        <v>457.59999999999997</v>
      </c>
      <c r="H37" s="642">
        <f>'прил 9'!U904</f>
        <v>457646.69999999995</v>
      </c>
      <c r="I37" s="242">
        <f>'прил 9'!V904</f>
        <v>457.59999999999997</v>
      </c>
      <c r="J37" s="242">
        <f>'прил 9'!W904</f>
        <v>457646.69999999995</v>
      </c>
      <c r="K37" s="622">
        <f t="shared" si="3"/>
        <v>1</v>
      </c>
      <c r="L37" s="622">
        <f t="shared" si="4"/>
        <v>1</v>
      </c>
    </row>
    <row r="38" spans="1:12" s="236" customFormat="1" ht="13.5" customHeight="1">
      <c r="A38" s="40" t="s">
        <v>498</v>
      </c>
      <c r="B38" s="8" t="s">
        <v>474</v>
      </c>
      <c r="C38" s="9" t="s">
        <v>482</v>
      </c>
      <c r="D38" s="9" t="s">
        <v>201</v>
      </c>
      <c r="E38" s="10" t="s">
        <v>364</v>
      </c>
      <c r="F38" s="11">
        <v>200</v>
      </c>
      <c r="G38" s="203">
        <f>G39</f>
        <v>24.700000000000003</v>
      </c>
      <c r="H38" s="641">
        <f>H39</f>
        <v>24653.3</v>
      </c>
      <c r="I38" s="203">
        <f>I39</f>
        <v>24.7</v>
      </c>
      <c r="J38" s="203">
        <f>J39</f>
        <v>24653.3</v>
      </c>
      <c r="K38" s="617">
        <f t="shared" si="3"/>
        <v>0.99999999999999989</v>
      </c>
      <c r="L38" s="617">
        <f t="shared" si="4"/>
        <v>1</v>
      </c>
    </row>
    <row r="39" spans="1:12" s="243" customFormat="1" ht="15" customHeight="1">
      <c r="A39" s="45" t="s">
        <v>500</v>
      </c>
      <c r="B39" s="74" t="s">
        <v>474</v>
      </c>
      <c r="C39" s="75" t="s">
        <v>482</v>
      </c>
      <c r="D39" s="75" t="s">
        <v>201</v>
      </c>
      <c r="E39" s="76" t="s">
        <v>364</v>
      </c>
      <c r="F39" s="241">
        <v>240</v>
      </c>
      <c r="G39" s="242">
        <f>'прил 9'!T909</f>
        <v>24.700000000000003</v>
      </c>
      <c r="H39" s="642">
        <f>'прил 9'!U909</f>
        <v>24653.3</v>
      </c>
      <c r="I39" s="242">
        <f>'прил 9'!V909</f>
        <v>24.7</v>
      </c>
      <c r="J39" s="242">
        <f>'прил 9'!W909</f>
        <v>24653.3</v>
      </c>
      <c r="K39" s="622">
        <f t="shared" si="3"/>
        <v>0.99999999999999989</v>
      </c>
      <c r="L39" s="622">
        <f t="shared" si="4"/>
        <v>1</v>
      </c>
    </row>
    <row r="40" spans="1:12" s="236" customFormat="1" ht="14.25" customHeight="1">
      <c r="A40" s="238" t="s">
        <v>483</v>
      </c>
      <c r="B40" s="195" t="s">
        <v>474</v>
      </c>
      <c r="C40" s="196" t="s">
        <v>482</v>
      </c>
      <c r="D40" s="196" t="s">
        <v>201</v>
      </c>
      <c r="E40" s="197" t="s">
        <v>203</v>
      </c>
      <c r="F40" s="239"/>
      <c r="G40" s="240">
        <f t="shared" ref="G40:J41" si="6">G41</f>
        <v>1407.1</v>
      </c>
      <c r="H40" s="640">
        <f t="shared" si="6"/>
        <v>1407100</v>
      </c>
      <c r="I40" s="240">
        <f t="shared" si="6"/>
        <v>1405.5</v>
      </c>
      <c r="J40" s="240">
        <f t="shared" si="6"/>
        <v>1405439.9200000002</v>
      </c>
      <c r="K40" s="621">
        <f t="shared" si="3"/>
        <v>0.9988629095302396</v>
      </c>
      <c r="L40" s="621">
        <f t="shared" si="4"/>
        <v>0.9988202117831001</v>
      </c>
    </row>
    <row r="41" spans="1:12" s="236" customFormat="1" ht="35.25" customHeight="1">
      <c r="A41" s="40" t="s">
        <v>484</v>
      </c>
      <c r="B41" s="8" t="s">
        <v>474</v>
      </c>
      <c r="C41" s="9" t="s">
        <v>482</v>
      </c>
      <c r="D41" s="9" t="s">
        <v>201</v>
      </c>
      <c r="E41" s="10" t="s">
        <v>203</v>
      </c>
      <c r="F41" s="11">
        <v>100</v>
      </c>
      <c r="G41" s="203">
        <f t="shared" si="6"/>
        <v>1407.1</v>
      </c>
      <c r="H41" s="641">
        <f t="shared" si="6"/>
        <v>1407100</v>
      </c>
      <c r="I41" s="203">
        <f t="shared" si="6"/>
        <v>1405.5</v>
      </c>
      <c r="J41" s="203">
        <f t="shared" si="6"/>
        <v>1405439.9200000002</v>
      </c>
      <c r="K41" s="617">
        <f t="shared" si="3"/>
        <v>0.9988629095302396</v>
      </c>
      <c r="L41" s="617">
        <f t="shared" si="4"/>
        <v>0.9988202117831001</v>
      </c>
    </row>
    <row r="42" spans="1:12" s="243" customFormat="1" ht="14.25" customHeight="1">
      <c r="A42" s="45" t="s">
        <v>486</v>
      </c>
      <c r="B42" s="74" t="s">
        <v>474</v>
      </c>
      <c r="C42" s="75" t="s">
        <v>482</v>
      </c>
      <c r="D42" s="75" t="s">
        <v>201</v>
      </c>
      <c r="E42" s="76" t="s">
        <v>203</v>
      </c>
      <c r="F42" s="241">
        <v>120</v>
      </c>
      <c r="G42" s="242">
        <f>'прил 9'!T14</f>
        <v>1407.1</v>
      </c>
      <c r="H42" s="642">
        <f>'прил 9'!U14</f>
        <v>1407100</v>
      </c>
      <c r="I42" s="242">
        <f>'прил 9'!V14</f>
        <v>1405.5</v>
      </c>
      <c r="J42" s="242">
        <f>'прил 9'!W14</f>
        <v>1405439.9200000002</v>
      </c>
      <c r="K42" s="622">
        <f t="shared" si="3"/>
        <v>0.9988629095302396</v>
      </c>
      <c r="L42" s="622">
        <f t="shared" si="4"/>
        <v>0.9988202117831001</v>
      </c>
    </row>
    <row r="43" spans="1:12" s="236" customFormat="1" ht="16.5" customHeight="1">
      <c r="A43" s="238" t="s">
        <v>264</v>
      </c>
      <c r="B43" s="195" t="s">
        <v>474</v>
      </c>
      <c r="C43" s="196" t="s">
        <v>482</v>
      </c>
      <c r="D43" s="196" t="s">
        <v>201</v>
      </c>
      <c r="E43" s="197" t="s">
        <v>205</v>
      </c>
      <c r="F43" s="239"/>
      <c r="G43" s="240">
        <f>G44+G46+G48</f>
        <v>30112.099999999995</v>
      </c>
      <c r="H43" s="640">
        <f t="shared" ref="H43:J43" si="7">H44+H46+H48</f>
        <v>30112076.82</v>
      </c>
      <c r="I43" s="240">
        <f t="shared" si="7"/>
        <v>30000.5</v>
      </c>
      <c r="J43" s="240">
        <f t="shared" si="7"/>
        <v>30000475.91</v>
      </c>
      <c r="K43" s="621">
        <f t="shared" si="3"/>
        <v>0.99629384865220305</v>
      </c>
      <c r="L43" s="621">
        <f t="shared" si="4"/>
        <v>0.99629381557880869</v>
      </c>
    </row>
    <row r="44" spans="1:12" s="236" customFormat="1" ht="37.5" customHeight="1">
      <c r="A44" s="40" t="s">
        <v>484</v>
      </c>
      <c r="B44" s="8" t="s">
        <v>474</v>
      </c>
      <c r="C44" s="9" t="s">
        <v>482</v>
      </c>
      <c r="D44" s="9" t="s">
        <v>201</v>
      </c>
      <c r="E44" s="10" t="s">
        <v>205</v>
      </c>
      <c r="F44" s="11">
        <v>100</v>
      </c>
      <c r="G44" s="203">
        <f>G45</f>
        <v>24170.299999999996</v>
      </c>
      <c r="H44" s="641">
        <f>H45</f>
        <v>24170300</v>
      </c>
      <c r="I44" s="203">
        <f>I45</f>
        <v>24165.5</v>
      </c>
      <c r="J44" s="203">
        <f>J45</f>
        <v>24165452.93</v>
      </c>
      <c r="K44" s="617">
        <f t="shared" si="3"/>
        <v>0.99980140916744953</v>
      </c>
      <c r="L44" s="617">
        <f t="shared" si="4"/>
        <v>0.99979946173609757</v>
      </c>
    </row>
    <row r="45" spans="1:12" s="243" customFormat="1" ht="15" customHeight="1">
      <c r="A45" s="45" t="s">
        <v>486</v>
      </c>
      <c r="B45" s="74" t="s">
        <v>474</v>
      </c>
      <c r="C45" s="75" t="s">
        <v>482</v>
      </c>
      <c r="D45" s="75" t="s">
        <v>201</v>
      </c>
      <c r="E45" s="76" t="s">
        <v>205</v>
      </c>
      <c r="F45" s="241">
        <v>120</v>
      </c>
      <c r="G45" s="242">
        <f>'прил 9'!T90</f>
        <v>24170.299999999996</v>
      </c>
      <c r="H45" s="642">
        <f>'прил 9'!U90</f>
        <v>24170300</v>
      </c>
      <c r="I45" s="242">
        <f>'прил 9'!V90</f>
        <v>24165.5</v>
      </c>
      <c r="J45" s="242">
        <f>'прил 9'!W90</f>
        <v>24165452.93</v>
      </c>
      <c r="K45" s="622">
        <f t="shared" si="3"/>
        <v>0.99980140916744953</v>
      </c>
      <c r="L45" s="622">
        <f t="shared" si="4"/>
        <v>0.99979946173609757</v>
      </c>
    </row>
    <row r="46" spans="1:12" s="236" customFormat="1" ht="15.75" customHeight="1">
      <c r="A46" s="40" t="s">
        <v>498</v>
      </c>
      <c r="B46" s="8" t="s">
        <v>474</v>
      </c>
      <c r="C46" s="9" t="s">
        <v>482</v>
      </c>
      <c r="D46" s="9" t="s">
        <v>201</v>
      </c>
      <c r="E46" s="10" t="s">
        <v>205</v>
      </c>
      <c r="F46" s="11">
        <v>200</v>
      </c>
      <c r="G46" s="203">
        <f>G47</f>
        <v>3768.5999999999995</v>
      </c>
      <c r="H46" s="641">
        <f>H47</f>
        <v>3768620.8200000003</v>
      </c>
      <c r="I46" s="203">
        <f>I47</f>
        <v>3661.9</v>
      </c>
      <c r="J46" s="203">
        <f>J47</f>
        <v>3661867.91</v>
      </c>
      <c r="K46" s="617">
        <f t="shared" si="3"/>
        <v>0.9716870986573265</v>
      </c>
      <c r="L46" s="617">
        <f t="shared" si="4"/>
        <v>0.97167321545498442</v>
      </c>
    </row>
    <row r="47" spans="1:12" s="243" customFormat="1" ht="15" customHeight="1">
      <c r="A47" s="45" t="s">
        <v>500</v>
      </c>
      <c r="B47" s="74" t="s">
        <v>474</v>
      </c>
      <c r="C47" s="75" t="s">
        <v>482</v>
      </c>
      <c r="D47" s="75" t="s">
        <v>201</v>
      </c>
      <c r="E47" s="76" t="s">
        <v>205</v>
      </c>
      <c r="F47" s="241">
        <v>240</v>
      </c>
      <c r="G47" s="242">
        <f>'прил 9'!T95</f>
        <v>3768.5999999999995</v>
      </c>
      <c r="H47" s="642">
        <f>'прил 9'!U95</f>
        <v>3768620.8200000003</v>
      </c>
      <c r="I47" s="242">
        <f>'прил 9'!V95</f>
        <v>3661.9</v>
      </c>
      <c r="J47" s="242">
        <f>'прил 9'!W95</f>
        <v>3661867.91</v>
      </c>
      <c r="K47" s="622">
        <f t="shared" si="3"/>
        <v>0.9716870986573265</v>
      </c>
      <c r="L47" s="622">
        <f t="shared" si="4"/>
        <v>0.97167321545498442</v>
      </c>
    </row>
    <row r="48" spans="1:12" s="236" customFormat="1" ht="13.5" customHeight="1">
      <c r="A48" s="40" t="s">
        <v>502</v>
      </c>
      <c r="B48" s="8" t="s">
        <v>474</v>
      </c>
      <c r="C48" s="9" t="s">
        <v>482</v>
      </c>
      <c r="D48" s="9" t="s">
        <v>201</v>
      </c>
      <c r="E48" s="10" t="s">
        <v>205</v>
      </c>
      <c r="F48" s="11">
        <v>800</v>
      </c>
      <c r="G48" s="203">
        <f>G49</f>
        <v>2173.1999999999998</v>
      </c>
      <c r="H48" s="641">
        <f>H49</f>
        <v>2173156</v>
      </c>
      <c r="I48" s="203">
        <f>I49</f>
        <v>2173.1</v>
      </c>
      <c r="J48" s="203">
        <f>J49</f>
        <v>2173155.0699999998</v>
      </c>
      <c r="K48" s="617">
        <f t="shared" si="3"/>
        <v>0.99995398490704956</v>
      </c>
      <c r="L48" s="617">
        <f t="shared" si="4"/>
        <v>0.99999957205097101</v>
      </c>
    </row>
    <row r="49" spans="1:12" s="243" customFormat="1" ht="13.5" customHeight="1">
      <c r="A49" s="45" t="s">
        <v>504</v>
      </c>
      <c r="B49" s="74" t="s">
        <v>474</v>
      </c>
      <c r="C49" s="75" t="s">
        <v>482</v>
      </c>
      <c r="D49" s="75" t="s">
        <v>201</v>
      </c>
      <c r="E49" s="76" t="s">
        <v>205</v>
      </c>
      <c r="F49" s="241">
        <v>850</v>
      </c>
      <c r="G49" s="242">
        <f>'прил 9'!T99</f>
        <v>2173.1999999999998</v>
      </c>
      <c r="H49" s="642">
        <f>'прил 9'!U99</f>
        <v>2173156</v>
      </c>
      <c r="I49" s="242">
        <f>'прил 9'!V99</f>
        <v>2173.1</v>
      </c>
      <c r="J49" s="242">
        <f>'прил 9'!W99</f>
        <v>2173155.0699999998</v>
      </c>
      <c r="K49" s="622">
        <f t="shared" si="3"/>
        <v>0.99995398490704956</v>
      </c>
      <c r="L49" s="622">
        <f t="shared" si="4"/>
        <v>0.99999957205097101</v>
      </c>
    </row>
    <row r="50" spans="1:12" s="236" customFormat="1" ht="23.25" customHeight="1">
      <c r="A50" s="238" t="s">
        <v>99</v>
      </c>
      <c r="B50" s="195" t="s">
        <v>474</v>
      </c>
      <c r="C50" s="196" t="s">
        <v>482</v>
      </c>
      <c r="D50" s="196" t="s">
        <v>201</v>
      </c>
      <c r="E50" s="197" t="s">
        <v>226</v>
      </c>
      <c r="F50" s="239"/>
      <c r="G50" s="240">
        <f>G51+G53</f>
        <v>8909.7000000000007</v>
      </c>
      <c r="H50" s="640">
        <f t="shared" ref="H50:J50" si="8">H51+H53</f>
        <v>8909774</v>
      </c>
      <c r="I50" s="240">
        <f t="shared" si="8"/>
        <v>8909.5999999999985</v>
      </c>
      <c r="J50" s="240">
        <f t="shared" si="8"/>
        <v>8909702.459999999</v>
      </c>
      <c r="K50" s="621">
        <f t="shared" si="3"/>
        <v>0.99998877627754001</v>
      </c>
      <c r="L50" s="621">
        <f t="shared" si="4"/>
        <v>0.9999919706156406</v>
      </c>
    </row>
    <row r="51" spans="1:12" s="236" customFormat="1" ht="37.5" customHeight="1">
      <c r="A51" s="40" t="s">
        <v>484</v>
      </c>
      <c r="B51" s="8" t="s">
        <v>474</v>
      </c>
      <c r="C51" s="9" t="s">
        <v>482</v>
      </c>
      <c r="D51" s="9" t="s">
        <v>201</v>
      </c>
      <c r="E51" s="10" t="s">
        <v>226</v>
      </c>
      <c r="F51" s="11">
        <v>100</v>
      </c>
      <c r="G51" s="203">
        <f>G52</f>
        <v>8571.2000000000007</v>
      </c>
      <c r="H51" s="641">
        <f>H52</f>
        <v>8571218.459999999</v>
      </c>
      <c r="I51" s="203">
        <f>I52</f>
        <v>8571.1999999999989</v>
      </c>
      <c r="J51" s="203">
        <f>J52</f>
        <v>8571218.459999999</v>
      </c>
      <c r="K51" s="617">
        <f t="shared" si="3"/>
        <v>0.99999999999999978</v>
      </c>
      <c r="L51" s="617">
        <f t="shared" si="4"/>
        <v>1</v>
      </c>
    </row>
    <row r="52" spans="1:12" s="243" customFormat="1" ht="15" customHeight="1">
      <c r="A52" s="45" t="s">
        <v>486</v>
      </c>
      <c r="B52" s="74" t="s">
        <v>474</v>
      </c>
      <c r="C52" s="75" t="s">
        <v>482</v>
      </c>
      <c r="D52" s="75" t="s">
        <v>201</v>
      </c>
      <c r="E52" s="76" t="s">
        <v>226</v>
      </c>
      <c r="F52" s="241">
        <v>120</v>
      </c>
      <c r="G52" s="242">
        <f>'прил 9'!T473</f>
        <v>8571.2000000000007</v>
      </c>
      <c r="H52" s="642">
        <f>'прил 9'!U473</f>
        <v>8571218.459999999</v>
      </c>
      <c r="I52" s="242">
        <f>'прил 9'!V473</f>
        <v>8571.1999999999989</v>
      </c>
      <c r="J52" s="242">
        <f>'прил 9'!W473</f>
        <v>8571218.459999999</v>
      </c>
      <c r="K52" s="622">
        <f t="shared" si="3"/>
        <v>0.99999999999999978</v>
      </c>
      <c r="L52" s="622">
        <f t="shared" si="4"/>
        <v>1</v>
      </c>
    </row>
    <row r="53" spans="1:12" s="236" customFormat="1" ht="15.75" customHeight="1">
      <c r="A53" s="40" t="s">
        <v>498</v>
      </c>
      <c r="B53" s="8" t="s">
        <v>474</v>
      </c>
      <c r="C53" s="9" t="s">
        <v>482</v>
      </c>
      <c r="D53" s="9" t="s">
        <v>201</v>
      </c>
      <c r="E53" s="10" t="s">
        <v>226</v>
      </c>
      <c r="F53" s="11">
        <v>200</v>
      </c>
      <c r="G53" s="203">
        <f>G54</f>
        <v>338.5</v>
      </c>
      <c r="H53" s="641">
        <f>H54</f>
        <v>338555.54000000004</v>
      </c>
      <c r="I53" s="203">
        <f>I54</f>
        <v>338.4</v>
      </c>
      <c r="J53" s="203">
        <f>J54</f>
        <v>338484</v>
      </c>
      <c r="K53" s="617">
        <f t="shared" si="3"/>
        <v>0.99970457902511067</v>
      </c>
      <c r="L53" s="617">
        <f t="shared" si="4"/>
        <v>0.99978869050555175</v>
      </c>
    </row>
    <row r="54" spans="1:12" s="243" customFormat="1" ht="15" customHeight="1">
      <c r="A54" s="45" t="s">
        <v>500</v>
      </c>
      <c r="B54" s="74" t="s">
        <v>474</v>
      </c>
      <c r="C54" s="75" t="s">
        <v>482</v>
      </c>
      <c r="D54" s="75" t="s">
        <v>201</v>
      </c>
      <c r="E54" s="76" t="s">
        <v>226</v>
      </c>
      <c r="F54" s="241">
        <v>240</v>
      </c>
      <c r="G54" s="242">
        <f>'прил 9'!T478</f>
        <v>338.5</v>
      </c>
      <c r="H54" s="642">
        <f>'прил 9'!U478</f>
        <v>338555.54000000004</v>
      </c>
      <c r="I54" s="242">
        <f>'прил 9'!V478</f>
        <v>338.4</v>
      </c>
      <c r="J54" s="242">
        <f>'прил 9'!W478</f>
        <v>338484</v>
      </c>
      <c r="K54" s="622">
        <f t="shared" si="3"/>
        <v>0.99970457902511067</v>
      </c>
      <c r="L54" s="622">
        <f t="shared" si="4"/>
        <v>0.99978869050555175</v>
      </c>
    </row>
    <row r="55" spans="1:12" s="236" customFormat="1" ht="24.75" customHeight="1">
      <c r="A55" s="238" t="s">
        <v>191</v>
      </c>
      <c r="B55" s="195" t="s">
        <v>474</v>
      </c>
      <c r="C55" s="196" t="s">
        <v>482</v>
      </c>
      <c r="D55" s="196" t="s">
        <v>201</v>
      </c>
      <c r="E55" s="197" t="s">
        <v>236</v>
      </c>
      <c r="F55" s="239"/>
      <c r="G55" s="240">
        <f>G56+G58</f>
        <v>10466.1</v>
      </c>
      <c r="H55" s="640">
        <f>H56+H58</f>
        <v>10466090.559999999</v>
      </c>
      <c r="I55" s="240">
        <f>I56+I58</f>
        <v>10429.5</v>
      </c>
      <c r="J55" s="640">
        <f>J56+J58</f>
        <v>10429458.720000001</v>
      </c>
      <c r="K55" s="621">
        <f t="shared" si="3"/>
        <v>0.99650299538510045</v>
      </c>
      <c r="L55" s="621">
        <f t="shared" si="4"/>
        <v>0.99649995002527492</v>
      </c>
    </row>
    <row r="56" spans="1:12" s="236" customFormat="1" ht="37.5" customHeight="1">
      <c r="A56" s="40" t="s">
        <v>484</v>
      </c>
      <c r="B56" s="8" t="s">
        <v>474</v>
      </c>
      <c r="C56" s="9" t="s">
        <v>482</v>
      </c>
      <c r="D56" s="9" t="s">
        <v>201</v>
      </c>
      <c r="E56" s="10" t="s">
        <v>236</v>
      </c>
      <c r="F56" s="11">
        <v>100</v>
      </c>
      <c r="G56" s="203">
        <f>G57</f>
        <v>10180.700000000001</v>
      </c>
      <c r="H56" s="641">
        <f>H57</f>
        <v>10180690.559999999</v>
      </c>
      <c r="I56" s="203">
        <f>I57</f>
        <v>10144.1</v>
      </c>
      <c r="J56" s="203">
        <f>J57</f>
        <v>10144058.720000001</v>
      </c>
      <c r="K56" s="617">
        <f t="shared" si="3"/>
        <v>0.99640496233068454</v>
      </c>
      <c r="L56" s="617">
        <f t="shared" si="4"/>
        <v>0.9964018315079799</v>
      </c>
    </row>
    <row r="57" spans="1:12" s="243" customFormat="1" ht="15" customHeight="1">
      <c r="A57" s="45" t="s">
        <v>486</v>
      </c>
      <c r="B57" s="74" t="s">
        <v>474</v>
      </c>
      <c r="C57" s="75" t="s">
        <v>482</v>
      </c>
      <c r="D57" s="75" t="s">
        <v>201</v>
      </c>
      <c r="E57" s="76" t="s">
        <v>236</v>
      </c>
      <c r="F57" s="241">
        <v>120</v>
      </c>
      <c r="G57" s="242">
        <f>'прил 9'!T914</f>
        <v>10180.700000000001</v>
      </c>
      <c r="H57" s="642">
        <f>'прил 9'!U914</f>
        <v>10180690.559999999</v>
      </c>
      <c r="I57" s="242">
        <f>'прил 9'!V914</f>
        <v>10144.1</v>
      </c>
      <c r="J57" s="242">
        <f>'прил 9'!W914</f>
        <v>10144058.720000001</v>
      </c>
      <c r="K57" s="622">
        <f t="shared" si="3"/>
        <v>0.99640496233068454</v>
      </c>
      <c r="L57" s="622">
        <f t="shared" si="4"/>
        <v>0.9964018315079799</v>
      </c>
    </row>
    <row r="58" spans="1:12" s="236" customFormat="1" ht="15.75" customHeight="1">
      <c r="A58" s="40" t="s">
        <v>498</v>
      </c>
      <c r="B58" s="8" t="s">
        <v>474</v>
      </c>
      <c r="C58" s="9" t="s">
        <v>482</v>
      </c>
      <c r="D58" s="9" t="s">
        <v>201</v>
      </c>
      <c r="E58" s="10" t="s">
        <v>236</v>
      </c>
      <c r="F58" s="11">
        <v>200</v>
      </c>
      <c r="G58" s="203">
        <f>G59</f>
        <v>285.39999999999998</v>
      </c>
      <c r="H58" s="641">
        <f>H59</f>
        <v>285400</v>
      </c>
      <c r="I58" s="203">
        <f>I59</f>
        <v>285.40000000000003</v>
      </c>
      <c r="J58" s="203">
        <f>J59</f>
        <v>285400</v>
      </c>
      <c r="K58" s="617">
        <f t="shared" si="3"/>
        <v>1.0000000000000002</v>
      </c>
      <c r="L58" s="617">
        <f t="shared" si="4"/>
        <v>1</v>
      </c>
    </row>
    <row r="59" spans="1:12" s="243" customFormat="1" ht="13.5" customHeight="1">
      <c r="A59" s="45" t="s">
        <v>500</v>
      </c>
      <c r="B59" s="74" t="s">
        <v>474</v>
      </c>
      <c r="C59" s="75" t="s">
        <v>482</v>
      </c>
      <c r="D59" s="75" t="s">
        <v>201</v>
      </c>
      <c r="E59" s="76" t="s">
        <v>236</v>
      </c>
      <c r="F59" s="241">
        <v>240</v>
      </c>
      <c r="G59" s="242">
        <f>'прил 9'!T919</f>
        <v>285.39999999999998</v>
      </c>
      <c r="H59" s="642">
        <f>'прил 9'!U919</f>
        <v>285400</v>
      </c>
      <c r="I59" s="242">
        <f>'прил 9'!V919</f>
        <v>285.40000000000003</v>
      </c>
      <c r="J59" s="242">
        <f>'прил 9'!W919</f>
        <v>285400</v>
      </c>
      <c r="K59" s="622">
        <f t="shared" si="3"/>
        <v>1.0000000000000002</v>
      </c>
      <c r="L59" s="622">
        <f t="shared" si="4"/>
        <v>1</v>
      </c>
    </row>
    <row r="60" spans="1:12" s="237" customFormat="1" ht="27" customHeight="1">
      <c r="A60" s="230" t="s">
        <v>265</v>
      </c>
      <c r="B60" s="231" t="s">
        <v>474</v>
      </c>
      <c r="C60" s="232" t="s">
        <v>495</v>
      </c>
      <c r="D60" s="232" t="s">
        <v>201</v>
      </c>
      <c r="E60" s="233" t="s">
        <v>202</v>
      </c>
      <c r="F60" s="234"/>
      <c r="G60" s="235">
        <f>G61+G64+G67</f>
        <v>1871.8</v>
      </c>
      <c r="H60" s="639">
        <f>H61+H64+H67</f>
        <v>1871800</v>
      </c>
      <c r="I60" s="235">
        <f>I61+I64+I67</f>
        <v>1849.7</v>
      </c>
      <c r="J60" s="235">
        <f>J61+J64+J67</f>
        <v>1849686.45</v>
      </c>
      <c r="K60" s="620">
        <f t="shared" si="3"/>
        <v>0.98819318303237536</v>
      </c>
      <c r="L60" s="620">
        <f t="shared" si="4"/>
        <v>0.98818594401111226</v>
      </c>
    </row>
    <row r="61" spans="1:12" s="236" customFormat="1" ht="15" customHeight="1">
      <c r="A61" s="238" t="s">
        <v>538</v>
      </c>
      <c r="B61" s="195" t="s">
        <v>474</v>
      </c>
      <c r="C61" s="196" t="s">
        <v>495</v>
      </c>
      <c r="D61" s="196" t="s">
        <v>201</v>
      </c>
      <c r="E61" s="197" t="s">
        <v>362</v>
      </c>
      <c r="F61" s="239"/>
      <c r="G61" s="240">
        <f t="shared" ref="G61:J62" si="9">G62</f>
        <v>101.6</v>
      </c>
      <c r="H61" s="640">
        <f t="shared" si="9"/>
        <v>101600</v>
      </c>
      <c r="I61" s="240">
        <f t="shared" si="9"/>
        <v>86.5</v>
      </c>
      <c r="J61" s="240">
        <f t="shared" si="9"/>
        <v>86496</v>
      </c>
      <c r="K61" s="621">
        <f t="shared" si="3"/>
        <v>0.85137795275590555</v>
      </c>
      <c r="L61" s="621">
        <f t="shared" si="4"/>
        <v>0.85133858267716533</v>
      </c>
    </row>
    <row r="62" spans="1:12" s="236" customFormat="1" ht="15.75" customHeight="1">
      <c r="A62" s="40" t="s">
        <v>502</v>
      </c>
      <c r="B62" s="8" t="s">
        <v>474</v>
      </c>
      <c r="C62" s="9" t="s">
        <v>495</v>
      </c>
      <c r="D62" s="9" t="s">
        <v>201</v>
      </c>
      <c r="E62" s="10" t="s">
        <v>362</v>
      </c>
      <c r="F62" s="11">
        <v>800</v>
      </c>
      <c r="G62" s="203">
        <f t="shared" si="9"/>
        <v>101.6</v>
      </c>
      <c r="H62" s="641">
        <f t="shared" si="9"/>
        <v>101600</v>
      </c>
      <c r="I62" s="203">
        <f t="shared" si="9"/>
        <v>86.5</v>
      </c>
      <c r="J62" s="203">
        <f t="shared" si="9"/>
        <v>86496</v>
      </c>
      <c r="K62" s="617">
        <f t="shared" si="3"/>
        <v>0.85137795275590555</v>
      </c>
      <c r="L62" s="617">
        <f t="shared" si="4"/>
        <v>0.85133858267716533</v>
      </c>
    </row>
    <row r="63" spans="1:12" s="243" customFormat="1" ht="24" customHeight="1">
      <c r="A63" s="45" t="s">
        <v>253</v>
      </c>
      <c r="B63" s="74" t="s">
        <v>474</v>
      </c>
      <c r="C63" s="75" t="s">
        <v>495</v>
      </c>
      <c r="D63" s="75" t="s">
        <v>201</v>
      </c>
      <c r="E63" s="76" t="s">
        <v>362</v>
      </c>
      <c r="F63" s="241">
        <v>810</v>
      </c>
      <c r="G63" s="242">
        <f>'прил 9'!T160</f>
        <v>101.6</v>
      </c>
      <c r="H63" s="642">
        <f>'прил 9'!U160</f>
        <v>101600</v>
      </c>
      <c r="I63" s="242">
        <f>'прил 9'!V160</f>
        <v>86.5</v>
      </c>
      <c r="J63" s="242">
        <f>'прил 9'!W160</f>
        <v>86496</v>
      </c>
      <c r="K63" s="622">
        <f t="shared" si="3"/>
        <v>0.85137795275590555</v>
      </c>
      <c r="L63" s="622">
        <f t="shared" si="4"/>
        <v>0.85133858267716533</v>
      </c>
    </row>
    <row r="64" spans="1:12" s="236" customFormat="1" ht="15" customHeight="1">
      <c r="A64" s="238" t="s">
        <v>209</v>
      </c>
      <c r="B64" s="195" t="s">
        <v>474</v>
      </c>
      <c r="C64" s="196" t="s">
        <v>495</v>
      </c>
      <c r="D64" s="196" t="s">
        <v>201</v>
      </c>
      <c r="E64" s="197" t="s">
        <v>210</v>
      </c>
      <c r="F64" s="239"/>
      <c r="G64" s="240">
        <f t="shared" ref="G64:J65" si="10">G65</f>
        <v>1719.4</v>
      </c>
      <c r="H64" s="640">
        <f t="shared" si="10"/>
        <v>1719400</v>
      </c>
      <c r="I64" s="240">
        <f t="shared" si="10"/>
        <v>1712.4</v>
      </c>
      <c r="J64" s="240">
        <f t="shared" si="10"/>
        <v>1712390.45</v>
      </c>
      <c r="K64" s="621">
        <f t="shared" si="3"/>
        <v>0.9959288123764104</v>
      </c>
      <c r="L64" s="621">
        <f t="shared" si="4"/>
        <v>0.9959232581132953</v>
      </c>
    </row>
    <row r="65" spans="1:12" s="236" customFormat="1" ht="15.75" customHeight="1">
      <c r="A65" s="40" t="s">
        <v>498</v>
      </c>
      <c r="B65" s="8" t="s">
        <v>474</v>
      </c>
      <c r="C65" s="9" t="s">
        <v>495</v>
      </c>
      <c r="D65" s="9" t="s">
        <v>201</v>
      </c>
      <c r="E65" s="10" t="s">
        <v>210</v>
      </c>
      <c r="F65" s="11">
        <v>200</v>
      </c>
      <c r="G65" s="203">
        <f t="shared" si="10"/>
        <v>1719.4</v>
      </c>
      <c r="H65" s="641">
        <f t="shared" si="10"/>
        <v>1719400</v>
      </c>
      <c r="I65" s="203">
        <f t="shared" si="10"/>
        <v>1712.4</v>
      </c>
      <c r="J65" s="203">
        <f t="shared" si="10"/>
        <v>1712390.45</v>
      </c>
      <c r="K65" s="617">
        <f t="shared" si="3"/>
        <v>0.9959288123764104</v>
      </c>
      <c r="L65" s="617">
        <f t="shared" si="4"/>
        <v>0.9959232581132953</v>
      </c>
    </row>
    <row r="66" spans="1:12" s="243" customFormat="1" ht="14.25" customHeight="1">
      <c r="A66" s="45" t="s">
        <v>500</v>
      </c>
      <c r="B66" s="74" t="s">
        <v>474</v>
      </c>
      <c r="C66" s="75" t="s">
        <v>495</v>
      </c>
      <c r="D66" s="75" t="s">
        <v>201</v>
      </c>
      <c r="E66" s="76" t="s">
        <v>210</v>
      </c>
      <c r="F66" s="241">
        <v>240</v>
      </c>
      <c r="G66" s="242">
        <f>'прил 9'!T163</f>
        <v>1719.4</v>
      </c>
      <c r="H66" s="642">
        <f>'прил 9'!U163</f>
        <v>1719400</v>
      </c>
      <c r="I66" s="242">
        <f>'прил 9'!V163</f>
        <v>1712.4</v>
      </c>
      <c r="J66" s="242">
        <f>'прил 9'!W163</f>
        <v>1712390.45</v>
      </c>
      <c r="K66" s="622">
        <f t="shared" si="3"/>
        <v>0.9959288123764104</v>
      </c>
      <c r="L66" s="622">
        <f t="shared" si="4"/>
        <v>0.9959232581132953</v>
      </c>
    </row>
    <row r="67" spans="1:12" s="236" customFormat="1" ht="61.5" customHeight="1">
      <c r="A67" s="391" t="s">
        <v>84</v>
      </c>
      <c r="B67" s="195" t="s">
        <v>474</v>
      </c>
      <c r="C67" s="196" t="s">
        <v>495</v>
      </c>
      <c r="D67" s="196" t="s">
        <v>201</v>
      </c>
      <c r="E67" s="197" t="s">
        <v>79</v>
      </c>
      <c r="F67" s="239"/>
      <c r="G67" s="240">
        <f t="shared" ref="G67:J68" si="11">G68</f>
        <v>50.8</v>
      </c>
      <c r="H67" s="640">
        <f t="shared" si="11"/>
        <v>50800</v>
      </c>
      <c r="I67" s="240">
        <f t="shared" si="11"/>
        <v>50.8</v>
      </c>
      <c r="J67" s="240">
        <f t="shared" si="11"/>
        <v>50800</v>
      </c>
      <c r="K67" s="621">
        <f t="shared" ref="K67:K118" si="12">IF(I67=0,0,I67/G67)</f>
        <v>1</v>
      </c>
      <c r="L67" s="621">
        <f t="shared" ref="L67:L118" si="13">IF(J67=0,0,J67/H67)</f>
        <v>1</v>
      </c>
    </row>
    <row r="68" spans="1:12" s="236" customFormat="1" ht="15.75" customHeight="1">
      <c r="A68" s="40" t="s">
        <v>502</v>
      </c>
      <c r="B68" s="8" t="s">
        <v>474</v>
      </c>
      <c r="C68" s="9" t="s">
        <v>495</v>
      </c>
      <c r="D68" s="9" t="s">
        <v>201</v>
      </c>
      <c r="E68" s="10" t="s">
        <v>79</v>
      </c>
      <c r="F68" s="11">
        <v>800</v>
      </c>
      <c r="G68" s="203">
        <f t="shared" si="11"/>
        <v>50.8</v>
      </c>
      <c r="H68" s="641">
        <f t="shared" si="11"/>
        <v>50800</v>
      </c>
      <c r="I68" s="203">
        <f t="shared" si="11"/>
        <v>50.8</v>
      </c>
      <c r="J68" s="203">
        <f t="shared" si="11"/>
        <v>50800</v>
      </c>
      <c r="K68" s="617">
        <f t="shared" si="12"/>
        <v>1</v>
      </c>
      <c r="L68" s="617">
        <f t="shared" si="13"/>
        <v>1</v>
      </c>
    </row>
    <row r="69" spans="1:12" s="243" customFormat="1" ht="24" customHeight="1">
      <c r="A69" s="45" t="s">
        <v>253</v>
      </c>
      <c r="B69" s="74" t="s">
        <v>474</v>
      </c>
      <c r="C69" s="75" t="s">
        <v>495</v>
      </c>
      <c r="D69" s="75" t="s">
        <v>201</v>
      </c>
      <c r="E69" s="76" t="s">
        <v>79</v>
      </c>
      <c r="F69" s="241">
        <v>810</v>
      </c>
      <c r="G69" s="242">
        <f>'прил 9'!T168</f>
        <v>50.8</v>
      </c>
      <c r="H69" s="642">
        <f>'прил 9'!U168</f>
        <v>50800</v>
      </c>
      <c r="I69" s="242">
        <f>'прил 9'!V168</f>
        <v>50.8</v>
      </c>
      <c r="J69" s="242">
        <f>'прил 9'!W168</f>
        <v>50800</v>
      </c>
      <c r="K69" s="622">
        <f t="shared" si="12"/>
        <v>1</v>
      </c>
      <c r="L69" s="622">
        <f t="shared" si="13"/>
        <v>1</v>
      </c>
    </row>
    <row r="70" spans="1:12" s="237" customFormat="1" ht="25.5" customHeight="1">
      <c r="A70" s="230" t="s">
        <v>266</v>
      </c>
      <c r="B70" s="231" t="s">
        <v>474</v>
      </c>
      <c r="C70" s="232" t="s">
        <v>497</v>
      </c>
      <c r="D70" s="232" t="s">
        <v>201</v>
      </c>
      <c r="E70" s="233" t="s">
        <v>202</v>
      </c>
      <c r="F70" s="234"/>
      <c r="G70" s="235">
        <f>G71</f>
        <v>1864.6000000000004</v>
      </c>
      <c r="H70" s="639">
        <f>H71</f>
        <v>1864573.86</v>
      </c>
      <c r="I70" s="235">
        <f>I71</f>
        <v>1801.8000000000002</v>
      </c>
      <c r="J70" s="235">
        <f>J71</f>
        <v>1801763.7</v>
      </c>
      <c r="K70" s="620">
        <f t="shared" si="12"/>
        <v>0.96631985412420884</v>
      </c>
      <c r="L70" s="620">
        <f t="shared" si="13"/>
        <v>0.96631393298627488</v>
      </c>
    </row>
    <row r="71" spans="1:12" s="236" customFormat="1" ht="15" customHeight="1">
      <c r="A71" s="238" t="s">
        <v>209</v>
      </c>
      <c r="B71" s="195" t="s">
        <v>474</v>
      </c>
      <c r="C71" s="196" t="s">
        <v>497</v>
      </c>
      <c r="D71" s="196" t="s">
        <v>201</v>
      </c>
      <c r="E71" s="197" t="s">
        <v>210</v>
      </c>
      <c r="F71" s="239"/>
      <c r="G71" s="240">
        <f>G72+G74+G76+G78</f>
        <v>1864.6000000000004</v>
      </c>
      <c r="H71" s="640">
        <f>H72+H74+H76+H78</f>
        <v>1864573.86</v>
      </c>
      <c r="I71" s="240">
        <f>I72+I74+I76+I78</f>
        <v>1801.8000000000002</v>
      </c>
      <c r="J71" s="240">
        <f>J72+J74+J76+J78</f>
        <v>1801763.7</v>
      </c>
      <c r="K71" s="621">
        <f t="shared" si="12"/>
        <v>0.96631985412420884</v>
      </c>
      <c r="L71" s="621">
        <f t="shared" si="13"/>
        <v>0.96631393298627488</v>
      </c>
    </row>
    <row r="72" spans="1:12" s="236" customFormat="1" ht="37.5" customHeight="1">
      <c r="A72" s="40" t="s">
        <v>484</v>
      </c>
      <c r="B72" s="8" t="s">
        <v>474</v>
      </c>
      <c r="C72" s="9" t="s">
        <v>497</v>
      </c>
      <c r="D72" s="9" t="s">
        <v>201</v>
      </c>
      <c r="E72" s="10" t="s">
        <v>210</v>
      </c>
      <c r="F72" s="11">
        <v>100</v>
      </c>
      <c r="G72" s="203">
        <f>G73</f>
        <v>28.7</v>
      </c>
      <c r="H72" s="641">
        <f>H73</f>
        <v>28654</v>
      </c>
      <c r="I72" s="203">
        <f>I73</f>
        <v>28.7</v>
      </c>
      <c r="J72" s="203">
        <f>J73</f>
        <v>28654</v>
      </c>
      <c r="K72" s="617">
        <f t="shared" si="12"/>
        <v>1</v>
      </c>
      <c r="L72" s="617">
        <f t="shared" si="13"/>
        <v>1</v>
      </c>
    </row>
    <row r="73" spans="1:12" s="243" customFormat="1" ht="15" customHeight="1">
      <c r="A73" s="45" t="s">
        <v>486</v>
      </c>
      <c r="B73" s="74" t="s">
        <v>474</v>
      </c>
      <c r="C73" s="75" t="s">
        <v>497</v>
      </c>
      <c r="D73" s="75" t="s">
        <v>201</v>
      </c>
      <c r="E73" s="76" t="s">
        <v>210</v>
      </c>
      <c r="F73" s="241">
        <v>120</v>
      </c>
      <c r="G73" s="242">
        <f>'прил 9'!T172</f>
        <v>28.7</v>
      </c>
      <c r="H73" s="642">
        <f>'прил 9'!U172</f>
        <v>28654</v>
      </c>
      <c r="I73" s="242">
        <f>'прил 9'!V172</f>
        <v>28.7</v>
      </c>
      <c r="J73" s="242">
        <f>'прил 9'!W172</f>
        <v>28654</v>
      </c>
      <c r="K73" s="622">
        <f t="shared" si="12"/>
        <v>1</v>
      </c>
      <c r="L73" s="622">
        <f t="shared" si="13"/>
        <v>1</v>
      </c>
    </row>
    <row r="74" spans="1:12" s="236" customFormat="1" ht="14.25" customHeight="1">
      <c r="A74" s="40" t="s">
        <v>498</v>
      </c>
      <c r="B74" s="8" t="s">
        <v>474</v>
      </c>
      <c r="C74" s="9" t="s">
        <v>497</v>
      </c>
      <c r="D74" s="9" t="s">
        <v>201</v>
      </c>
      <c r="E74" s="10" t="s">
        <v>210</v>
      </c>
      <c r="F74" s="11">
        <v>200</v>
      </c>
      <c r="G74" s="203">
        <f>G75</f>
        <v>1485.6000000000004</v>
      </c>
      <c r="H74" s="641">
        <f>H75</f>
        <v>1485604</v>
      </c>
      <c r="I74" s="203">
        <f>I75</f>
        <v>1427.9</v>
      </c>
      <c r="J74" s="203">
        <f>J75</f>
        <v>1427872.3</v>
      </c>
      <c r="K74" s="617">
        <f t="shared" si="12"/>
        <v>0.96116047388260617</v>
      </c>
      <c r="L74" s="617">
        <f t="shared" si="13"/>
        <v>0.96113924033591724</v>
      </c>
    </row>
    <row r="75" spans="1:12" s="243" customFormat="1" ht="13.5" customHeight="1">
      <c r="A75" s="45" t="s">
        <v>500</v>
      </c>
      <c r="B75" s="74" t="s">
        <v>474</v>
      </c>
      <c r="C75" s="75" t="s">
        <v>497</v>
      </c>
      <c r="D75" s="75" t="s">
        <v>201</v>
      </c>
      <c r="E75" s="76" t="s">
        <v>210</v>
      </c>
      <c r="F75" s="241">
        <v>240</v>
      </c>
      <c r="G75" s="242">
        <f>'прил 9'!T175+'прил 9'!T310</f>
        <v>1485.6000000000004</v>
      </c>
      <c r="H75" s="642">
        <f>'прил 9'!U175+'прил 9'!U310</f>
        <v>1485604</v>
      </c>
      <c r="I75" s="242">
        <f>'прил 9'!V175+'прил 9'!V310</f>
        <v>1427.9</v>
      </c>
      <c r="J75" s="242">
        <f>'прил 9'!W175+'прил 9'!W310</f>
        <v>1427872.3</v>
      </c>
      <c r="K75" s="622">
        <f t="shared" si="12"/>
        <v>0.96116047388260617</v>
      </c>
      <c r="L75" s="622">
        <f t="shared" si="13"/>
        <v>0.96113924033591724</v>
      </c>
    </row>
    <row r="76" spans="1:12" s="236" customFormat="1" ht="15" customHeight="1">
      <c r="A76" s="40" t="s">
        <v>540</v>
      </c>
      <c r="B76" s="8" t="s">
        <v>474</v>
      </c>
      <c r="C76" s="9" t="s">
        <v>497</v>
      </c>
      <c r="D76" s="9" t="s">
        <v>201</v>
      </c>
      <c r="E76" s="10" t="s">
        <v>210</v>
      </c>
      <c r="F76" s="11">
        <v>300</v>
      </c>
      <c r="G76" s="203">
        <f>G77</f>
        <v>188.9</v>
      </c>
      <c r="H76" s="641">
        <f>H77</f>
        <v>188869.86000000002</v>
      </c>
      <c r="I76" s="203">
        <f>I77</f>
        <v>185</v>
      </c>
      <c r="J76" s="203">
        <f>J77</f>
        <v>185000</v>
      </c>
      <c r="K76" s="617">
        <f t="shared" si="12"/>
        <v>0.97935415563790362</v>
      </c>
      <c r="L76" s="617">
        <f t="shared" si="13"/>
        <v>0.97951044174014845</v>
      </c>
    </row>
    <row r="77" spans="1:12" s="243" customFormat="1" ht="13.5" customHeight="1">
      <c r="A77" s="45" t="s">
        <v>549</v>
      </c>
      <c r="B77" s="74" t="s">
        <v>474</v>
      </c>
      <c r="C77" s="75" t="s">
        <v>497</v>
      </c>
      <c r="D77" s="75" t="s">
        <v>201</v>
      </c>
      <c r="E77" s="76" t="s">
        <v>210</v>
      </c>
      <c r="F77" s="241">
        <v>350</v>
      </c>
      <c r="G77" s="242">
        <f>'прил 9'!T187</f>
        <v>188.9</v>
      </c>
      <c r="H77" s="642">
        <f>'прил 9'!U187</f>
        <v>188869.86000000002</v>
      </c>
      <c r="I77" s="242">
        <f>'прил 9'!V187</f>
        <v>185</v>
      </c>
      <c r="J77" s="242">
        <f>'прил 9'!W187</f>
        <v>185000</v>
      </c>
      <c r="K77" s="622">
        <f t="shared" si="12"/>
        <v>0.97935415563790362</v>
      </c>
      <c r="L77" s="622">
        <f t="shared" si="13"/>
        <v>0.97951044174014845</v>
      </c>
    </row>
    <row r="78" spans="1:12" s="249" customFormat="1" ht="14.25" customHeight="1">
      <c r="A78" s="40" t="s">
        <v>502</v>
      </c>
      <c r="B78" s="8" t="s">
        <v>474</v>
      </c>
      <c r="C78" s="9" t="s">
        <v>497</v>
      </c>
      <c r="D78" s="9" t="s">
        <v>201</v>
      </c>
      <c r="E78" s="10" t="s">
        <v>210</v>
      </c>
      <c r="F78" s="11">
        <v>800</v>
      </c>
      <c r="G78" s="203">
        <f>G79</f>
        <v>161.39999999999998</v>
      </c>
      <c r="H78" s="641">
        <f>H79</f>
        <v>161446</v>
      </c>
      <c r="I78" s="203">
        <f>I79</f>
        <v>160.19999999999999</v>
      </c>
      <c r="J78" s="203">
        <f>J79</f>
        <v>160237.4</v>
      </c>
      <c r="K78" s="617">
        <f t="shared" si="12"/>
        <v>0.99256505576208187</v>
      </c>
      <c r="L78" s="617">
        <f t="shared" si="13"/>
        <v>0.99251390557833574</v>
      </c>
    </row>
    <row r="79" spans="1:12" s="243" customFormat="1" ht="14.25" customHeight="1">
      <c r="A79" s="45" t="s">
        <v>504</v>
      </c>
      <c r="B79" s="74" t="s">
        <v>474</v>
      </c>
      <c r="C79" s="75" t="s">
        <v>497</v>
      </c>
      <c r="D79" s="75" t="s">
        <v>201</v>
      </c>
      <c r="E79" s="76" t="s">
        <v>210</v>
      </c>
      <c r="F79" s="241">
        <v>850</v>
      </c>
      <c r="G79" s="242">
        <f>'прил 9'!T189</f>
        <v>161.39999999999998</v>
      </c>
      <c r="H79" s="642">
        <f>'прил 9'!U189</f>
        <v>161446</v>
      </c>
      <c r="I79" s="242">
        <f>'прил 9'!V189</f>
        <v>160.19999999999999</v>
      </c>
      <c r="J79" s="242">
        <f>'прил 9'!W189</f>
        <v>160237.4</v>
      </c>
      <c r="K79" s="622">
        <f t="shared" si="12"/>
        <v>0.99256505576208187</v>
      </c>
      <c r="L79" s="622">
        <f t="shared" si="13"/>
        <v>0.99251390557833574</v>
      </c>
    </row>
    <row r="80" spans="1:12" s="249" customFormat="1" ht="39.75" customHeight="1">
      <c r="A80" s="223" t="s">
        <v>267</v>
      </c>
      <c r="B80" s="224" t="s">
        <v>476</v>
      </c>
      <c r="C80" s="225" t="s">
        <v>478</v>
      </c>
      <c r="D80" s="225" t="s">
        <v>201</v>
      </c>
      <c r="E80" s="226" t="s">
        <v>202</v>
      </c>
      <c r="F80" s="227"/>
      <c r="G80" s="228">
        <f>G81+G89+G93</f>
        <v>41466.1</v>
      </c>
      <c r="H80" s="638">
        <f>H81+H89+H93</f>
        <v>41466106</v>
      </c>
      <c r="I80" s="228">
        <f>I81+I89+I93</f>
        <v>38462.199999999997</v>
      </c>
      <c r="J80" s="228">
        <f>J81+J89+J93</f>
        <v>38462193.75</v>
      </c>
      <c r="K80" s="619">
        <f t="shared" si="12"/>
        <v>0.92755769170479019</v>
      </c>
      <c r="L80" s="619">
        <f t="shared" si="13"/>
        <v>0.92755740676493714</v>
      </c>
    </row>
    <row r="81" spans="1:12" s="237" customFormat="1" ht="41.25" customHeight="1">
      <c r="A81" s="250" t="s">
        <v>268</v>
      </c>
      <c r="B81" s="231" t="s">
        <v>476</v>
      </c>
      <c r="C81" s="232" t="s">
        <v>482</v>
      </c>
      <c r="D81" s="232" t="s">
        <v>201</v>
      </c>
      <c r="E81" s="233" t="s">
        <v>202</v>
      </c>
      <c r="F81" s="234"/>
      <c r="G81" s="235">
        <f>G82</f>
        <v>7593.7000000000007</v>
      </c>
      <c r="H81" s="639">
        <f>H82</f>
        <v>7593700</v>
      </c>
      <c r="I81" s="235">
        <f>I82</f>
        <v>7584.8000000000011</v>
      </c>
      <c r="J81" s="235">
        <f>J82</f>
        <v>7584826.2799999993</v>
      </c>
      <c r="K81" s="620">
        <f t="shared" si="12"/>
        <v>0.99882797582206306</v>
      </c>
      <c r="L81" s="620">
        <f t="shared" si="13"/>
        <v>0.99883143658559059</v>
      </c>
    </row>
    <row r="82" spans="1:12" s="249" customFormat="1" ht="24" customHeight="1">
      <c r="A82" s="251" t="s">
        <v>522</v>
      </c>
      <c r="B82" s="195" t="s">
        <v>476</v>
      </c>
      <c r="C82" s="196" t="s">
        <v>482</v>
      </c>
      <c r="D82" s="196" t="s">
        <v>201</v>
      </c>
      <c r="E82" s="197" t="s">
        <v>206</v>
      </c>
      <c r="F82" s="239"/>
      <c r="G82" s="240">
        <f>G83+G85+G87</f>
        <v>7593.7000000000007</v>
      </c>
      <c r="H82" s="640">
        <f t="shared" ref="H82:J82" si="14">H83+H85+H87</f>
        <v>7593700</v>
      </c>
      <c r="I82" s="240">
        <f t="shared" si="14"/>
        <v>7584.8000000000011</v>
      </c>
      <c r="J82" s="240">
        <f t="shared" si="14"/>
        <v>7584826.2799999993</v>
      </c>
      <c r="K82" s="621">
        <f t="shared" si="12"/>
        <v>0.99882797582206306</v>
      </c>
      <c r="L82" s="621">
        <f t="shared" si="13"/>
        <v>0.99883143658559059</v>
      </c>
    </row>
    <row r="83" spans="1:12" s="249" customFormat="1" ht="35.25" customHeight="1">
      <c r="A83" s="40" t="s">
        <v>484</v>
      </c>
      <c r="B83" s="8" t="s">
        <v>476</v>
      </c>
      <c r="C83" s="9" t="s">
        <v>482</v>
      </c>
      <c r="D83" s="9" t="s">
        <v>201</v>
      </c>
      <c r="E83" s="10" t="s">
        <v>206</v>
      </c>
      <c r="F83" s="11">
        <v>100</v>
      </c>
      <c r="G83" s="215">
        <f>G84</f>
        <v>7227.7000000000007</v>
      </c>
      <c r="H83" s="644">
        <f>H84</f>
        <v>7227700</v>
      </c>
      <c r="I83" s="215">
        <f>I84</f>
        <v>7227.7000000000007</v>
      </c>
      <c r="J83" s="215">
        <f>J84</f>
        <v>7227694.0099999998</v>
      </c>
      <c r="K83" s="624">
        <f t="shared" si="12"/>
        <v>1</v>
      </c>
      <c r="L83" s="624">
        <f t="shared" si="13"/>
        <v>0.9999991712439642</v>
      </c>
    </row>
    <row r="84" spans="1:12" s="243" customFormat="1" ht="14.25" customHeight="1">
      <c r="A84" s="45" t="s">
        <v>486</v>
      </c>
      <c r="B84" s="74" t="s">
        <v>476</v>
      </c>
      <c r="C84" s="75" t="s">
        <v>482</v>
      </c>
      <c r="D84" s="75" t="s">
        <v>201</v>
      </c>
      <c r="E84" s="76" t="s">
        <v>206</v>
      </c>
      <c r="F84" s="241">
        <v>120</v>
      </c>
      <c r="G84" s="252">
        <f>'прил 9'!T113</f>
        <v>7227.7000000000007</v>
      </c>
      <c r="H84" s="645">
        <f>'прил 9'!U113</f>
        <v>7227700</v>
      </c>
      <c r="I84" s="252">
        <f>'прил 9'!V113</f>
        <v>7227.7000000000007</v>
      </c>
      <c r="J84" s="252">
        <f>'прил 9'!W113</f>
        <v>7227694.0099999998</v>
      </c>
      <c r="K84" s="625">
        <f t="shared" si="12"/>
        <v>1</v>
      </c>
      <c r="L84" s="625">
        <f t="shared" si="13"/>
        <v>0.9999991712439642</v>
      </c>
    </row>
    <row r="85" spans="1:12" s="249" customFormat="1" ht="14.25" customHeight="1">
      <c r="A85" s="40" t="s">
        <v>498</v>
      </c>
      <c r="B85" s="8" t="s">
        <v>476</v>
      </c>
      <c r="C85" s="9" t="s">
        <v>482</v>
      </c>
      <c r="D85" s="9" t="s">
        <v>201</v>
      </c>
      <c r="E85" s="10" t="s">
        <v>206</v>
      </c>
      <c r="F85" s="11">
        <v>200</v>
      </c>
      <c r="G85" s="203">
        <f>G86</f>
        <v>360.70000000000005</v>
      </c>
      <c r="H85" s="641">
        <f>H86</f>
        <v>360746</v>
      </c>
      <c r="I85" s="203">
        <f>I86</f>
        <v>353.5</v>
      </c>
      <c r="J85" s="203">
        <f>J86</f>
        <v>353530.27</v>
      </c>
      <c r="K85" s="617">
        <f t="shared" si="12"/>
        <v>0.98003881341835308</v>
      </c>
      <c r="L85" s="617">
        <f t="shared" si="13"/>
        <v>0.97999775465285832</v>
      </c>
    </row>
    <row r="86" spans="1:12" s="243" customFormat="1" ht="14.25" customHeight="1">
      <c r="A86" s="45" t="s">
        <v>500</v>
      </c>
      <c r="B86" s="74" t="s">
        <v>476</v>
      </c>
      <c r="C86" s="75" t="s">
        <v>482</v>
      </c>
      <c r="D86" s="75" t="s">
        <v>201</v>
      </c>
      <c r="E86" s="76" t="s">
        <v>206</v>
      </c>
      <c r="F86" s="241">
        <v>240</v>
      </c>
      <c r="G86" s="242">
        <f>'прил 9'!T118</f>
        <v>360.70000000000005</v>
      </c>
      <c r="H86" s="642">
        <f>'прил 9'!U118</f>
        <v>360746</v>
      </c>
      <c r="I86" s="242">
        <f>'прил 9'!V118</f>
        <v>353.5</v>
      </c>
      <c r="J86" s="242">
        <f>'прил 9'!W118</f>
        <v>353530.27</v>
      </c>
      <c r="K86" s="622">
        <f t="shared" si="12"/>
        <v>0.98003881341835308</v>
      </c>
      <c r="L86" s="622">
        <f t="shared" si="13"/>
        <v>0.97999775465285832</v>
      </c>
    </row>
    <row r="87" spans="1:12" s="249" customFormat="1" ht="14.25" customHeight="1">
      <c r="A87" s="40" t="s">
        <v>502</v>
      </c>
      <c r="B87" s="8" t="s">
        <v>476</v>
      </c>
      <c r="C87" s="9" t="s">
        <v>482</v>
      </c>
      <c r="D87" s="9" t="s">
        <v>201</v>
      </c>
      <c r="E87" s="10" t="s">
        <v>206</v>
      </c>
      <c r="F87" s="11">
        <v>800</v>
      </c>
      <c r="G87" s="203">
        <f>G88</f>
        <v>5.3</v>
      </c>
      <c r="H87" s="641">
        <f>H88</f>
        <v>5254</v>
      </c>
      <c r="I87" s="203">
        <f>I88</f>
        <v>3.5999999999999996</v>
      </c>
      <c r="J87" s="203">
        <f>J88</f>
        <v>3602</v>
      </c>
      <c r="K87" s="617">
        <f t="shared" si="12"/>
        <v>0.67924528301886788</v>
      </c>
      <c r="L87" s="617">
        <f t="shared" si="13"/>
        <v>0.68557289684050249</v>
      </c>
    </row>
    <row r="88" spans="1:12" s="243" customFormat="1" ht="14.25" customHeight="1">
      <c r="A88" s="45" t="s">
        <v>504</v>
      </c>
      <c r="B88" s="74" t="s">
        <v>476</v>
      </c>
      <c r="C88" s="75" t="s">
        <v>482</v>
      </c>
      <c r="D88" s="75" t="s">
        <v>201</v>
      </c>
      <c r="E88" s="76" t="s">
        <v>206</v>
      </c>
      <c r="F88" s="241">
        <v>850</v>
      </c>
      <c r="G88" s="242">
        <f>'прил 9'!T122</f>
        <v>5.3</v>
      </c>
      <c r="H88" s="642">
        <f>'прил 9'!U122</f>
        <v>5254</v>
      </c>
      <c r="I88" s="242">
        <f>'прил 9'!V122</f>
        <v>3.5999999999999996</v>
      </c>
      <c r="J88" s="242">
        <f>'прил 9'!W122</f>
        <v>3602</v>
      </c>
      <c r="K88" s="622">
        <f t="shared" si="12"/>
        <v>0.67924528301886788</v>
      </c>
      <c r="L88" s="622">
        <f t="shared" si="13"/>
        <v>0.68557289684050249</v>
      </c>
    </row>
    <row r="89" spans="1:12" s="249" customFormat="1" ht="39.75" customHeight="1">
      <c r="A89" s="230" t="s">
        <v>269</v>
      </c>
      <c r="B89" s="231" t="s">
        <v>476</v>
      </c>
      <c r="C89" s="232" t="s">
        <v>495</v>
      </c>
      <c r="D89" s="232" t="s">
        <v>201</v>
      </c>
      <c r="E89" s="233" t="s">
        <v>202</v>
      </c>
      <c r="F89" s="234"/>
      <c r="G89" s="235">
        <f t="shared" ref="G89:J91" si="15">G90</f>
        <v>9480.4</v>
      </c>
      <c r="H89" s="639">
        <f t="shared" si="15"/>
        <v>9480400</v>
      </c>
      <c r="I89" s="235">
        <f t="shared" si="15"/>
        <v>9480.4</v>
      </c>
      <c r="J89" s="235">
        <f t="shared" si="15"/>
        <v>9480400</v>
      </c>
      <c r="K89" s="620">
        <f t="shared" si="12"/>
        <v>1</v>
      </c>
      <c r="L89" s="620">
        <f t="shared" si="13"/>
        <v>1</v>
      </c>
    </row>
    <row r="90" spans="1:12" s="249" customFormat="1" ht="14.25" customHeight="1">
      <c r="A90" s="253" t="s">
        <v>552</v>
      </c>
      <c r="B90" s="195" t="s">
        <v>476</v>
      </c>
      <c r="C90" s="196" t="s">
        <v>495</v>
      </c>
      <c r="D90" s="196" t="s">
        <v>201</v>
      </c>
      <c r="E90" s="197" t="s">
        <v>211</v>
      </c>
      <c r="F90" s="239"/>
      <c r="G90" s="240">
        <f t="shared" si="15"/>
        <v>9480.4</v>
      </c>
      <c r="H90" s="640">
        <f t="shared" si="15"/>
        <v>9480400</v>
      </c>
      <c r="I90" s="240">
        <f t="shared" si="15"/>
        <v>9480.4</v>
      </c>
      <c r="J90" s="240">
        <f t="shared" si="15"/>
        <v>9480400</v>
      </c>
      <c r="K90" s="621">
        <f t="shared" si="12"/>
        <v>1</v>
      </c>
      <c r="L90" s="621">
        <f t="shared" si="13"/>
        <v>1</v>
      </c>
    </row>
    <row r="91" spans="1:12" s="249" customFormat="1" ht="26.25" customHeight="1">
      <c r="A91" s="114" t="s">
        <v>553</v>
      </c>
      <c r="B91" s="8" t="s">
        <v>476</v>
      </c>
      <c r="C91" s="9" t="s">
        <v>495</v>
      </c>
      <c r="D91" s="9" t="s">
        <v>201</v>
      </c>
      <c r="E91" s="10" t="s">
        <v>211</v>
      </c>
      <c r="F91" s="11">
        <v>600</v>
      </c>
      <c r="G91" s="203">
        <f t="shared" si="15"/>
        <v>9480.4</v>
      </c>
      <c r="H91" s="641">
        <f t="shared" si="15"/>
        <v>9480400</v>
      </c>
      <c r="I91" s="203">
        <f t="shared" si="15"/>
        <v>9480.4</v>
      </c>
      <c r="J91" s="203">
        <f t="shared" si="15"/>
        <v>9480400</v>
      </c>
      <c r="K91" s="617">
        <f t="shared" si="12"/>
        <v>1</v>
      </c>
      <c r="L91" s="617">
        <f t="shared" si="13"/>
        <v>1</v>
      </c>
    </row>
    <row r="92" spans="1:12" s="243" customFormat="1" ht="14.25" customHeight="1">
      <c r="A92" s="117" t="s">
        <v>555</v>
      </c>
      <c r="B92" s="74" t="s">
        <v>476</v>
      </c>
      <c r="C92" s="75" t="s">
        <v>495</v>
      </c>
      <c r="D92" s="75" t="s">
        <v>201</v>
      </c>
      <c r="E92" s="76" t="s">
        <v>211</v>
      </c>
      <c r="F92" s="241">
        <v>610</v>
      </c>
      <c r="G92" s="242">
        <f>'прил 9'!T195</f>
        <v>9480.4</v>
      </c>
      <c r="H92" s="642">
        <f>'прил 9'!U195</f>
        <v>9480400</v>
      </c>
      <c r="I92" s="242">
        <f>'прил 9'!V195</f>
        <v>9480.4</v>
      </c>
      <c r="J92" s="242">
        <f>'прил 9'!W195</f>
        <v>9480400</v>
      </c>
      <c r="K92" s="622">
        <f t="shared" si="12"/>
        <v>1</v>
      </c>
      <c r="L92" s="622">
        <f t="shared" si="13"/>
        <v>1</v>
      </c>
    </row>
    <row r="93" spans="1:12" s="249" customFormat="1" ht="27.75" customHeight="1">
      <c r="A93" s="230" t="s">
        <v>270</v>
      </c>
      <c r="B93" s="231" t="s">
        <v>476</v>
      </c>
      <c r="C93" s="232" t="s">
        <v>497</v>
      </c>
      <c r="D93" s="232" t="s">
        <v>201</v>
      </c>
      <c r="E93" s="233" t="s">
        <v>202</v>
      </c>
      <c r="F93" s="234"/>
      <c r="G93" s="235">
        <f t="shared" ref="G93:J95" si="16">G94</f>
        <v>24392</v>
      </c>
      <c r="H93" s="639">
        <f t="shared" si="16"/>
        <v>24392006</v>
      </c>
      <c r="I93" s="235">
        <f t="shared" si="16"/>
        <v>21397</v>
      </c>
      <c r="J93" s="235">
        <f t="shared" si="16"/>
        <v>21396967.469999999</v>
      </c>
      <c r="K93" s="620">
        <f t="shared" si="12"/>
        <v>0.87721384060347651</v>
      </c>
      <c r="L93" s="620">
        <f t="shared" si="13"/>
        <v>0.87721229119081057</v>
      </c>
    </row>
    <row r="94" spans="1:12" ht="16.5" customHeight="1">
      <c r="A94" s="254" t="s">
        <v>58</v>
      </c>
      <c r="B94" s="255" t="s">
        <v>476</v>
      </c>
      <c r="C94" s="256" t="s">
        <v>497</v>
      </c>
      <c r="D94" s="256" t="s">
        <v>201</v>
      </c>
      <c r="E94" s="257" t="s">
        <v>217</v>
      </c>
      <c r="F94" s="258"/>
      <c r="G94" s="259">
        <f t="shared" si="16"/>
        <v>24392</v>
      </c>
      <c r="H94" s="646">
        <f t="shared" si="16"/>
        <v>24392006</v>
      </c>
      <c r="I94" s="259">
        <f t="shared" si="16"/>
        <v>21397</v>
      </c>
      <c r="J94" s="259">
        <f t="shared" si="16"/>
        <v>21396967.469999999</v>
      </c>
      <c r="K94" s="626">
        <f t="shared" si="12"/>
        <v>0.87721384060347651</v>
      </c>
      <c r="L94" s="626">
        <f t="shared" si="13"/>
        <v>0.87721229119081057</v>
      </c>
    </row>
    <row r="95" spans="1:12" s="236" customFormat="1" ht="16.5" customHeight="1">
      <c r="A95" s="40" t="s">
        <v>59</v>
      </c>
      <c r="B95" s="8" t="s">
        <v>476</v>
      </c>
      <c r="C95" s="9" t="s">
        <v>497</v>
      </c>
      <c r="D95" s="9" t="s">
        <v>201</v>
      </c>
      <c r="E95" s="10" t="s">
        <v>217</v>
      </c>
      <c r="F95" s="11">
        <v>700</v>
      </c>
      <c r="G95" s="203">
        <f t="shared" si="16"/>
        <v>24392</v>
      </c>
      <c r="H95" s="641">
        <f t="shared" si="16"/>
        <v>24392006</v>
      </c>
      <c r="I95" s="203">
        <f t="shared" si="16"/>
        <v>21397</v>
      </c>
      <c r="J95" s="203">
        <f t="shared" si="16"/>
        <v>21396967.469999999</v>
      </c>
      <c r="K95" s="617">
        <f t="shared" si="12"/>
        <v>0.87721384060347651</v>
      </c>
      <c r="L95" s="617">
        <f t="shared" si="13"/>
        <v>0.87721229119081057</v>
      </c>
    </row>
    <row r="96" spans="1:12" s="243" customFormat="1" ht="14.25" customHeight="1">
      <c r="A96" s="45" t="s">
        <v>58</v>
      </c>
      <c r="B96" s="74" t="s">
        <v>476</v>
      </c>
      <c r="C96" s="75" t="s">
        <v>497</v>
      </c>
      <c r="D96" s="75" t="s">
        <v>201</v>
      </c>
      <c r="E96" s="76" t="s">
        <v>217</v>
      </c>
      <c r="F96" s="241">
        <v>730</v>
      </c>
      <c r="G96" s="242">
        <f>'прил 9'!T301</f>
        <v>24392</v>
      </c>
      <c r="H96" s="642">
        <f>'прил 9'!U301</f>
        <v>24392006</v>
      </c>
      <c r="I96" s="242">
        <f>'прил 9'!V301</f>
        <v>21397</v>
      </c>
      <c r="J96" s="242">
        <f>'прил 9'!W301</f>
        <v>21396967.469999999</v>
      </c>
      <c r="K96" s="622">
        <f t="shared" si="12"/>
        <v>0.87721384060347651</v>
      </c>
      <c r="L96" s="622">
        <f t="shared" si="13"/>
        <v>0.87721229119081057</v>
      </c>
    </row>
    <row r="97" spans="1:12" s="260" customFormat="1" ht="25.5" customHeight="1">
      <c r="A97" s="223" t="s">
        <v>287</v>
      </c>
      <c r="B97" s="224" t="s">
        <v>489</v>
      </c>
      <c r="C97" s="225" t="s">
        <v>478</v>
      </c>
      <c r="D97" s="225" t="s">
        <v>201</v>
      </c>
      <c r="E97" s="226" t="s">
        <v>202</v>
      </c>
      <c r="F97" s="227"/>
      <c r="G97" s="228">
        <f t="shared" ref="G97:J99" si="17">G98</f>
        <v>6639.3999999999987</v>
      </c>
      <c r="H97" s="638">
        <f t="shared" si="17"/>
        <v>6639456.8499999996</v>
      </c>
      <c r="I97" s="228">
        <f t="shared" si="17"/>
        <v>6331.4999999999991</v>
      </c>
      <c r="J97" s="228">
        <f t="shared" si="17"/>
        <v>6331512.5</v>
      </c>
      <c r="K97" s="619">
        <f t="shared" si="12"/>
        <v>0.95362532758984253</v>
      </c>
      <c r="L97" s="619">
        <f t="shared" si="13"/>
        <v>0.95361904490726535</v>
      </c>
    </row>
    <row r="98" spans="1:12" s="236" customFormat="1" ht="16.5" customHeight="1">
      <c r="A98" s="238" t="s">
        <v>209</v>
      </c>
      <c r="B98" s="195" t="s">
        <v>489</v>
      </c>
      <c r="C98" s="196" t="s">
        <v>478</v>
      </c>
      <c r="D98" s="196" t="s">
        <v>201</v>
      </c>
      <c r="E98" s="197" t="s">
        <v>210</v>
      </c>
      <c r="F98" s="239"/>
      <c r="G98" s="240">
        <f t="shared" si="17"/>
        <v>6639.3999999999987</v>
      </c>
      <c r="H98" s="640">
        <f t="shared" si="17"/>
        <v>6639456.8499999996</v>
      </c>
      <c r="I98" s="240">
        <f t="shared" si="17"/>
        <v>6331.4999999999991</v>
      </c>
      <c r="J98" s="240">
        <f t="shared" si="17"/>
        <v>6331512.5</v>
      </c>
      <c r="K98" s="621">
        <f t="shared" si="12"/>
        <v>0.95362532758984253</v>
      </c>
      <c r="L98" s="621">
        <f t="shared" si="13"/>
        <v>0.95361904490726535</v>
      </c>
    </row>
    <row r="99" spans="1:12" s="236" customFormat="1" ht="15" customHeight="1">
      <c r="A99" s="40" t="s">
        <v>498</v>
      </c>
      <c r="B99" s="8" t="s">
        <v>489</v>
      </c>
      <c r="C99" s="9" t="s">
        <v>478</v>
      </c>
      <c r="D99" s="9" t="s">
        <v>201</v>
      </c>
      <c r="E99" s="10" t="s">
        <v>210</v>
      </c>
      <c r="F99" s="11">
        <v>200</v>
      </c>
      <c r="G99" s="203">
        <f t="shared" si="17"/>
        <v>6639.3999999999987</v>
      </c>
      <c r="H99" s="641">
        <f t="shared" si="17"/>
        <v>6639456.8499999996</v>
      </c>
      <c r="I99" s="203">
        <f t="shared" si="17"/>
        <v>6331.4999999999991</v>
      </c>
      <c r="J99" s="203">
        <f t="shared" si="17"/>
        <v>6331512.5</v>
      </c>
      <c r="K99" s="617">
        <f t="shared" si="12"/>
        <v>0.95362532758984253</v>
      </c>
      <c r="L99" s="617">
        <f t="shared" si="13"/>
        <v>0.95361904490726535</v>
      </c>
    </row>
    <row r="100" spans="1:12" s="243" customFormat="1" ht="15" customHeight="1">
      <c r="A100" s="45" t="s">
        <v>500</v>
      </c>
      <c r="B100" s="74" t="s">
        <v>489</v>
      </c>
      <c r="C100" s="75" t="s">
        <v>478</v>
      </c>
      <c r="D100" s="75" t="s">
        <v>201</v>
      </c>
      <c r="E100" s="76" t="s">
        <v>210</v>
      </c>
      <c r="F100" s="241">
        <v>240</v>
      </c>
      <c r="G100" s="242">
        <f>'прил 9'!T315</f>
        <v>6639.3999999999987</v>
      </c>
      <c r="H100" s="642">
        <f>'прил 9'!U315</f>
        <v>6639456.8499999996</v>
      </c>
      <c r="I100" s="242">
        <f>'прил 9'!V315</f>
        <v>6331.4999999999991</v>
      </c>
      <c r="J100" s="242">
        <f>'прил 9'!W315</f>
        <v>6331512.5</v>
      </c>
      <c r="K100" s="622">
        <f t="shared" si="12"/>
        <v>0.95362532758984253</v>
      </c>
      <c r="L100" s="622">
        <f t="shared" si="13"/>
        <v>0.95361904490726535</v>
      </c>
    </row>
    <row r="101" spans="1:12" ht="29.25" customHeight="1">
      <c r="A101" s="261" t="s">
        <v>156</v>
      </c>
      <c r="B101" s="224" t="s">
        <v>508</v>
      </c>
      <c r="C101" s="225" t="s">
        <v>478</v>
      </c>
      <c r="D101" s="225" t="s">
        <v>201</v>
      </c>
      <c r="E101" s="226" t="s">
        <v>202</v>
      </c>
      <c r="F101" s="262"/>
      <c r="G101" s="228">
        <f>G102+G106</f>
        <v>656.30000000000007</v>
      </c>
      <c r="H101" s="638">
        <f t="shared" ref="H101:J101" si="18">H102+H106</f>
        <v>656315.98</v>
      </c>
      <c r="I101" s="228">
        <f t="shared" si="18"/>
        <v>656.30000000000007</v>
      </c>
      <c r="J101" s="228">
        <f t="shared" si="18"/>
        <v>656315.98</v>
      </c>
      <c r="K101" s="619">
        <f t="shared" si="12"/>
        <v>1</v>
      </c>
      <c r="L101" s="619">
        <f t="shared" si="13"/>
        <v>1</v>
      </c>
    </row>
    <row r="102" spans="1:12" ht="25.5" customHeight="1">
      <c r="A102" s="230" t="s">
        <v>288</v>
      </c>
      <c r="B102" s="231" t="s">
        <v>508</v>
      </c>
      <c r="C102" s="232" t="s">
        <v>482</v>
      </c>
      <c r="D102" s="232" t="s">
        <v>201</v>
      </c>
      <c r="E102" s="233" t="s">
        <v>202</v>
      </c>
      <c r="F102" s="234"/>
      <c r="G102" s="235">
        <f t="shared" ref="G102:J104" si="19">G103</f>
        <v>52.1</v>
      </c>
      <c r="H102" s="639">
        <f t="shared" si="19"/>
        <v>52114.5</v>
      </c>
      <c r="I102" s="235">
        <f t="shared" si="19"/>
        <v>52.1</v>
      </c>
      <c r="J102" s="639">
        <f t="shared" si="19"/>
        <v>52114.5</v>
      </c>
      <c r="K102" s="620">
        <f t="shared" si="12"/>
        <v>1</v>
      </c>
      <c r="L102" s="620">
        <f t="shared" si="13"/>
        <v>1</v>
      </c>
    </row>
    <row r="103" spans="1:12" s="236" customFormat="1" ht="28.5" customHeight="1">
      <c r="A103" s="251" t="s">
        <v>212</v>
      </c>
      <c r="B103" s="195" t="s">
        <v>508</v>
      </c>
      <c r="C103" s="196" t="s">
        <v>482</v>
      </c>
      <c r="D103" s="196" t="s">
        <v>201</v>
      </c>
      <c r="E103" s="197" t="s">
        <v>213</v>
      </c>
      <c r="F103" s="239"/>
      <c r="G103" s="240">
        <f t="shared" si="19"/>
        <v>52.1</v>
      </c>
      <c r="H103" s="640">
        <f t="shared" si="19"/>
        <v>52114.5</v>
      </c>
      <c r="I103" s="240">
        <f t="shared" si="19"/>
        <v>52.1</v>
      </c>
      <c r="J103" s="640">
        <f t="shared" si="19"/>
        <v>52114.5</v>
      </c>
      <c r="K103" s="621">
        <f t="shared" si="12"/>
        <v>1</v>
      </c>
      <c r="L103" s="621">
        <f t="shared" si="13"/>
        <v>1</v>
      </c>
    </row>
    <row r="104" spans="1:12" s="236" customFormat="1" ht="15" customHeight="1">
      <c r="A104" s="40" t="s">
        <v>498</v>
      </c>
      <c r="B104" s="8" t="s">
        <v>508</v>
      </c>
      <c r="C104" s="9" t="s">
        <v>482</v>
      </c>
      <c r="D104" s="9" t="s">
        <v>201</v>
      </c>
      <c r="E104" s="10" t="s">
        <v>213</v>
      </c>
      <c r="F104" s="11">
        <v>200</v>
      </c>
      <c r="G104" s="203">
        <f t="shared" si="19"/>
        <v>52.1</v>
      </c>
      <c r="H104" s="641">
        <f t="shared" si="19"/>
        <v>52114.5</v>
      </c>
      <c r="I104" s="203">
        <f t="shared" si="19"/>
        <v>52.1</v>
      </c>
      <c r="J104" s="641">
        <f t="shared" si="19"/>
        <v>52114.5</v>
      </c>
      <c r="K104" s="617">
        <f t="shared" si="12"/>
        <v>1</v>
      </c>
      <c r="L104" s="617">
        <f t="shared" si="13"/>
        <v>1</v>
      </c>
    </row>
    <row r="105" spans="1:12" s="243" customFormat="1" ht="15.75" customHeight="1">
      <c r="A105" s="45" t="s">
        <v>500</v>
      </c>
      <c r="B105" s="74" t="s">
        <v>508</v>
      </c>
      <c r="C105" s="75" t="s">
        <v>482</v>
      </c>
      <c r="D105" s="75" t="s">
        <v>201</v>
      </c>
      <c r="E105" s="76" t="s">
        <v>213</v>
      </c>
      <c r="F105" s="241">
        <v>240</v>
      </c>
      <c r="G105" s="242">
        <f>'прил 9'!T265</f>
        <v>52.1</v>
      </c>
      <c r="H105" s="642">
        <f>'прил 9'!U265</f>
        <v>52114.5</v>
      </c>
      <c r="I105" s="242">
        <f>'прил 9'!V265</f>
        <v>52.1</v>
      </c>
      <c r="J105" s="642">
        <f>'прил 9'!W265</f>
        <v>52114.5</v>
      </c>
      <c r="K105" s="622">
        <f t="shared" si="12"/>
        <v>1</v>
      </c>
      <c r="L105" s="622">
        <f t="shared" si="13"/>
        <v>1</v>
      </c>
    </row>
    <row r="106" spans="1:12" ht="26.25" customHeight="1">
      <c r="A106" s="230" t="s">
        <v>289</v>
      </c>
      <c r="B106" s="231" t="s">
        <v>508</v>
      </c>
      <c r="C106" s="232" t="s">
        <v>497</v>
      </c>
      <c r="D106" s="232" t="s">
        <v>201</v>
      </c>
      <c r="E106" s="233" t="s">
        <v>202</v>
      </c>
      <c r="F106" s="234"/>
      <c r="G106" s="235">
        <f>G113+G110+G107</f>
        <v>604.20000000000005</v>
      </c>
      <c r="H106" s="639">
        <f>H113+H110+H107</f>
        <v>604201.48</v>
      </c>
      <c r="I106" s="235">
        <f>I113+I110+I107</f>
        <v>604.20000000000005</v>
      </c>
      <c r="J106" s="639">
        <f>J113+J110+J107</f>
        <v>604201.48</v>
      </c>
      <c r="K106" s="620">
        <f t="shared" si="12"/>
        <v>1</v>
      </c>
      <c r="L106" s="620">
        <f t="shared" si="13"/>
        <v>1</v>
      </c>
    </row>
    <row r="107" spans="1:12" s="236" customFormat="1" ht="37.5" customHeight="1">
      <c r="A107" s="238" t="s">
        <v>609</v>
      </c>
      <c r="B107" s="520" t="s">
        <v>508</v>
      </c>
      <c r="C107" s="521" t="s">
        <v>497</v>
      </c>
      <c r="D107" s="521" t="s">
        <v>201</v>
      </c>
      <c r="E107" s="522" t="s">
        <v>608</v>
      </c>
      <c r="F107" s="239"/>
      <c r="G107" s="240">
        <f>G108</f>
        <v>378.7</v>
      </c>
      <c r="H107" s="640">
        <f t="shared" ref="H107:J107" si="20">H108</f>
        <v>378701.48</v>
      </c>
      <c r="I107" s="240">
        <f t="shared" si="20"/>
        <v>378.7</v>
      </c>
      <c r="J107" s="640">
        <f t="shared" si="20"/>
        <v>378701.48</v>
      </c>
      <c r="K107" s="621">
        <f t="shared" si="12"/>
        <v>1</v>
      </c>
      <c r="L107" s="621">
        <f t="shared" si="13"/>
        <v>1</v>
      </c>
    </row>
    <row r="108" spans="1:12" s="249" customFormat="1" ht="14.25" customHeight="1">
      <c r="A108" s="40" t="s">
        <v>502</v>
      </c>
      <c r="B108" s="523" t="s">
        <v>508</v>
      </c>
      <c r="C108" s="524" t="s">
        <v>497</v>
      </c>
      <c r="D108" s="524" t="s">
        <v>201</v>
      </c>
      <c r="E108" s="525" t="s">
        <v>608</v>
      </c>
      <c r="F108" s="11">
        <v>800</v>
      </c>
      <c r="G108" s="248">
        <f>G109</f>
        <v>378.7</v>
      </c>
      <c r="H108" s="643">
        <f>H109</f>
        <v>378701.48</v>
      </c>
      <c r="I108" s="248">
        <f>I109</f>
        <v>378.7</v>
      </c>
      <c r="J108" s="643">
        <f>J109</f>
        <v>378701.48</v>
      </c>
      <c r="K108" s="623">
        <f t="shared" si="12"/>
        <v>1</v>
      </c>
      <c r="L108" s="623">
        <f t="shared" si="13"/>
        <v>1</v>
      </c>
    </row>
    <row r="109" spans="1:12" s="243" customFormat="1" ht="24.75" customHeight="1">
      <c r="A109" s="45" t="s">
        <v>253</v>
      </c>
      <c r="B109" s="74" t="s">
        <v>508</v>
      </c>
      <c r="C109" s="75" t="s">
        <v>497</v>
      </c>
      <c r="D109" s="75" t="s">
        <v>201</v>
      </c>
      <c r="E109" s="76" t="s">
        <v>608</v>
      </c>
      <c r="F109" s="241">
        <v>810</v>
      </c>
      <c r="G109" s="242">
        <f>'прил 9'!T270</f>
        <v>378.7</v>
      </c>
      <c r="H109" s="642">
        <f>'прил 9'!U270</f>
        <v>378701.48</v>
      </c>
      <c r="I109" s="242">
        <f>'прил 9'!V270</f>
        <v>378.7</v>
      </c>
      <c r="J109" s="642">
        <f>'прил 9'!W270</f>
        <v>378701.48</v>
      </c>
      <c r="K109" s="622">
        <f t="shared" si="12"/>
        <v>1</v>
      </c>
      <c r="L109" s="622">
        <f t="shared" si="13"/>
        <v>1</v>
      </c>
    </row>
    <row r="110" spans="1:12" s="236" customFormat="1" ht="37.5" customHeight="1">
      <c r="A110" s="238" t="s">
        <v>321</v>
      </c>
      <c r="B110" s="195" t="s">
        <v>508</v>
      </c>
      <c r="C110" s="196" t="s">
        <v>497</v>
      </c>
      <c r="D110" s="196" t="s">
        <v>201</v>
      </c>
      <c r="E110" s="530" t="s">
        <v>610</v>
      </c>
      <c r="F110" s="239"/>
      <c r="G110" s="240">
        <f>G111</f>
        <v>42.1</v>
      </c>
      <c r="H110" s="640">
        <f t="shared" ref="H110:J110" si="21">H111</f>
        <v>42078.52</v>
      </c>
      <c r="I110" s="240">
        <f t="shared" si="21"/>
        <v>42.1</v>
      </c>
      <c r="J110" s="240">
        <f t="shared" si="21"/>
        <v>42078.52</v>
      </c>
      <c r="K110" s="621">
        <f t="shared" si="12"/>
        <v>1</v>
      </c>
      <c r="L110" s="621">
        <f t="shared" si="13"/>
        <v>1</v>
      </c>
    </row>
    <row r="111" spans="1:12" s="249" customFormat="1" ht="14.25" customHeight="1">
      <c r="A111" s="40" t="s">
        <v>502</v>
      </c>
      <c r="B111" s="8" t="s">
        <v>508</v>
      </c>
      <c r="C111" s="9" t="s">
        <v>497</v>
      </c>
      <c r="D111" s="9" t="s">
        <v>201</v>
      </c>
      <c r="E111" s="529" t="s">
        <v>610</v>
      </c>
      <c r="F111" s="11">
        <v>800</v>
      </c>
      <c r="G111" s="248">
        <f>G112</f>
        <v>42.1</v>
      </c>
      <c r="H111" s="643">
        <f>H112</f>
        <v>42078.52</v>
      </c>
      <c r="I111" s="248">
        <f>I112</f>
        <v>42.1</v>
      </c>
      <c r="J111" s="248">
        <f>J112</f>
        <v>42078.52</v>
      </c>
      <c r="K111" s="623">
        <f t="shared" si="12"/>
        <v>1</v>
      </c>
      <c r="L111" s="623">
        <f t="shared" si="13"/>
        <v>1</v>
      </c>
    </row>
    <row r="112" spans="1:12" s="243" customFormat="1" ht="24.75" customHeight="1">
      <c r="A112" s="45" t="s">
        <v>253</v>
      </c>
      <c r="B112" s="74" t="s">
        <v>508</v>
      </c>
      <c r="C112" s="75" t="s">
        <v>497</v>
      </c>
      <c r="D112" s="75" t="s">
        <v>201</v>
      </c>
      <c r="E112" s="76" t="s">
        <v>610</v>
      </c>
      <c r="F112" s="241">
        <v>810</v>
      </c>
      <c r="G112" s="242">
        <f>'прил 9'!T276</f>
        <v>42.1</v>
      </c>
      <c r="H112" s="642">
        <f>'прил 9'!U276</f>
        <v>42078.52</v>
      </c>
      <c r="I112" s="242">
        <f>'прил 9'!V276</f>
        <v>42.1</v>
      </c>
      <c r="J112" s="242">
        <f>'прил 9'!W276</f>
        <v>42078.52</v>
      </c>
      <c r="K112" s="622">
        <f t="shared" si="12"/>
        <v>1</v>
      </c>
      <c r="L112" s="622">
        <f t="shared" si="13"/>
        <v>1</v>
      </c>
    </row>
    <row r="113" spans="1:12" s="236" customFormat="1" ht="15" customHeight="1">
      <c r="A113" s="238" t="s">
        <v>42</v>
      </c>
      <c r="B113" s="195" t="s">
        <v>508</v>
      </c>
      <c r="C113" s="196" t="s">
        <v>497</v>
      </c>
      <c r="D113" s="196" t="s">
        <v>201</v>
      </c>
      <c r="E113" s="197" t="s">
        <v>215</v>
      </c>
      <c r="F113" s="239"/>
      <c r="G113" s="240">
        <f>G114+G116</f>
        <v>183.40000000000003</v>
      </c>
      <c r="H113" s="640">
        <f>H114+H116</f>
        <v>183421.48</v>
      </c>
      <c r="I113" s="240">
        <f>I114+I116</f>
        <v>183.4</v>
      </c>
      <c r="J113" s="240">
        <f>J114+J116</f>
        <v>183421.48</v>
      </c>
      <c r="K113" s="621">
        <f t="shared" si="12"/>
        <v>0.99999999999999989</v>
      </c>
      <c r="L113" s="621">
        <f t="shared" si="13"/>
        <v>1</v>
      </c>
    </row>
    <row r="114" spans="1:12" s="236" customFormat="1" ht="15" customHeight="1">
      <c r="A114" s="40" t="s">
        <v>498</v>
      </c>
      <c r="B114" s="8" t="s">
        <v>508</v>
      </c>
      <c r="C114" s="9" t="s">
        <v>497</v>
      </c>
      <c r="D114" s="9" t="s">
        <v>201</v>
      </c>
      <c r="E114" s="10" t="s">
        <v>215</v>
      </c>
      <c r="F114" s="11">
        <v>200</v>
      </c>
      <c r="G114" s="203">
        <f>G115</f>
        <v>18.8</v>
      </c>
      <c r="H114" s="641">
        <f>H115</f>
        <v>18795</v>
      </c>
      <c r="I114" s="203">
        <f>I115</f>
        <v>18.8</v>
      </c>
      <c r="J114" s="203">
        <f>J115</f>
        <v>18795</v>
      </c>
      <c r="K114" s="617">
        <f t="shared" si="12"/>
        <v>1</v>
      </c>
      <c r="L114" s="617">
        <f t="shared" si="13"/>
        <v>1</v>
      </c>
    </row>
    <row r="115" spans="1:12" s="243" customFormat="1" ht="14.25" customHeight="1">
      <c r="A115" s="45" t="s">
        <v>500</v>
      </c>
      <c r="B115" s="74" t="s">
        <v>508</v>
      </c>
      <c r="C115" s="75" t="s">
        <v>497</v>
      </c>
      <c r="D115" s="75" t="s">
        <v>201</v>
      </c>
      <c r="E115" s="76" t="s">
        <v>215</v>
      </c>
      <c r="F115" s="241">
        <v>240</v>
      </c>
      <c r="G115" s="242">
        <f>'прил 9'!T280</f>
        <v>18.8</v>
      </c>
      <c r="H115" s="642">
        <f>'прил 9'!U280</f>
        <v>18795</v>
      </c>
      <c r="I115" s="242">
        <f>'прил 9'!V280</f>
        <v>18.8</v>
      </c>
      <c r="J115" s="242">
        <f>'прил 9'!W280</f>
        <v>18795</v>
      </c>
      <c r="K115" s="622">
        <f t="shared" si="12"/>
        <v>1</v>
      </c>
      <c r="L115" s="622">
        <f t="shared" si="13"/>
        <v>1</v>
      </c>
    </row>
    <row r="116" spans="1:12" s="249" customFormat="1" ht="14.25" customHeight="1">
      <c r="A116" s="40" t="s">
        <v>502</v>
      </c>
      <c r="B116" s="8" t="s">
        <v>508</v>
      </c>
      <c r="C116" s="9" t="s">
        <v>497</v>
      </c>
      <c r="D116" s="9" t="s">
        <v>201</v>
      </c>
      <c r="E116" s="10" t="s">
        <v>215</v>
      </c>
      <c r="F116" s="11">
        <v>800</v>
      </c>
      <c r="G116" s="248">
        <f>G117</f>
        <v>164.60000000000002</v>
      </c>
      <c r="H116" s="643">
        <f>H117</f>
        <v>164626.48000000001</v>
      </c>
      <c r="I116" s="248">
        <f>I117</f>
        <v>164.6</v>
      </c>
      <c r="J116" s="248">
        <f>J117</f>
        <v>164626.48000000001</v>
      </c>
      <c r="K116" s="623">
        <f t="shared" si="12"/>
        <v>0.99999999999999978</v>
      </c>
      <c r="L116" s="623">
        <f t="shared" si="13"/>
        <v>1</v>
      </c>
    </row>
    <row r="117" spans="1:12" s="243" customFormat="1" ht="24.75" customHeight="1">
      <c r="A117" s="45" t="s">
        <v>253</v>
      </c>
      <c r="B117" s="74" t="s">
        <v>508</v>
      </c>
      <c r="C117" s="75" t="s">
        <v>497</v>
      </c>
      <c r="D117" s="75" t="s">
        <v>201</v>
      </c>
      <c r="E117" s="76" t="s">
        <v>215</v>
      </c>
      <c r="F117" s="241">
        <v>810</v>
      </c>
      <c r="G117" s="242">
        <f>'прил 9'!T284</f>
        <v>164.60000000000002</v>
      </c>
      <c r="H117" s="642">
        <f>'прил 9'!U284</f>
        <v>164626.48000000001</v>
      </c>
      <c r="I117" s="242">
        <f>'прил 9'!V284</f>
        <v>164.6</v>
      </c>
      <c r="J117" s="242">
        <f>'прил 9'!W284</f>
        <v>164626.48000000001</v>
      </c>
      <c r="K117" s="622">
        <f t="shared" si="12"/>
        <v>0.99999999999999978</v>
      </c>
      <c r="L117" s="622">
        <f t="shared" si="13"/>
        <v>1</v>
      </c>
    </row>
    <row r="118" spans="1:12" ht="26.25" customHeight="1">
      <c r="A118" s="263" t="s">
        <v>102</v>
      </c>
      <c r="B118" s="224" t="s">
        <v>89</v>
      </c>
      <c r="C118" s="225" t="s">
        <v>478</v>
      </c>
      <c r="D118" s="225" t="s">
        <v>201</v>
      </c>
      <c r="E118" s="226" t="s">
        <v>202</v>
      </c>
      <c r="F118" s="262"/>
      <c r="G118" s="228">
        <f t="shared" ref="G118:J120" si="22">G119</f>
        <v>18.600000000000001</v>
      </c>
      <c r="H118" s="638">
        <f t="shared" si="22"/>
        <v>18600</v>
      </c>
      <c r="I118" s="228">
        <f t="shared" si="22"/>
        <v>10.5</v>
      </c>
      <c r="J118" s="228">
        <f t="shared" si="22"/>
        <v>10500</v>
      </c>
      <c r="K118" s="619">
        <f t="shared" si="12"/>
        <v>0.56451612903225801</v>
      </c>
      <c r="L118" s="619">
        <f t="shared" si="13"/>
        <v>0.56451612903225812</v>
      </c>
    </row>
    <row r="119" spans="1:12" s="236" customFormat="1" ht="15" customHeight="1">
      <c r="A119" s="238" t="s">
        <v>209</v>
      </c>
      <c r="B119" s="195" t="s">
        <v>89</v>
      </c>
      <c r="C119" s="196" t="s">
        <v>478</v>
      </c>
      <c r="D119" s="196" t="s">
        <v>201</v>
      </c>
      <c r="E119" s="197" t="s">
        <v>210</v>
      </c>
      <c r="F119" s="239"/>
      <c r="G119" s="240">
        <f t="shared" si="22"/>
        <v>18.600000000000001</v>
      </c>
      <c r="H119" s="640">
        <f t="shared" si="22"/>
        <v>18600</v>
      </c>
      <c r="I119" s="240">
        <f t="shared" si="22"/>
        <v>10.5</v>
      </c>
      <c r="J119" s="240">
        <f t="shared" si="22"/>
        <v>10500</v>
      </c>
      <c r="K119" s="621">
        <f t="shared" ref="K119:K171" si="23">IF(I119=0,0,I119/G119)</f>
        <v>0.56451612903225801</v>
      </c>
      <c r="L119" s="621">
        <f t="shared" ref="L119:L171" si="24">IF(J119=0,0,J119/H119)</f>
        <v>0.56451612903225812</v>
      </c>
    </row>
    <row r="120" spans="1:12" s="236" customFormat="1" ht="15" customHeight="1">
      <c r="A120" s="40" t="s">
        <v>540</v>
      </c>
      <c r="B120" s="8" t="s">
        <v>89</v>
      </c>
      <c r="C120" s="9" t="s">
        <v>478</v>
      </c>
      <c r="D120" s="9" t="s">
        <v>201</v>
      </c>
      <c r="E120" s="10" t="s">
        <v>210</v>
      </c>
      <c r="F120" s="11">
        <v>300</v>
      </c>
      <c r="G120" s="203">
        <f t="shared" si="22"/>
        <v>18.600000000000001</v>
      </c>
      <c r="H120" s="641">
        <f t="shared" si="22"/>
        <v>18600</v>
      </c>
      <c r="I120" s="203">
        <f t="shared" si="22"/>
        <v>10.5</v>
      </c>
      <c r="J120" s="203">
        <f t="shared" si="22"/>
        <v>10500</v>
      </c>
      <c r="K120" s="617">
        <f t="shared" si="23"/>
        <v>0.56451612903225801</v>
      </c>
      <c r="L120" s="617">
        <f t="shared" si="24"/>
        <v>0.56451612903225812</v>
      </c>
    </row>
    <row r="121" spans="1:12" s="243" customFormat="1" ht="13.5" customHeight="1">
      <c r="A121" s="45" t="s">
        <v>549</v>
      </c>
      <c r="B121" s="74" t="s">
        <v>89</v>
      </c>
      <c r="C121" s="75" t="s">
        <v>478</v>
      </c>
      <c r="D121" s="75" t="s">
        <v>201</v>
      </c>
      <c r="E121" s="76" t="s">
        <v>210</v>
      </c>
      <c r="F121" s="241">
        <v>350</v>
      </c>
      <c r="G121" s="242">
        <f>'прил 9'!T200</f>
        <v>18.600000000000001</v>
      </c>
      <c r="H121" s="642">
        <f>'прил 9'!U200</f>
        <v>18600</v>
      </c>
      <c r="I121" s="242">
        <f>'прил 9'!V200</f>
        <v>10.5</v>
      </c>
      <c r="J121" s="242">
        <f>'прил 9'!W200</f>
        <v>10500</v>
      </c>
      <c r="K121" s="622">
        <f t="shared" si="23"/>
        <v>0.56451612903225801</v>
      </c>
      <c r="L121" s="622">
        <f t="shared" si="24"/>
        <v>0.56451612903225812</v>
      </c>
    </row>
    <row r="122" spans="1:12" ht="39" customHeight="1">
      <c r="A122" s="263" t="s">
        <v>85</v>
      </c>
      <c r="B122" s="224" t="s">
        <v>517</v>
      </c>
      <c r="C122" s="225" t="s">
        <v>478</v>
      </c>
      <c r="D122" s="225" t="s">
        <v>201</v>
      </c>
      <c r="E122" s="226" t="s">
        <v>202</v>
      </c>
      <c r="F122" s="262"/>
      <c r="G122" s="228">
        <f>G123</f>
        <v>39.5</v>
      </c>
      <c r="H122" s="638">
        <f t="shared" ref="H122:J122" si="25">H123</f>
        <v>39512</v>
      </c>
      <c r="I122" s="228">
        <f t="shared" si="25"/>
        <v>39.1</v>
      </c>
      <c r="J122" s="228">
        <f t="shared" si="25"/>
        <v>39119.35</v>
      </c>
      <c r="K122" s="619">
        <f t="shared" si="23"/>
        <v>0.98987341772151904</v>
      </c>
      <c r="L122" s="619">
        <f t="shared" si="24"/>
        <v>0.99006251265438339</v>
      </c>
    </row>
    <row r="123" spans="1:12" s="243" customFormat="1" ht="16.5" customHeight="1">
      <c r="A123" s="251" t="s">
        <v>86</v>
      </c>
      <c r="B123" s="407" t="s">
        <v>517</v>
      </c>
      <c r="C123" s="408" t="s">
        <v>478</v>
      </c>
      <c r="D123" s="408" t="s">
        <v>201</v>
      </c>
      <c r="E123" s="409" t="s">
        <v>221</v>
      </c>
      <c r="F123" s="409"/>
      <c r="G123" s="240">
        <f t="shared" ref="G123:J124" si="26">G124</f>
        <v>39.5</v>
      </c>
      <c r="H123" s="640">
        <f t="shared" si="26"/>
        <v>39512</v>
      </c>
      <c r="I123" s="240">
        <f t="shared" si="26"/>
        <v>39.1</v>
      </c>
      <c r="J123" s="240">
        <f t="shared" si="26"/>
        <v>39119.35</v>
      </c>
      <c r="K123" s="621">
        <f t="shared" si="23"/>
        <v>0.98987341772151904</v>
      </c>
      <c r="L123" s="621">
        <f t="shared" si="24"/>
        <v>0.99006251265438339</v>
      </c>
    </row>
    <row r="124" spans="1:12" s="243" customFormat="1" ht="17.25" customHeight="1">
      <c r="A124" s="40" t="s">
        <v>498</v>
      </c>
      <c r="B124" s="42" t="s">
        <v>517</v>
      </c>
      <c r="C124" s="43" t="s">
        <v>478</v>
      </c>
      <c r="D124" s="43" t="s">
        <v>201</v>
      </c>
      <c r="E124" s="44" t="s">
        <v>221</v>
      </c>
      <c r="F124" s="44" t="s">
        <v>499</v>
      </c>
      <c r="G124" s="203">
        <f t="shared" si="26"/>
        <v>39.5</v>
      </c>
      <c r="H124" s="641">
        <f t="shared" si="26"/>
        <v>39512</v>
      </c>
      <c r="I124" s="203">
        <f t="shared" si="26"/>
        <v>39.1</v>
      </c>
      <c r="J124" s="203">
        <f t="shared" si="26"/>
        <v>39119.35</v>
      </c>
      <c r="K124" s="617">
        <f t="shared" si="23"/>
        <v>0.98987341772151904</v>
      </c>
      <c r="L124" s="617">
        <f t="shared" si="24"/>
        <v>0.99006251265438339</v>
      </c>
    </row>
    <row r="125" spans="1:12" s="243" customFormat="1" ht="17.25" customHeight="1">
      <c r="A125" s="45" t="s">
        <v>500</v>
      </c>
      <c r="B125" s="47" t="s">
        <v>517</v>
      </c>
      <c r="C125" s="48" t="s">
        <v>478</v>
      </c>
      <c r="D125" s="48" t="s">
        <v>201</v>
      </c>
      <c r="E125" s="49" t="s">
        <v>221</v>
      </c>
      <c r="F125" s="49" t="s">
        <v>501</v>
      </c>
      <c r="G125" s="242">
        <f>'прил 9'!T403</f>
        <v>39.5</v>
      </c>
      <c r="H125" s="642">
        <f>'прил 9'!U403</f>
        <v>39512</v>
      </c>
      <c r="I125" s="242">
        <f>'прил 9'!V403</f>
        <v>39.1</v>
      </c>
      <c r="J125" s="242">
        <f>'прил 9'!W403</f>
        <v>39119.35</v>
      </c>
      <c r="K125" s="622">
        <f t="shared" si="23"/>
        <v>0.98987341772151904</v>
      </c>
      <c r="L125" s="622">
        <f t="shared" si="24"/>
        <v>0.99006251265438339</v>
      </c>
    </row>
    <row r="126" spans="1:12" s="210" customFormat="1" ht="39" customHeight="1">
      <c r="A126" s="261" t="s">
        <v>110</v>
      </c>
      <c r="B126" s="224" t="s">
        <v>526</v>
      </c>
      <c r="C126" s="225" t="s">
        <v>478</v>
      </c>
      <c r="D126" s="225" t="s">
        <v>201</v>
      </c>
      <c r="E126" s="226" t="s">
        <v>202</v>
      </c>
      <c r="F126" s="262"/>
      <c r="G126" s="228">
        <f>G127+G137</f>
        <v>500879.98899999994</v>
      </c>
      <c r="H126" s="638">
        <f>H127+H137</f>
        <v>500879934.06999999</v>
      </c>
      <c r="I126" s="228">
        <f>I127+I137</f>
        <v>500879.99999999994</v>
      </c>
      <c r="J126" s="228">
        <f>J127+J137</f>
        <v>500879934.00999999</v>
      </c>
      <c r="K126" s="619">
        <f t="shared" si="23"/>
        <v>1.0000000219613485</v>
      </c>
      <c r="L126" s="619">
        <f t="shared" si="24"/>
        <v>0.99999999988021082</v>
      </c>
    </row>
    <row r="127" spans="1:12" s="260" customFormat="1" ht="29.25" customHeight="1">
      <c r="A127" s="264" t="s">
        <v>293</v>
      </c>
      <c r="B127" s="231" t="s">
        <v>526</v>
      </c>
      <c r="C127" s="232" t="s">
        <v>482</v>
      </c>
      <c r="D127" s="232" t="s">
        <v>201</v>
      </c>
      <c r="E127" s="233" t="s">
        <v>202</v>
      </c>
      <c r="F127" s="265"/>
      <c r="G127" s="235">
        <f>G131+G134+G128</f>
        <v>234056.31099999999</v>
      </c>
      <c r="H127" s="639">
        <f>H131+H134+H128</f>
        <v>234056272.81</v>
      </c>
      <c r="I127" s="235">
        <f>I131+I134+I128</f>
        <v>234056.3</v>
      </c>
      <c r="J127" s="235">
        <f>J131+J134+J128</f>
        <v>234056272.75</v>
      </c>
      <c r="K127" s="620">
        <f t="shared" si="23"/>
        <v>0.99999995300276268</v>
      </c>
      <c r="L127" s="620">
        <f t="shared" si="24"/>
        <v>0.99999999974365139</v>
      </c>
    </row>
    <row r="128" spans="1:12" ht="60" customHeight="1">
      <c r="A128" s="266" t="s">
        <v>624</v>
      </c>
      <c r="B128" s="555" t="s">
        <v>526</v>
      </c>
      <c r="C128" s="556" t="s">
        <v>482</v>
      </c>
      <c r="D128" s="556" t="s">
        <v>201</v>
      </c>
      <c r="E128" s="557" t="s">
        <v>623</v>
      </c>
      <c r="F128" s="267"/>
      <c r="G128" s="240">
        <f t="shared" ref="G128:J129" si="27">G129</f>
        <v>2436.3000000000002</v>
      </c>
      <c r="H128" s="640">
        <f t="shared" si="27"/>
        <v>2436300</v>
      </c>
      <c r="I128" s="240">
        <f t="shared" si="27"/>
        <v>2436.3000000000002</v>
      </c>
      <c r="J128" s="240">
        <f t="shared" si="27"/>
        <v>2436300</v>
      </c>
      <c r="K128" s="621">
        <f t="shared" si="23"/>
        <v>1</v>
      </c>
      <c r="L128" s="621">
        <f t="shared" si="24"/>
        <v>1</v>
      </c>
    </row>
    <row r="129" spans="1:12" ht="25.5" customHeight="1">
      <c r="A129" s="114" t="s">
        <v>553</v>
      </c>
      <c r="B129" s="558" t="s">
        <v>526</v>
      </c>
      <c r="C129" s="559" t="s">
        <v>482</v>
      </c>
      <c r="D129" s="559" t="s">
        <v>201</v>
      </c>
      <c r="E129" s="560" t="s">
        <v>623</v>
      </c>
      <c r="F129" s="7" t="s">
        <v>554</v>
      </c>
      <c r="G129" s="203">
        <f t="shared" si="27"/>
        <v>2436.3000000000002</v>
      </c>
      <c r="H129" s="641">
        <f t="shared" si="27"/>
        <v>2436300</v>
      </c>
      <c r="I129" s="203">
        <f t="shared" si="27"/>
        <v>2436.3000000000002</v>
      </c>
      <c r="J129" s="203">
        <f t="shared" si="27"/>
        <v>2436300</v>
      </c>
      <c r="K129" s="617">
        <f t="shared" si="23"/>
        <v>1</v>
      </c>
      <c r="L129" s="617">
        <f t="shared" si="24"/>
        <v>1</v>
      </c>
    </row>
    <row r="130" spans="1:12" s="243" customFormat="1" ht="15.75" customHeight="1">
      <c r="A130" s="117" t="s">
        <v>555</v>
      </c>
      <c r="B130" s="74" t="s">
        <v>526</v>
      </c>
      <c r="C130" s="75" t="s">
        <v>482</v>
      </c>
      <c r="D130" s="75" t="s">
        <v>201</v>
      </c>
      <c r="E130" s="76" t="s">
        <v>623</v>
      </c>
      <c r="F130" s="142" t="s">
        <v>556</v>
      </c>
      <c r="G130" s="242">
        <f>'прил 9'!T594</f>
        <v>2436.3000000000002</v>
      </c>
      <c r="H130" s="642">
        <f>'прил 9'!U594</f>
        <v>2436300</v>
      </c>
      <c r="I130" s="242">
        <f>'прил 9'!V594</f>
        <v>2436.3000000000002</v>
      </c>
      <c r="J130" s="242">
        <f>'прил 9'!W594</f>
        <v>2436300</v>
      </c>
      <c r="K130" s="622">
        <f t="shared" si="23"/>
        <v>1</v>
      </c>
      <c r="L130" s="622">
        <f t="shared" si="24"/>
        <v>1</v>
      </c>
    </row>
    <row r="131" spans="1:12" ht="15.75" customHeight="1">
      <c r="A131" s="266" t="s">
        <v>112</v>
      </c>
      <c r="B131" s="195" t="s">
        <v>526</v>
      </c>
      <c r="C131" s="196" t="s">
        <v>482</v>
      </c>
      <c r="D131" s="196" t="s">
        <v>201</v>
      </c>
      <c r="E131" s="197" t="s">
        <v>365</v>
      </c>
      <c r="F131" s="267"/>
      <c r="G131" s="240">
        <f t="shared" ref="G131:J132" si="28">G132</f>
        <v>181158.9</v>
      </c>
      <c r="H131" s="640">
        <f t="shared" si="28"/>
        <v>181158919</v>
      </c>
      <c r="I131" s="240">
        <f t="shared" si="28"/>
        <v>181158.9</v>
      </c>
      <c r="J131" s="240">
        <f t="shared" si="28"/>
        <v>181158918.94</v>
      </c>
      <c r="K131" s="621">
        <f t="shared" si="23"/>
        <v>1</v>
      </c>
      <c r="L131" s="621">
        <f t="shared" si="24"/>
        <v>0.99999999966879904</v>
      </c>
    </row>
    <row r="132" spans="1:12" ht="25.5" customHeight="1">
      <c r="A132" s="114" t="s">
        <v>553</v>
      </c>
      <c r="B132" s="8" t="s">
        <v>526</v>
      </c>
      <c r="C132" s="9" t="s">
        <v>482</v>
      </c>
      <c r="D132" s="9" t="s">
        <v>201</v>
      </c>
      <c r="E132" s="10" t="s">
        <v>365</v>
      </c>
      <c r="F132" s="7" t="s">
        <v>554</v>
      </c>
      <c r="G132" s="203">
        <f t="shared" si="28"/>
        <v>181158.9</v>
      </c>
      <c r="H132" s="641">
        <f t="shared" si="28"/>
        <v>181158919</v>
      </c>
      <c r="I132" s="203">
        <f t="shared" si="28"/>
        <v>181158.9</v>
      </c>
      <c r="J132" s="203">
        <f t="shared" si="28"/>
        <v>181158918.94</v>
      </c>
      <c r="K132" s="617">
        <f t="shared" si="23"/>
        <v>1</v>
      </c>
      <c r="L132" s="617">
        <f t="shared" si="24"/>
        <v>0.99999999966879904</v>
      </c>
    </row>
    <row r="133" spans="1:12" s="243" customFormat="1" ht="15.75" customHeight="1">
      <c r="A133" s="117" t="s">
        <v>555</v>
      </c>
      <c r="B133" s="74" t="s">
        <v>526</v>
      </c>
      <c r="C133" s="75" t="s">
        <v>482</v>
      </c>
      <c r="D133" s="75" t="s">
        <v>201</v>
      </c>
      <c r="E133" s="76" t="s">
        <v>365</v>
      </c>
      <c r="F133" s="142" t="s">
        <v>556</v>
      </c>
      <c r="G133" s="242">
        <f>'прил 9'!T597</f>
        <v>181158.9</v>
      </c>
      <c r="H133" s="642">
        <f>'прил 9'!U597</f>
        <v>181158919</v>
      </c>
      <c r="I133" s="242">
        <f>'прил 9'!V597</f>
        <v>181158.9</v>
      </c>
      <c r="J133" s="242">
        <f>'прил 9'!W597</f>
        <v>181158918.94</v>
      </c>
      <c r="K133" s="622">
        <f t="shared" si="23"/>
        <v>1</v>
      </c>
      <c r="L133" s="622">
        <f t="shared" si="24"/>
        <v>0.99999999966879904</v>
      </c>
    </row>
    <row r="134" spans="1:12" ht="15.75" customHeight="1">
      <c r="A134" s="266" t="s">
        <v>552</v>
      </c>
      <c r="B134" s="195" t="s">
        <v>526</v>
      </c>
      <c r="C134" s="196" t="s">
        <v>482</v>
      </c>
      <c r="D134" s="196" t="s">
        <v>201</v>
      </c>
      <c r="E134" s="197" t="s">
        <v>211</v>
      </c>
      <c r="F134" s="267"/>
      <c r="G134" s="240">
        <f t="shared" ref="G134:J135" si="29">G135</f>
        <v>50461.110999999997</v>
      </c>
      <c r="H134" s="640">
        <f t="shared" si="29"/>
        <v>50461053.810000002</v>
      </c>
      <c r="I134" s="240">
        <f t="shared" si="29"/>
        <v>50461.1</v>
      </c>
      <c r="J134" s="240">
        <f t="shared" si="29"/>
        <v>50461053.810000002</v>
      </c>
      <c r="K134" s="621">
        <f t="shared" si="23"/>
        <v>0.99999978201034856</v>
      </c>
      <c r="L134" s="621">
        <f t="shared" si="24"/>
        <v>1</v>
      </c>
    </row>
    <row r="135" spans="1:12" ht="25.5" customHeight="1">
      <c r="A135" s="114" t="s">
        <v>553</v>
      </c>
      <c r="B135" s="8" t="s">
        <v>526</v>
      </c>
      <c r="C135" s="9" t="s">
        <v>482</v>
      </c>
      <c r="D135" s="9" t="s">
        <v>201</v>
      </c>
      <c r="E135" s="10" t="s">
        <v>211</v>
      </c>
      <c r="F135" s="7" t="s">
        <v>554</v>
      </c>
      <c r="G135" s="203">
        <f t="shared" si="29"/>
        <v>50461.110999999997</v>
      </c>
      <c r="H135" s="641">
        <f t="shared" si="29"/>
        <v>50461053.810000002</v>
      </c>
      <c r="I135" s="203">
        <f t="shared" si="29"/>
        <v>50461.1</v>
      </c>
      <c r="J135" s="203">
        <f t="shared" si="29"/>
        <v>50461053.810000002</v>
      </c>
      <c r="K135" s="617">
        <f t="shared" si="23"/>
        <v>0.99999978201034856</v>
      </c>
      <c r="L135" s="617">
        <f t="shared" si="24"/>
        <v>1</v>
      </c>
    </row>
    <row r="136" spans="1:12" s="243" customFormat="1" ht="15.75" customHeight="1">
      <c r="A136" s="117" t="s">
        <v>555</v>
      </c>
      <c r="B136" s="74" t="s">
        <v>526</v>
      </c>
      <c r="C136" s="75" t="s">
        <v>482</v>
      </c>
      <c r="D136" s="75" t="s">
        <v>201</v>
      </c>
      <c r="E136" s="76" t="s">
        <v>211</v>
      </c>
      <c r="F136" s="142" t="s">
        <v>556</v>
      </c>
      <c r="G136" s="242">
        <f>'прил 9'!T601</f>
        <v>50461.110999999997</v>
      </c>
      <c r="H136" s="642">
        <f>'прил 9'!U601</f>
        <v>50461053.810000002</v>
      </c>
      <c r="I136" s="242">
        <f>'прил 9'!V601</f>
        <v>50461.1</v>
      </c>
      <c r="J136" s="242">
        <f>'прил 9'!W601</f>
        <v>50461053.810000002</v>
      </c>
      <c r="K136" s="622">
        <f t="shared" si="23"/>
        <v>0.99999978201034856</v>
      </c>
      <c r="L136" s="622">
        <f t="shared" si="24"/>
        <v>1</v>
      </c>
    </row>
    <row r="137" spans="1:12" s="260" customFormat="1" ht="37.5" customHeight="1">
      <c r="A137" s="264" t="s">
        <v>294</v>
      </c>
      <c r="B137" s="231" t="s">
        <v>526</v>
      </c>
      <c r="C137" s="232" t="s">
        <v>495</v>
      </c>
      <c r="D137" s="232" t="s">
        <v>201</v>
      </c>
      <c r="E137" s="233" t="s">
        <v>202</v>
      </c>
      <c r="F137" s="265"/>
      <c r="G137" s="235">
        <f>G141+G144+G138</f>
        <v>266823.67799999996</v>
      </c>
      <c r="H137" s="639">
        <f>H141+H144+H138</f>
        <v>266823661.25999999</v>
      </c>
      <c r="I137" s="235">
        <f>I141+I144+I138</f>
        <v>266823.69999999995</v>
      </c>
      <c r="J137" s="235">
        <f>J141+J144+J138</f>
        <v>266823661.25999999</v>
      </c>
      <c r="K137" s="620">
        <f t="shared" si="23"/>
        <v>1.0000000824514532</v>
      </c>
      <c r="L137" s="620">
        <f t="shared" si="24"/>
        <v>1</v>
      </c>
    </row>
    <row r="138" spans="1:12" ht="61.5" customHeight="1">
      <c r="A138" s="266" t="s">
        <v>624</v>
      </c>
      <c r="B138" s="555" t="s">
        <v>526</v>
      </c>
      <c r="C138" s="556" t="s">
        <v>495</v>
      </c>
      <c r="D138" s="556" t="s">
        <v>201</v>
      </c>
      <c r="E138" s="557" t="s">
        <v>623</v>
      </c>
      <c r="F138" s="267"/>
      <c r="G138" s="240">
        <f t="shared" ref="G138:J139" si="30">G139</f>
        <v>3300</v>
      </c>
      <c r="H138" s="640">
        <f t="shared" si="30"/>
        <v>3300000</v>
      </c>
      <c r="I138" s="240">
        <f t="shared" si="30"/>
        <v>3300</v>
      </c>
      <c r="J138" s="240">
        <f t="shared" si="30"/>
        <v>3300000</v>
      </c>
      <c r="K138" s="621">
        <f t="shared" si="23"/>
        <v>1</v>
      </c>
      <c r="L138" s="621">
        <f t="shared" si="24"/>
        <v>1</v>
      </c>
    </row>
    <row r="139" spans="1:12" ht="25.5" customHeight="1">
      <c r="A139" s="114" t="s">
        <v>553</v>
      </c>
      <c r="B139" s="558" t="s">
        <v>526</v>
      </c>
      <c r="C139" s="559" t="s">
        <v>495</v>
      </c>
      <c r="D139" s="559" t="s">
        <v>201</v>
      </c>
      <c r="E139" s="560" t="s">
        <v>623</v>
      </c>
      <c r="F139" s="7" t="s">
        <v>554</v>
      </c>
      <c r="G139" s="203">
        <f t="shared" si="30"/>
        <v>3300</v>
      </c>
      <c r="H139" s="641">
        <f t="shared" si="30"/>
        <v>3300000</v>
      </c>
      <c r="I139" s="203">
        <f t="shared" si="30"/>
        <v>3300</v>
      </c>
      <c r="J139" s="203">
        <f t="shared" si="30"/>
        <v>3300000</v>
      </c>
      <c r="K139" s="617">
        <f t="shared" si="23"/>
        <v>1</v>
      </c>
      <c r="L139" s="617">
        <f t="shared" si="24"/>
        <v>1</v>
      </c>
    </row>
    <row r="140" spans="1:12" s="243" customFormat="1" ht="15.75" customHeight="1">
      <c r="A140" s="117" t="s">
        <v>555</v>
      </c>
      <c r="B140" s="74" t="s">
        <v>526</v>
      </c>
      <c r="C140" s="75" t="s">
        <v>495</v>
      </c>
      <c r="D140" s="75" t="s">
        <v>201</v>
      </c>
      <c r="E140" s="76" t="s">
        <v>623</v>
      </c>
      <c r="F140" s="142" t="s">
        <v>556</v>
      </c>
      <c r="G140" s="242">
        <f>'прил 9'!T545</f>
        <v>3300</v>
      </c>
      <c r="H140" s="642">
        <f>'прил 9'!U545</f>
        <v>3300000</v>
      </c>
      <c r="I140" s="242">
        <f>'прил 9'!V545</f>
        <v>3300</v>
      </c>
      <c r="J140" s="242">
        <f>'прил 9'!W545</f>
        <v>3300000</v>
      </c>
      <c r="K140" s="622">
        <f t="shared" si="23"/>
        <v>1</v>
      </c>
      <c r="L140" s="622">
        <f t="shared" si="24"/>
        <v>1</v>
      </c>
    </row>
    <row r="141" spans="1:12" ht="15.75" customHeight="1">
      <c r="A141" s="266" t="s">
        <v>112</v>
      </c>
      <c r="B141" s="195" t="s">
        <v>526</v>
      </c>
      <c r="C141" s="196" t="s">
        <v>495</v>
      </c>
      <c r="D141" s="196" t="s">
        <v>201</v>
      </c>
      <c r="E141" s="197" t="s">
        <v>365</v>
      </c>
      <c r="F141" s="267"/>
      <c r="G141" s="240">
        <f t="shared" ref="G141:J142" si="31">G142</f>
        <v>176854.39999999999</v>
      </c>
      <c r="H141" s="640">
        <f t="shared" si="31"/>
        <v>176854331</v>
      </c>
      <c r="I141" s="240">
        <f t="shared" si="31"/>
        <v>176854.39999999999</v>
      </c>
      <c r="J141" s="240">
        <f t="shared" si="31"/>
        <v>176854331</v>
      </c>
      <c r="K141" s="621">
        <f t="shared" si="23"/>
        <v>1</v>
      </c>
      <c r="L141" s="621">
        <f t="shared" si="24"/>
        <v>1</v>
      </c>
    </row>
    <row r="142" spans="1:12" ht="25.5" customHeight="1">
      <c r="A142" s="114" t="s">
        <v>553</v>
      </c>
      <c r="B142" s="8" t="s">
        <v>526</v>
      </c>
      <c r="C142" s="9" t="s">
        <v>495</v>
      </c>
      <c r="D142" s="9" t="s">
        <v>201</v>
      </c>
      <c r="E142" s="10" t="s">
        <v>365</v>
      </c>
      <c r="F142" s="7" t="s">
        <v>554</v>
      </c>
      <c r="G142" s="203">
        <f t="shared" si="31"/>
        <v>176854.39999999999</v>
      </c>
      <c r="H142" s="641">
        <f t="shared" si="31"/>
        <v>176854331</v>
      </c>
      <c r="I142" s="203">
        <f t="shared" si="31"/>
        <v>176854.39999999999</v>
      </c>
      <c r="J142" s="203">
        <f t="shared" si="31"/>
        <v>176854331</v>
      </c>
      <c r="K142" s="617">
        <f t="shared" si="23"/>
        <v>1</v>
      </c>
      <c r="L142" s="617">
        <f t="shared" si="24"/>
        <v>1</v>
      </c>
    </row>
    <row r="143" spans="1:12" s="243" customFormat="1" ht="15.75" customHeight="1">
      <c r="A143" s="117" t="s">
        <v>555</v>
      </c>
      <c r="B143" s="74" t="s">
        <v>526</v>
      </c>
      <c r="C143" s="75" t="s">
        <v>495</v>
      </c>
      <c r="D143" s="75" t="s">
        <v>201</v>
      </c>
      <c r="E143" s="76" t="s">
        <v>365</v>
      </c>
      <c r="F143" s="142" t="s">
        <v>556</v>
      </c>
      <c r="G143" s="242">
        <f>'прил 9'!T548</f>
        <v>176854.39999999999</v>
      </c>
      <c r="H143" s="642">
        <f>'прил 9'!U548</f>
        <v>176854331</v>
      </c>
      <c r="I143" s="242">
        <f>'прил 9'!V548</f>
        <v>176854.39999999999</v>
      </c>
      <c r="J143" s="242">
        <f>'прил 9'!W548</f>
        <v>176854331</v>
      </c>
      <c r="K143" s="622">
        <f t="shared" si="23"/>
        <v>1</v>
      </c>
      <c r="L143" s="622">
        <f t="shared" si="24"/>
        <v>1</v>
      </c>
    </row>
    <row r="144" spans="1:12" ht="15.75" customHeight="1">
      <c r="A144" s="266" t="s">
        <v>552</v>
      </c>
      <c r="B144" s="195" t="s">
        <v>526</v>
      </c>
      <c r="C144" s="196" t="s">
        <v>495</v>
      </c>
      <c r="D144" s="196" t="s">
        <v>201</v>
      </c>
      <c r="E144" s="197" t="s">
        <v>211</v>
      </c>
      <c r="F144" s="267"/>
      <c r="G144" s="240">
        <f t="shared" ref="G144:J145" si="32">G145</f>
        <v>86669.277999999991</v>
      </c>
      <c r="H144" s="640">
        <f t="shared" si="32"/>
        <v>86669330.260000005</v>
      </c>
      <c r="I144" s="240">
        <f t="shared" si="32"/>
        <v>86669.299999999988</v>
      </c>
      <c r="J144" s="240">
        <f t="shared" si="32"/>
        <v>86669330.260000005</v>
      </c>
      <c r="K144" s="621">
        <f t="shared" si="23"/>
        <v>1.0000002538385055</v>
      </c>
      <c r="L144" s="621">
        <f t="shared" si="24"/>
        <v>1</v>
      </c>
    </row>
    <row r="145" spans="1:12" ht="25.5" customHeight="1">
      <c r="A145" s="114" t="s">
        <v>553</v>
      </c>
      <c r="B145" s="8" t="s">
        <v>526</v>
      </c>
      <c r="C145" s="9" t="s">
        <v>495</v>
      </c>
      <c r="D145" s="9" t="s">
        <v>201</v>
      </c>
      <c r="E145" s="10" t="s">
        <v>211</v>
      </c>
      <c r="F145" s="7" t="s">
        <v>554</v>
      </c>
      <c r="G145" s="203">
        <f t="shared" si="32"/>
        <v>86669.277999999991</v>
      </c>
      <c r="H145" s="641">
        <f t="shared" si="32"/>
        <v>86669330.260000005</v>
      </c>
      <c r="I145" s="203">
        <f t="shared" si="32"/>
        <v>86669.299999999988</v>
      </c>
      <c r="J145" s="203">
        <f t="shared" si="32"/>
        <v>86669330.260000005</v>
      </c>
      <c r="K145" s="617">
        <f t="shared" si="23"/>
        <v>1.0000002538385055</v>
      </c>
      <c r="L145" s="617">
        <f t="shared" si="24"/>
        <v>1</v>
      </c>
    </row>
    <row r="146" spans="1:12" s="243" customFormat="1" ht="15.75" customHeight="1">
      <c r="A146" s="117" t="s">
        <v>555</v>
      </c>
      <c r="B146" s="74" t="s">
        <v>526</v>
      </c>
      <c r="C146" s="75" t="s">
        <v>495</v>
      </c>
      <c r="D146" s="75" t="s">
        <v>201</v>
      </c>
      <c r="E146" s="76" t="s">
        <v>211</v>
      </c>
      <c r="F146" s="142" t="s">
        <v>556</v>
      </c>
      <c r="G146" s="242">
        <f>'прил 9'!T552</f>
        <v>86669.277999999991</v>
      </c>
      <c r="H146" s="642">
        <f>'прил 9'!U552</f>
        <v>86669330.260000005</v>
      </c>
      <c r="I146" s="242">
        <f>'прил 9'!V552</f>
        <v>86669.299999999988</v>
      </c>
      <c r="J146" s="242">
        <f>'прил 9'!W552</f>
        <v>86669330.260000005</v>
      </c>
      <c r="K146" s="622">
        <f t="shared" si="23"/>
        <v>1.0000002538385055</v>
      </c>
      <c r="L146" s="622">
        <f t="shared" si="24"/>
        <v>1</v>
      </c>
    </row>
    <row r="147" spans="1:12" s="260" customFormat="1" ht="27.75" customHeight="1">
      <c r="A147" s="261" t="s">
        <v>120</v>
      </c>
      <c r="B147" s="224" t="s">
        <v>71</v>
      </c>
      <c r="C147" s="225" t="s">
        <v>478</v>
      </c>
      <c r="D147" s="225" t="s">
        <v>201</v>
      </c>
      <c r="E147" s="226" t="s">
        <v>479</v>
      </c>
      <c r="F147" s="262"/>
      <c r="G147" s="228">
        <f>G156+G159+G152+G148</f>
        <v>46837.69999999999</v>
      </c>
      <c r="H147" s="638">
        <f>H156+H159+H152+H148</f>
        <v>46837726.520000003</v>
      </c>
      <c r="I147" s="228">
        <f>I156+I159+I152+I148</f>
        <v>46837.7</v>
      </c>
      <c r="J147" s="228">
        <f>J156+J159+J152+J148</f>
        <v>46837726.520000003</v>
      </c>
      <c r="K147" s="619">
        <f t="shared" si="23"/>
        <v>1.0000000000000002</v>
      </c>
      <c r="L147" s="619">
        <f t="shared" si="24"/>
        <v>1</v>
      </c>
    </row>
    <row r="148" spans="1:12" ht="51.75" customHeight="1">
      <c r="A148" s="486" t="s">
        <v>592</v>
      </c>
      <c r="B148" s="475" t="s">
        <v>71</v>
      </c>
      <c r="C148" s="476" t="s">
        <v>478</v>
      </c>
      <c r="D148" s="476" t="s">
        <v>201</v>
      </c>
      <c r="E148" s="477" t="s">
        <v>580</v>
      </c>
      <c r="F148" s="267"/>
      <c r="G148" s="240">
        <f>G149</f>
        <v>745.7</v>
      </c>
      <c r="H148" s="640">
        <f>H149</f>
        <v>745699.6</v>
      </c>
      <c r="I148" s="240">
        <f>I149</f>
        <v>745.7</v>
      </c>
      <c r="J148" s="240">
        <f>J149</f>
        <v>745699.6</v>
      </c>
      <c r="K148" s="621">
        <f t="shared" si="23"/>
        <v>1</v>
      </c>
      <c r="L148" s="621">
        <f t="shared" si="24"/>
        <v>1</v>
      </c>
    </row>
    <row r="149" spans="1:12" ht="25.5" customHeight="1">
      <c r="A149" s="114" t="s">
        <v>553</v>
      </c>
      <c r="B149" s="478" t="s">
        <v>71</v>
      </c>
      <c r="C149" s="479" t="s">
        <v>478</v>
      </c>
      <c r="D149" s="479" t="s">
        <v>201</v>
      </c>
      <c r="E149" s="480" t="s">
        <v>580</v>
      </c>
      <c r="F149" s="7" t="s">
        <v>554</v>
      </c>
      <c r="G149" s="203">
        <f>G150+G151</f>
        <v>745.7</v>
      </c>
      <c r="H149" s="641">
        <f>H150+H151</f>
        <v>745699.6</v>
      </c>
      <c r="I149" s="203">
        <f>I150+I151</f>
        <v>745.7</v>
      </c>
      <c r="J149" s="203">
        <f>J150+J151</f>
        <v>745699.6</v>
      </c>
      <c r="K149" s="617">
        <f t="shared" si="23"/>
        <v>1</v>
      </c>
      <c r="L149" s="617">
        <f t="shared" si="24"/>
        <v>1</v>
      </c>
    </row>
    <row r="150" spans="1:12" s="243" customFormat="1" ht="15.75" customHeight="1">
      <c r="A150" s="117" t="s">
        <v>555</v>
      </c>
      <c r="B150" s="74" t="s">
        <v>71</v>
      </c>
      <c r="C150" s="75" t="s">
        <v>478</v>
      </c>
      <c r="D150" s="75" t="s">
        <v>201</v>
      </c>
      <c r="E150" s="76" t="s">
        <v>580</v>
      </c>
      <c r="F150" s="142" t="s">
        <v>556</v>
      </c>
      <c r="G150" s="242">
        <f>'прил 9'!T655</f>
        <v>406.59999999999997</v>
      </c>
      <c r="H150" s="642">
        <f>'прил 9'!U655</f>
        <v>406567</v>
      </c>
      <c r="I150" s="242">
        <f>'прил 9'!V655</f>
        <v>406.6</v>
      </c>
      <c r="J150" s="242">
        <f>'прил 9'!W655</f>
        <v>406567</v>
      </c>
      <c r="K150" s="622">
        <f t="shared" si="23"/>
        <v>1.0000000000000002</v>
      </c>
      <c r="L150" s="622">
        <f t="shared" si="24"/>
        <v>1</v>
      </c>
    </row>
    <row r="151" spans="1:12" s="243" customFormat="1" ht="15" customHeight="1">
      <c r="A151" s="117" t="s">
        <v>121</v>
      </c>
      <c r="B151" s="74" t="s">
        <v>71</v>
      </c>
      <c r="C151" s="75" t="s">
        <v>478</v>
      </c>
      <c r="D151" s="75" t="s">
        <v>201</v>
      </c>
      <c r="E151" s="76" t="s">
        <v>580</v>
      </c>
      <c r="F151" s="142" t="s">
        <v>122</v>
      </c>
      <c r="G151" s="242">
        <f>'прил 9'!T657</f>
        <v>339.1</v>
      </c>
      <c r="H151" s="642">
        <f>'прил 9'!U657</f>
        <v>339132.6</v>
      </c>
      <c r="I151" s="242">
        <f>'прил 9'!V657</f>
        <v>339.1</v>
      </c>
      <c r="J151" s="242">
        <f>'прил 9'!W657</f>
        <v>339132.6</v>
      </c>
      <c r="K151" s="622">
        <f t="shared" si="23"/>
        <v>1</v>
      </c>
      <c r="L151" s="622">
        <f t="shared" si="24"/>
        <v>1</v>
      </c>
    </row>
    <row r="152" spans="1:12" ht="52.5" customHeight="1">
      <c r="A152" s="266" t="s">
        <v>582</v>
      </c>
      <c r="B152" s="475" t="s">
        <v>71</v>
      </c>
      <c r="C152" s="476" t="s">
        <v>478</v>
      </c>
      <c r="D152" s="476" t="s">
        <v>201</v>
      </c>
      <c r="E152" s="477" t="s">
        <v>581</v>
      </c>
      <c r="F152" s="267"/>
      <c r="G152" s="240">
        <f>G153</f>
        <v>610.20000000000005</v>
      </c>
      <c r="H152" s="640">
        <f>H153</f>
        <v>610146</v>
      </c>
      <c r="I152" s="240">
        <f>I153</f>
        <v>610.20000000000005</v>
      </c>
      <c r="J152" s="240">
        <f>J153</f>
        <v>610146</v>
      </c>
      <c r="K152" s="621">
        <f t="shared" si="23"/>
        <v>1</v>
      </c>
      <c r="L152" s="621">
        <f t="shared" si="24"/>
        <v>1</v>
      </c>
    </row>
    <row r="153" spans="1:12" ht="25.5" customHeight="1">
      <c r="A153" s="114" t="s">
        <v>553</v>
      </c>
      <c r="B153" s="478" t="s">
        <v>71</v>
      </c>
      <c r="C153" s="479" t="s">
        <v>478</v>
      </c>
      <c r="D153" s="479" t="s">
        <v>201</v>
      </c>
      <c r="E153" s="480" t="s">
        <v>581</v>
      </c>
      <c r="F153" s="7" t="s">
        <v>554</v>
      </c>
      <c r="G153" s="203">
        <f>G154+G155</f>
        <v>610.20000000000005</v>
      </c>
      <c r="H153" s="641">
        <f>H154+H155</f>
        <v>610146</v>
      </c>
      <c r="I153" s="203">
        <f>I154+I155</f>
        <v>610.20000000000005</v>
      </c>
      <c r="J153" s="203">
        <f>J154+J155</f>
        <v>610146</v>
      </c>
      <c r="K153" s="617">
        <f t="shared" si="23"/>
        <v>1</v>
      </c>
      <c r="L153" s="617">
        <f t="shared" si="24"/>
        <v>1</v>
      </c>
    </row>
    <row r="154" spans="1:12" s="243" customFormat="1" ht="15.75" customHeight="1">
      <c r="A154" s="117" t="s">
        <v>555</v>
      </c>
      <c r="B154" s="74" t="s">
        <v>71</v>
      </c>
      <c r="C154" s="75" t="s">
        <v>478</v>
      </c>
      <c r="D154" s="75" t="s">
        <v>201</v>
      </c>
      <c r="E154" s="76" t="s">
        <v>581</v>
      </c>
      <c r="F154" s="142" t="s">
        <v>556</v>
      </c>
      <c r="G154" s="242">
        <f>'прил 9'!T661</f>
        <v>314.60000000000002</v>
      </c>
      <c r="H154" s="642">
        <f>'прил 9'!U661</f>
        <v>314537</v>
      </c>
      <c r="I154" s="242">
        <f>'прил 9'!V661</f>
        <v>314.60000000000002</v>
      </c>
      <c r="J154" s="242">
        <f>'прил 9'!W661</f>
        <v>314537</v>
      </c>
      <c r="K154" s="622">
        <f t="shared" si="23"/>
        <v>1</v>
      </c>
      <c r="L154" s="622">
        <f t="shared" si="24"/>
        <v>1</v>
      </c>
    </row>
    <row r="155" spans="1:12" s="243" customFormat="1" ht="15" customHeight="1">
      <c r="A155" s="117" t="s">
        <v>121</v>
      </c>
      <c r="B155" s="74" t="s">
        <v>71</v>
      </c>
      <c r="C155" s="75" t="s">
        <v>478</v>
      </c>
      <c r="D155" s="75" t="s">
        <v>201</v>
      </c>
      <c r="E155" s="76" t="s">
        <v>581</v>
      </c>
      <c r="F155" s="142" t="s">
        <v>122</v>
      </c>
      <c r="G155" s="242">
        <f>'прил 9'!T663</f>
        <v>295.59999999999997</v>
      </c>
      <c r="H155" s="642">
        <f>'прил 9'!U663</f>
        <v>295609</v>
      </c>
      <c r="I155" s="242">
        <f>'прил 9'!V663</f>
        <v>295.60000000000002</v>
      </c>
      <c r="J155" s="242">
        <f>'прил 9'!W663</f>
        <v>295609</v>
      </c>
      <c r="K155" s="622">
        <f t="shared" si="23"/>
        <v>1.0000000000000002</v>
      </c>
      <c r="L155" s="622">
        <f t="shared" si="24"/>
        <v>1</v>
      </c>
    </row>
    <row r="156" spans="1:12" ht="15.75" customHeight="1">
      <c r="A156" s="266" t="s">
        <v>112</v>
      </c>
      <c r="B156" s="195" t="s">
        <v>71</v>
      </c>
      <c r="C156" s="196" t="s">
        <v>478</v>
      </c>
      <c r="D156" s="196" t="s">
        <v>201</v>
      </c>
      <c r="E156" s="197" t="s">
        <v>365</v>
      </c>
      <c r="F156" s="267"/>
      <c r="G156" s="240">
        <f t="shared" ref="G156:J157" si="33">G157</f>
        <v>17489.900000000001</v>
      </c>
      <c r="H156" s="640">
        <f t="shared" si="33"/>
        <v>17489950</v>
      </c>
      <c r="I156" s="240">
        <f t="shared" si="33"/>
        <v>17489.900000000001</v>
      </c>
      <c r="J156" s="240">
        <f t="shared" si="33"/>
        <v>17489950</v>
      </c>
      <c r="K156" s="621">
        <f t="shared" si="23"/>
        <v>1</v>
      </c>
      <c r="L156" s="621">
        <f t="shared" si="24"/>
        <v>1</v>
      </c>
    </row>
    <row r="157" spans="1:12" ht="25.5" customHeight="1">
      <c r="A157" s="114" t="s">
        <v>553</v>
      </c>
      <c r="B157" s="8" t="s">
        <v>71</v>
      </c>
      <c r="C157" s="9" t="s">
        <v>478</v>
      </c>
      <c r="D157" s="9" t="s">
        <v>201</v>
      </c>
      <c r="E157" s="10" t="s">
        <v>365</v>
      </c>
      <c r="F157" s="7" t="s">
        <v>554</v>
      </c>
      <c r="G157" s="203">
        <f t="shared" si="33"/>
        <v>17489.900000000001</v>
      </c>
      <c r="H157" s="641">
        <f t="shared" si="33"/>
        <v>17489950</v>
      </c>
      <c r="I157" s="203">
        <f t="shared" si="33"/>
        <v>17489.900000000001</v>
      </c>
      <c r="J157" s="203">
        <f t="shared" si="33"/>
        <v>17489950</v>
      </c>
      <c r="K157" s="617">
        <f t="shared" si="23"/>
        <v>1</v>
      </c>
      <c r="L157" s="617">
        <f t="shared" si="24"/>
        <v>1</v>
      </c>
    </row>
    <row r="158" spans="1:12" s="243" customFormat="1" ht="15.75" customHeight="1">
      <c r="A158" s="117" t="s">
        <v>555</v>
      </c>
      <c r="B158" s="74" t="s">
        <v>71</v>
      </c>
      <c r="C158" s="75" t="s">
        <v>478</v>
      </c>
      <c r="D158" s="75" t="s">
        <v>201</v>
      </c>
      <c r="E158" s="76" t="s">
        <v>365</v>
      </c>
      <c r="F158" s="142" t="s">
        <v>556</v>
      </c>
      <c r="G158" s="242">
        <f>'прил 9'!T667</f>
        <v>17489.900000000001</v>
      </c>
      <c r="H158" s="642">
        <f>'прил 9'!U667</f>
        <v>17489950</v>
      </c>
      <c r="I158" s="242">
        <f>'прил 9'!V667</f>
        <v>17489.900000000001</v>
      </c>
      <c r="J158" s="242">
        <f>'прил 9'!W667</f>
        <v>17489950</v>
      </c>
      <c r="K158" s="622">
        <f t="shared" si="23"/>
        <v>1</v>
      </c>
      <c r="L158" s="622">
        <f t="shared" si="24"/>
        <v>1</v>
      </c>
    </row>
    <row r="159" spans="1:12" ht="15.75" customHeight="1">
      <c r="A159" s="266" t="s">
        <v>552</v>
      </c>
      <c r="B159" s="195" t="s">
        <v>71</v>
      </c>
      <c r="C159" s="196" t="s">
        <v>478</v>
      </c>
      <c r="D159" s="196" t="s">
        <v>201</v>
      </c>
      <c r="E159" s="197" t="s">
        <v>211</v>
      </c>
      <c r="F159" s="267"/>
      <c r="G159" s="240">
        <f>G160</f>
        <v>27991.899999999994</v>
      </c>
      <c r="H159" s="640">
        <f>H160</f>
        <v>27991930.920000002</v>
      </c>
      <c r="I159" s="240">
        <f>I160</f>
        <v>27991.9</v>
      </c>
      <c r="J159" s="240">
        <f>J160</f>
        <v>27991930.920000002</v>
      </c>
      <c r="K159" s="621">
        <f t="shared" si="23"/>
        <v>1.0000000000000002</v>
      </c>
      <c r="L159" s="621">
        <f t="shared" si="24"/>
        <v>1</v>
      </c>
    </row>
    <row r="160" spans="1:12" ht="25.5" customHeight="1">
      <c r="A160" s="114" t="s">
        <v>553</v>
      </c>
      <c r="B160" s="8" t="s">
        <v>71</v>
      </c>
      <c r="C160" s="9" t="s">
        <v>478</v>
      </c>
      <c r="D160" s="9" t="s">
        <v>201</v>
      </c>
      <c r="E160" s="10" t="s">
        <v>211</v>
      </c>
      <c r="F160" s="7" t="s">
        <v>554</v>
      </c>
      <c r="G160" s="203">
        <f>G161+G162</f>
        <v>27991.899999999994</v>
      </c>
      <c r="H160" s="641">
        <f>H161+H162</f>
        <v>27991930.920000002</v>
      </c>
      <c r="I160" s="203">
        <f>I161+I162</f>
        <v>27991.9</v>
      </c>
      <c r="J160" s="203">
        <f>J161+J162</f>
        <v>27991930.920000002</v>
      </c>
      <c r="K160" s="617">
        <f t="shared" si="23"/>
        <v>1.0000000000000002</v>
      </c>
      <c r="L160" s="617">
        <f t="shared" si="24"/>
        <v>1</v>
      </c>
    </row>
    <row r="161" spans="1:12" s="243" customFormat="1" ht="15.75" customHeight="1">
      <c r="A161" s="117" t="s">
        <v>555</v>
      </c>
      <c r="B161" s="74" t="s">
        <v>71</v>
      </c>
      <c r="C161" s="75" t="s">
        <v>478</v>
      </c>
      <c r="D161" s="75" t="s">
        <v>201</v>
      </c>
      <c r="E161" s="76" t="s">
        <v>211</v>
      </c>
      <c r="F161" s="142" t="s">
        <v>556</v>
      </c>
      <c r="G161" s="242">
        <f>'прил 9'!T671</f>
        <v>23312.299999999996</v>
      </c>
      <c r="H161" s="642">
        <f>'прил 9'!U671</f>
        <v>23312368</v>
      </c>
      <c r="I161" s="242">
        <f>'прил 9'!V671</f>
        <v>23312.3</v>
      </c>
      <c r="J161" s="242">
        <f>'прил 9'!W671</f>
        <v>23312368</v>
      </c>
      <c r="K161" s="622">
        <f t="shared" si="23"/>
        <v>1.0000000000000002</v>
      </c>
      <c r="L161" s="622">
        <f t="shared" si="24"/>
        <v>1</v>
      </c>
    </row>
    <row r="162" spans="1:12" s="243" customFormat="1" ht="15" customHeight="1">
      <c r="A162" s="117" t="s">
        <v>121</v>
      </c>
      <c r="B162" s="74" t="s">
        <v>71</v>
      </c>
      <c r="C162" s="75" t="s">
        <v>478</v>
      </c>
      <c r="D162" s="75" t="s">
        <v>201</v>
      </c>
      <c r="E162" s="76" t="s">
        <v>211</v>
      </c>
      <c r="F162" s="142" t="s">
        <v>122</v>
      </c>
      <c r="G162" s="242">
        <f>'прил 9'!T675</f>
        <v>4679.6000000000004</v>
      </c>
      <c r="H162" s="642">
        <f>'прил 9'!U675</f>
        <v>4679562.92</v>
      </c>
      <c r="I162" s="242">
        <f>'прил 9'!V675</f>
        <v>4679.6000000000004</v>
      </c>
      <c r="J162" s="242">
        <f>'прил 9'!W675</f>
        <v>4679562.92</v>
      </c>
      <c r="K162" s="622">
        <f t="shared" si="23"/>
        <v>1</v>
      </c>
      <c r="L162" s="622">
        <f t="shared" si="24"/>
        <v>1</v>
      </c>
    </row>
    <row r="163" spans="1:12" s="260" customFormat="1" ht="25.5" customHeight="1">
      <c r="A163" s="261" t="s">
        <v>136</v>
      </c>
      <c r="B163" s="224" t="s">
        <v>13</v>
      </c>
      <c r="C163" s="225" t="s">
        <v>478</v>
      </c>
      <c r="D163" s="225" t="s">
        <v>201</v>
      </c>
      <c r="E163" s="226" t="s">
        <v>479</v>
      </c>
      <c r="F163" s="262"/>
      <c r="G163" s="228">
        <f>G164+G167</f>
        <v>4013</v>
      </c>
      <c r="H163" s="638">
        <f>H164+H167</f>
        <v>4012966</v>
      </c>
      <c r="I163" s="228">
        <f>I164+I167</f>
        <v>4012.1</v>
      </c>
      <c r="J163" s="228">
        <f>J164+J167</f>
        <v>4012102.33</v>
      </c>
      <c r="K163" s="619">
        <f t="shared" si="23"/>
        <v>0.99977572888113631</v>
      </c>
      <c r="L163" s="619">
        <f t="shared" si="24"/>
        <v>0.99978478013519179</v>
      </c>
    </row>
    <row r="164" spans="1:12" ht="14.25" customHeight="1">
      <c r="A164" s="386" t="s">
        <v>374</v>
      </c>
      <c r="B164" s="195" t="s">
        <v>13</v>
      </c>
      <c r="C164" s="196" t="s">
        <v>478</v>
      </c>
      <c r="D164" s="196" t="s">
        <v>201</v>
      </c>
      <c r="E164" s="197" t="s">
        <v>375</v>
      </c>
      <c r="F164" s="267"/>
      <c r="G164" s="240">
        <f>G165</f>
        <v>3014</v>
      </c>
      <c r="H164" s="640">
        <f t="shared" ref="H164:J164" si="34">H165</f>
        <v>3013966</v>
      </c>
      <c r="I164" s="240">
        <f t="shared" si="34"/>
        <v>3014</v>
      </c>
      <c r="J164" s="240">
        <f t="shared" si="34"/>
        <v>3013966</v>
      </c>
      <c r="K164" s="621">
        <f t="shared" si="23"/>
        <v>1</v>
      </c>
      <c r="L164" s="621">
        <f t="shared" si="24"/>
        <v>1</v>
      </c>
    </row>
    <row r="165" spans="1:12" s="249" customFormat="1" ht="15" customHeight="1">
      <c r="A165" s="40" t="s">
        <v>540</v>
      </c>
      <c r="B165" s="8" t="s">
        <v>13</v>
      </c>
      <c r="C165" s="9" t="s">
        <v>478</v>
      </c>
      <c r="D165" s="9" t="s">
        <v>201</v>
      </c>
      <c r="E165" s="10" t="s">
        <v>375</v>
      </c>
      <c r="F165" s="11">
        <v>300</v>
      </c>
      <c r="G165" s="248">
        <f>G166</f>
        <v>3014</v>
      </c>
      <c r="H165" s="643">
        <f>H166</f>
        <v>3013966</v>
      </c>
      <c r="I165" s="248">
        <f>I166</f>
        <v>3014</v>
      </c>
      <c r="J165" s="248">
        <f>J166</f>
        <v>3013966</v>
      </c>
      <c r="K165" s="623">
        <f t="shared" si="23"/>
        <v>1</v>
      </c>
      <c r="L165" s="623">
        <f t="shared" si="24"/>
        <v>1</v>
      </c>
    </row>
    <row r="166" spans="1:12" s="243" customFormat="1" ht="15" customHeight="1">
      <c r="A166" s="45" t="s">
        <v>541</v>
      </c>
      <c r="B166" s="74" t="s">
        <v>13</v>
      </c>
      <c r="C166" s="75" t="s">
        <v>478</v>
      </c>
      <c r="D166" s="75" t="s">
        <v>201</v>
      </c>
      <c r="E166" s="76" t="s">
        <v>375</v>
      </c>
      <c r="F166" s="241">
        <v>320</v>
      </c>
      <c r="G166" s="242">
        <f>'прил 9'!T709</f>
        <v>3014</v>
      </c>
      <c r="H166" s="642">
        <f>'прил 9'!U709</f>
        <v>3013966</v>
      </c>
      <c r="I166" s="242">
        <f>'прил 9'!V709</f>
        <v>3014</v>
      </c>
      <c r="J166" s="242">
        <f>'прил 9'!W709</f>
        <v>3013966</v>
      </c>
      <c r="K166" s="622">
        <f t="shared" si="23"/>
        <v>1</v>
      </c>
      <c r="L166" s="622">
        <f t="shared" si="24"/>
        <v>1</v>
      </c>
    </row>
    <row r="167" spans="1:12" ht="38.25" customHeight="1">
      <c r="A167" s="254" t="s">
        <v>81</v>
      </c>
      <c r="B167" s="195" t="s">
        <v>13</v>
      </c>
      <c r="C167" s="196" t="s">
        <v>478</v>
      </c>
      <c r="D167" s="196" t="s">
        <v>201</v>
      </c>
      <c r="E167" s="197" t="s">
        <v>77</v>
      </c>
      <c r="F167" s="267"/>
      <c r="G167" s="240">
        <f>G168+G170</f>
        <v>999</v>
      </c>
      <c r="H167" s="640">
        <f t="shared" ref="H167:J167" si="35">H168+H170</f>
        <v>999000</v>
      </c>
      <c r="I167" s="240">
        <f t="shared" si="35"/>
        <v>998.1</v>
      </c>
      <c r="J167" s="240">
        <f t="shared" si="35"/>
        <v>998136.33</v>
      </c>
      <c r="K167" s="621">
        <f t="shared" si="23"/>
        <v>0.99909909909909911</v>
      </c>
      <c r="L167" s="621">
        <f t="shared" si="24"/>
        <v>0.99913546546546539</v>
      </c>
    </row>
    <row r="168" spans="1:12" s="249" customFormat="1" ht="15" customHeight="1">
      <c r="A168" s="40" t="s">
        <v>540</v>
      </c>
      <c r="B168" s="8" t="s">
        <v>13</v>
      </c>
      <c r="C168" s="9" t="s">
        <v>478</v>
      </c>
      <c r="D168" s="9" t="s">
        <v>201</v>
      </c>
      <c r="E168" s="10" t="s">
        <v>77</v>
      </c>
      <c r="F168" s="11">
        <v>300</v>
      </c>
      <c r="G168" s="248">
        <f>G169</f>
        <v>887.3</v>
      </c>
      <c r="H168" s="643">
        <f>H169</f>
        <v>887326</v>
      </c>
      <c r="I168" s="248">
        <f>I169</f>
        <v>887.1</v>
      </c>
      <c r="J168" s="248">
        <f>J169</f>
        <v>887119.2</v>
      </c>
      <c r="K168" s="623">
        <f t="shared" si="23"/>
        <v>0.99977459709230254</v>
      </c>
      <c r="L168" s="623">
        <f t="shared" si="24"/>
        <v>0.99976694022264645</v>
      </c>
    </row>
    <row r="169" spans="1:12" s="243" customFormat="1" ht="14.25" customHeight="1">
      <c r="A169" s="45" t="s">
        <v>541</v>
      </c>
      <c r="B169" s="74" t="s">
        <v>13</v>
      </c>
      <c r="C169" s="75" t="s">
        <v>478</v>
      </c>
      <c r="D169" s="75" t="s">
        <v>201</v>
      </c>
      <c r="E169" s="76" t="s">
        <v>77</v>
      </c>
      <c r="F169" s="241">
        <v>320</v>
      </c>
      <c r="G169" s="242">
        <f>'прил 9'!T712</f>
        <v>887.3</v>
      </c>
      <c r="H169" s="642">
        <f>'прил 9'!U712</f>
        <v>887326</v>
      </c>
      <c r="I169" s="242">
        <f>'прил 9'!V712</f>
        <v>887.1</v>
      </c>
      <c r="J169" s="242">
        <f>'прил 9'!W712</f>
        <v>887119.2</v>
      </c>
      <c r="K169" s="622">
        <f t="shared" si="23"/>
        <v>0.99977459709230254</v>
      </c>
      <c r="L169" s="622">
        <f t="shared" si="24"/>
        <v>0.99976694022264645</v>
      </c>
    </row>
    <row r="170" spans="1:12" ht="25.5" customHeight="1">
      <c r="A170" s="114" t="s">
        <v>553</v>
      </c>
      <c r="B170" s="8" t="s">
        <v>13</v>
      </c>
      <c r="C170" s="9" t="s">
        <v>478</v>
      </c>
      <c r="D170" s="9" t="s">
        <v>201</v>
      </c>
      <c r="E170" s="10" t="s">
        <v>77</v>
      </c>
      <c r="F170" s="7" t="s">
        <v>554</v>
      </c>
      <c r="G170" s="203">
        <f>G171+G172</f>
        <v>111.69999999999999</v>
      </c>
      <c r="H170" s="641">
        <f>H171+H172</f>
        <v>111674</v>
      </c>
      <c r="I170" s="203">
        <f>I171+I172</f>
        <v>111</v>
      </c>
      <c r="J170" s="203">
        <f>J171+J172</f>
        <v>111017.13</v>
      </c>
      <c r="K170" s="617">
        <f t="shared" si="23"/>
        <v>0.99373321396598036</v>
      </c>
      <c r="L170" s="617">
        <f t="shared" si="24"/>
        <v>0.99411796837222632</v>
      </c>
    </row>
    <row r="171" spans="1:12" s="243" customFormat="1" ht="13.5" customHeight="1">
      <c r="A171" s="117" t="s">
        <v>555</v>
      </c>
      <c r="B171" s="74" t="s">
        <v>13</v>
      </c>
      <c r="C171" s="75" t="s">
        <v>478</v>
      </c>
      <c r="D171" s="75" t="s">
        <v>201</v>
      </c>
      <c r="E171" s="76" t="s">
        <v>77</v>
      </c>
      <c r="F171" s="142" t="s">
        <v>556</v>
      </c>
      <c r="G171" s="242">
        <f>'прил 9'!T714</f>
        <v>91.6</v>
      </c>
      <c r="H171" s="642">
        <f>'прил 9'!U714</f>
        <v>91545.21</v>
      </c>
      <c r="I171" s="242">
        <f>'прил 9'!V714</f>
        <v>90.9</v>
      </c>
      <c r="J171" s="242">
        <f>'прил 9'!W714</f>
        <v>90888.34</v>
      </c>
      <c r="K171" s="622">
        <f t="shared" si="23"/>
        <v>0.99235807860262026</v>
      </c>
      <c r="L171" s="622">
        <f t="shared" si="24"/>
        <v>0.99282463823066214</v>
      </c>
    </row>
    <row r="172" spans="1:12" s="243" customFormat="1" ht="12.75" customHeight="1">
      <c r="A172" s="117" t="s">
        <v>121</v>
      </c>
      <c r="B172" s="74" t="s">
        <v>13</v>
      </c>
      <c r="C172" s="75" t="s">
        <v>478</v>
      </c>
      <c r="D172" s="75" t="s">
        <v>201</v>
      </c>
      <c r="E172" s="76" t="s">
        <v>77</v>
      </c>
      <c r="F172" s="142" t="s">
        <v>122</v>
      </c>
      <c r="G172" s="242">
        <f>'прил 9'!T715</f>
        <v>20.099999999999998</v>
      </c>
      <c r="H172" s="642">
        <f>'прил 9'!U715</f>
        <v>20128.79</v>
      </c>
      <c r="I172" s="242">
        <f>'прил 9'!V715</f>
        <v>20.100000000000001</v>
      </c>
      <c r="J172" s="242">
        <f>'прил 9'!W715</f>
        <v>20128.79</v>
      </c>
      <c r="K172" s="622">
        <f t="shared" ref="K172:K213" si="36">IF(I172=0,0,I172/G172)</f>
        <v>1.0000000000000002</v>
      </c>
      <c r="L172" s="622">
        <f t="shared" ref="L172:L213" si="37">IF(J172=0,0,J172/H172)</f>
        <v>1</v>
      </c>
    </row>
    <row r="173" spans="1:12" s="260" customFormat="1" ht="15" customHeight="1">
      <c r="A173" s="270" t="s">
        <v>145</v>
      </c>
      <c r="B173" s="271" t="s">
        <v>34</v>
      </c>
      <c r="C173" s="272" t="s">
        <v>478</v>
      </c>
      <c r="D173" s="272" t="s">
        <v>201</v>
      </c>
      <c r="E173" s="273" t="s">
        <v>202</v>
      </c>
      <c r="F173" s="274"/>
      <c r="G173" s="275">
        <f>G174</f>
        <v>36</v>
      </c>
      <c r="H173" s="647">
        <f>H174</f>
        <v>36000</v>
      </c>
      <c r="I173" s="275">
        <f>I174</f>
        <v>35.799999999999997</v>
      </c>
      <c r="J173" s="275">
        <f>J174</f>
        <v>35800</v>
      </c>
      <c r="K173" s="627">
        <f t="shared" si="36"/>
        <v>0.99444444444444435</v>
      </c>
      <c r="L173" s="627">
        <f t="shared" si="37"/>
        <v>0.99444444444444446</v>
      </c>
    </row>
    <row r="174" spans="1:12" ht="13.5" customHeight="1">
      <c r="A174" s="254" t="s">
        <v>138</v>
      </c>
      <c r="B174" s="255" t="s">
        <v>34</v>
      </c>
      <c r="C174" s="256" t="s">
        <v>478</v>
      </c>
      <c r="D174" s="256" t="s">
        <v>201</v>
      </c>
      <c r="E174" s="257" t="s">
        <v>207</v>
      </c>
      <c r="F174" s="258"/>
      <c r="G174" s="259">
        <f>G175</f>
        <v>36</v>
      </c>
      <c r="H174" s="646">
        <f t="shared" ref="H174:J174" si="38">H175</f>
        <v>36000</v>
      </c>
      <c r="I174" s="259">
        <f t="shared" si="38"/>
        <v>35.799999999999997</v>
      </c>
      <c r="J174" s="259">
        <f t="shared" si="38"/>
        <v>35800</v>
      </c>
      <c r="K174" s="626">
        <f t="shared" si="36"/>
        <v>0.99444444444444435</v>
      </c>
      <c r="L174" s="626">
        <f t="shared" si="37"/>
        <v>0.99444444444444446</v>
      </c>
    </row>
    <row r="175" spans="1:12" ht="25.5" customHeight="1">
      <c r="A175" s="114" t="s">
        <v>553</v>
      </c>
      <c r="B175" s="8" t="s">
        <v>34</v>
      </c>
      <c r="C175" s="9" t="s">
        <v>478</v>
      </c>
      <c r="D175" s="9" t="s">
        <v>201</v>
      </c>
      <c r="E175" s="10" t="s">
        <v>207</v>
      </c>
      <c r="F175" s="7" t="s">
        <v>554</v>
      </c>
      <c r="G175" s="203">
        <f>G176</f>
        <v>36</v>
      </c>
      <c r="H175" s="641">
        <f>H176</f>
        <v>36000</v>
      </c>
      <c r="I175" s="203">
        <f>I176</f>
        <v>35.799999999999997</v>
      </c>
      <c r="J175" s="203">
        <f>J176</f>
        <v>35800</v>
      </c>
      <c r="K175" s="617">
        <f t="shared" si="36"/>
        <v>0.99444444444444435</v>
      </c>
      <c r="L175" s="617">
        <f t="shared" si="37"/>
        <v>0.99444444444444446</v>
      </c>
    </row>
    <row r="176" spans="1:12" s="243" customFormat="1" ht="13.5" customHeight="1">
      <c r="A176" s="117" t="s">
        <v>555</v>
      </c>
      <c r="B176" s="74" t="s">
        <v>34</v>
      </c>
      <c r="C176" s="75" t="s">
        <v>478</v>
      </c>
      <c r="D176" s="75" t="s">
        <v>201</v>
      </c>
      <c r="E176" s="76" t="s">
        <v>207</v>
      </c>
      <c r="F176" s="142" t="s">
        <v>556</v>
      </c>
      <c r="G176" s="242">
        <f>'прил 9'!T739</f>
        <v>36</v>
      </c>
      <c r="H176" s="642">
        <f>'прил 9'!U739</f>
        <v>36000</v>
      </c>
      <c r="I176" s="242">
        <f>'прил 9'!V739</f>
        <v>35.799999999999997</v>
      </c>
      <c r="J176" s="242">
        <f>'прил 9'!W739</f>
        <v>35800</v>
      </c>
      <c r="K176" s="622">
        <f t="shared" si="36"/>
        <v>0.99444444444444435</v>
      </c>
      <c r="L176" s="622">
        <f t="shared" si="37"/>
        <v>0.99444444444444446</v>
      </c>
    </row>
    <row r="177" spans="1:12" s="260" customFormat="1" ht="14.25" customHeight="1">
      <c r="A177" s="270" t="s">
        <v>124</v>
      </c>
      <c r="B177" s="271" t="s">
        <v>528</v>
      </c>
      <c r="C177" s="272" t="s">
        <v>478</v>
      </c>
      <c r="D177" s="272" t="s">
        <v>201</v>
      </c>
      <c r="E177" s="273" t="s">
        <v>202</v>
      </c>
      <c r="F177" s="274"/>
      <c r="G177" s="275">
        <f>G181+G178</f>
        <v>155.69999999999999</v>
      </c>
      <c r="H177" s="647">
        <f>H181+H178</f>
        <v>155700</v>
      </c>
      <c r="I177" s="275">
        <f>I181+I178</f>
        <v>155.69999999999999</v>
      </c>
      <c r="J177" s="275">
        <f>J181+J178</f>
        <v>155700</v>
      </c>
      <c r="K177" s="627">
        <f t="shared" si="36"/>
        <v>1</v>
      </c>
      <c r="L177" s="627">
        <f t="shared" si="37"/>
        <v>1</v>
      </c>
    </row>
    <row r="178" spans="1:12" ht="63.75" customHeight="1">
      <c r="A178" s="391" t="s">
        <v>598</v>
      </c>
      <c r="B178" s="255" t="s">
        <v>528</v>
      </c>
      <c r="C178" s="256" t="s">
        <v>478</v>
      </c>
      <c r="D178" s="256" t="s">
        <v>201</v>
      </c>
      <c r="E178" s="257" t="s">
        <v>597</v>
      </c>
      <c r="F178" s="258"/>
      <c r="G178" s="259">
        <f t="shared" ref="G178:J179" si="39">G179</f>
        <v>112</v>
      </c>
      <c r="H178" s="646">
        <f t="shared" si="39"/>
        <v>112000</v>
      </c>
      <c r="I178" s="259">
        <f t="shared" si="39"/>
        <v>112</v>
      </c>
      <c r="J178" s="259">
        <f t="shared" si="39"/>
        <v>112000</v>
      </c>
      <c r="K178" s="626">
        <f t="shared" si="36"/>
        <v>1</v>
      </c>
      <c r="L178" s="626">
        <f t="shared" si="37"/>
        <v>1</v>
      </c>
    </row>
    <row r="179" spans="1:12" ht="25.5" customHeight="1">
      <c r="A179" s="114" t="s">
        <v>553</v>
      </c>
      <c r="B179" s="8" t="s">
        <v>528</v>
      </c>
      <c r="C179" s="9" t="s">
        <v>478</v>
      </c>
      <c r="D179" s="9" t="s">
        <v>201</v>
      </c>
      <c r="E179" s="10" t="s">
        <v>597</v>
      </c>
      <c r="F179" s="7" t="s">
        <v>554</v>
      </c>
      <c r="G179" s="203">
        <f t="shared" si="39"/>
        <v>112</v>
      </c>
      <c r="H179" s="641">
        <f t="shared" si="39"/>
        <v>112000</v>
      </c>
      <c r="I179" s="203">
        <f t="shared" si="39"/>
        <v>112</v>
      </c>
      <c r="J179" s="203">
        <f t="shared" si="39"/>
        <v>112000</v>
      </c>
      <c r="K179" s="617">
        <f t="shared" si="36"/>
        <v>1</v>
      </c>
      <c r="L179" s="617">
        <f t="shared" si="37"/>
        <v>1</v>
      </c>
    </row>
    <row r="180" spans="1:12" s="243" customFormat="1" ht="15.75" customHeight="1">
      <c r="A180" s="117" t="s">
        <v>555</v>
      </c>
      <c r="B180" s="74" t="s">
        <v>528</v>
      </c>
      <c r="C180" s="75" t="s">
        <v>478</v>
      </c>
      <c r="D180" s="75" t="s">
        <v>201</v>
      </c>
      <c r="E180" s="76" t="s">
        <v>597</v>
      </c>
      <c r="F180" s="142" t="s">
        <v>556</v>
      </c>
      <c r="G180" s="242">
        <f>'прил 9'!T765</f>
        <v>112</v>
      </c>
      <c r="H180" s="642">
        <f>'прил 9'!U765</f>
        <v>112000</v>
      </c>
      <c r="I180" s="242">
        <f>'прил 9'!V765</f>
        <v>112</v>
      </c>
      <c r="J180" s="242">
        <f>'прил 9'!W765</f>
        <v>112000</v>
      </c>
      <c r="K180" s="622">
        <f t="shared" si="36"/>
        <v>1</v>
      </c>
      <c r="L180" s="622">
        <f t="shared" si="37"/>
        <v>1</v>
      </c>
    </row>
    <row r="181" spans="1:12" s="236" customFormat="1" ht="54.75" customHeight="1">
      <c r="A181" s="391" t="s">
        <v>595</v>
      </c>
      <c r="B181" s="195" t="s">
        <v>528</v>
      </c>
      <c r="C181" s="196" t="s">
        <v>478</v>
      </c>
      <c r="D181" s="196" t="s">
        <v>201</v>
      </c>
      <c r="E181" s="491" t="s">
        <v>594</v>
      </c>
      <c r="F181" s="239"/>
      <c r="G181" s="240">
        <f t="shared" ref="G181:J182" si="40">G182</f>
        <v>43.7</v>
      </c>
      <c r="H181" s="640">
        <f t="shared" si="40"/>
        <v>43700</v>
      </c>
      <c r="I181" s="240">
        <f t="shared" si="40"/>
        <v>43.7</v>
      </c>
      <c r="J181" s="240">
        <f t="shared" si="40"/>
        <v>43700</v>
      </c>
      <c r="K181" s="621">
        <f t="shared" si="36"/>
        <v>1</v>
      </c>
      <c r="L181" s="621">
        <f t="shared" si="37"/>
        <v>1</v>
      </c>
    </row>
    <row r="182" spans="1:12" s="236" customFormat="1" ht="23.25" customHeight="1">
      <c r="A182" s="114" t="s">
        <v>553</v>
      </c>
      <c r="B182" s="8" t="s">
        <v>528</v>
      </c>
      <c r="C182" s="9" t="s">
        <v>478</v>
      </c>
      <c r="D182" s="9" t="s">
        <v>201</v>
      </c>
      <c r="E182" s="10" t="s">
        <v>594</v>
      </c>
      <c r="F182" s="11">
        <v>600</v>
      </c>
      <c r="G182" s="203">
        <f t="shared" si="40"/>
        <v>43.7</v>
      </c>
      <c r="H182" s="641">
        <f t="shared" si="40"/>
        <v>43700</v>
      </c>
      <c r="I182" s="203">
        <f t="shared" si="40"/>
        <v>43.7</v>
      </c>
      <c r="J182" s="203">
        <f t="shared" si="40"/>
        <v>43700</v>
      </c>
      <c r="K182" s="617">
        <f t="shared" si="36"/>
        <v>1</v>
      </c>
      <c r="L182" s="617">
        <f t="shared" si="37"/>
        <v>1</v>
      </c>
    </row>
    <row r="183" spans="1:12" s="243" customFormat="1" ht="12.75" customHeight="1">
      <c r="A183" s="117" t="s">
        <v>555</v>
      </c>
      <c r="B183" s="74" t="s">
        <v>528</v>
      </c>
      <c r="C183" s="75" t="s">
        <v>478</v>
      </c>
      <c r="D183" s="75" t="s">
        <v>201</v>
      </c>
      <c r="E183" s="76" t="s">
        <v>594</v>
      </c>
      <c r="F183" s="241">
        <v>610</v>
      </c>
      <c r="G183" s="242">
        <f>'прил 9'!T771</f>
        <v>43.7</v>
      </c>
      <c r="H183" s="642">
        <f>'прил 9'!U771</f>
        <v>43700</v>
      </c>
      <c r="I183" s="242">
        <f>'прил 9'!V771</f>
        <v>43.7</v>
      </c>
      <c r="J183" s="242">
        <f>'прил 9'!W771</f>
        <v>43700</v>
      </c>
      <c r="K183" s="622">
        <f t="shared" si="36"/>
        <v>1</v>
      </c>
      <c r="L183" s="622">
        <f t="shared" si="37"/>
        <v>1</v>
      </c>
    </row>
    <row r="184" spans="1:12" s="277" customFormat="1" ht="25.5" customHeight="1">
      <c r="A184" s="263" t="s">
        <v>64</v>
      </c>
      <c r="B184" s="271" t="s">
        <v>38</v>
      </c>
      <c r="C184" s="272" t="s">
        <v>478</v>
      </c>
      <c r="D184" s="272" t="s">
        <v>201</v>
      </c>
      <c r="E184" s="273" t="s">
        <v>479</v>
      </c>
      <c r="F184" s="276"/>
      <c r="G184" s="275">
        <f>G185+G188+G191+G194</f>
        <v>14935.599999999999</v>
      </c>
      <c r="H184" s="647">
        <f>H185+H188+H191+H194</f>
        <v>14935633.66</v>
      </c>
      <c r="I184" s="275">
        <f>I185+I188+I191+I194</f>
        <v>14929.999999999998</v>
      </c>
      <c r="J184" s="275">
        <f>J185+J188+J191+J194</f>
        <v>14930031.860000001</v>
      </c>
      <c r="K184" s="627">
        <f t="shared" si="36"/>
        <v>0.99962505691100456</v>
      </c>
      <c r="L184" s="627">
        <f t="shared" si="37"/>
        <v>0.99962493723885304</v>
      </c>
    </row>
    <row r="185" spans="1:12" ht="16.5" customHeight="1">
      <c r="A185" s="238" t="s">
        <v>82</v>
      </c>
      <c r="B185" s="195" t="s">
        <v>38</v>
      </c>
      <c r="C185" s="196" t="s">
        <v>478</v>
      </c>
      <c r="D185" s="196" t="s">
        <v>201</v>
      </c>
      <c r="E185" s="197" t="s">
        <v>83</v>
      </c>
      <c r="F185" s="267"/>
      <c r="G185" s="240">
        <f t="shared" ref="G185:J186" si="41">G186</f>
        <v>3939.2</v>
      </c>
      <c r="H185" s="640">
        <f t="shared" si="41"/>
        <v>3939215.68</v>
      </c>
      <c r="I185" s="240">
        <f t="shared" si="41"/>
        <v>3939.2</v>
      </c>
      <c r="J185" s="240">
        <f t="shared" si="41"/>
        <v>3939215.68</v>
      </c>
      <c r="K185" s="621">
        <f t="shared" si="36"/>
        <v>1</v>
      </c>
      <c r="L185" s="621">
        <f t="shared" si="37"/>
        <v>1</v>
      </c>
    </row>
    <row r="186" spans="1:12" ht="24.75" customHeight="1">
      <c r="A186" s="40" t="s">
        <v>66</v>
      </c>
      <c r="B186" s="8" t="s">
        <v>38</v>
      </c>
      <c r="C186" s="9" t="s">
        <v>478</v>
      </c>
      <c r="D186" s="9" t="s">
        <v>201</v>
      </c>
      <c r="E186" s="10" t="s">
        <v>83</v>
      </c>
      <c r="F186" s="7" t="s">
        <v>67</v>
      </c>
      <c r="G186" s="203">
        <f t="shared" si="41"/>
        <v>3939.2</v>
      </c>
      <c r="H186" s="641">
        <f t="shared" si="41"/>
        <v>3939215.68</v>
      </c>
      <c r="I186" s="203">
        <f t="shared" si="41"/>
        <v>3939.2</v>
      </c>
      <c r="J186" s="203">
        <f t="shared" si="41"/>
        <v>3939215.68</v>
      </c>
      <c r="K186" s="617">
        <f t="shared" si="36"/>
        <v>1</v>
      </c>
      <c r="L186" s="617">
        <f t="shared" si="37"/>
        <v>1</v>
      </c>
    </row>
    <row r="187" spans="1:12" s="243" customFormat="1" ht="15.75" customHeight="1">
      <c r="A187" s="45" t="s">
        <v>68</v>
      </c>
      <c r="B187" s="74" t="s">
        <v>38</v>
      </c>
      <c r="C187" s="75" t="s">
        <v>478</v>
      </c>
      <c r="D187" s="75" t="s">
        <v>201</v>
      </c>
      <c r="E187" s="76" t="s">
        <v>83</v>
      </c>
      <c r="F187" s="142" t="s">
        <v>69</v>
      </c>
      <c r="G187" s="242">
        <f>'прил 9'!T514</f>
        <v>3939.2</v>
      </c>
      <c r="H187" s="642">
        <f>'прил 9'!U514</f>
        <v>3939215.68</v>
      </c>
      <c r="I187" s="242">
        <f>'прил 9'!V514</f>
        <v>3939.2</v>
      </c>
      <c r="J187" s="242">
        <f>'прил 9'!W514</f>
        <v>3939215.68</v>
      </c>
      <c r="K187" s="622">
        <f t="shared" si="36"/>
        <v>1</v>
      </c>
      <c r="L187" s="622">
        <f t="shared" si="37"/>
        <v>1</v>
      </c>
    </row>
    <row r="188" spans="1:12" ht="15.75" customHeight="1">
      <c r="A188" s="266" t="s">
        <v>552</v>
      </c>
      <c r="B188" s="195" t="s">
        <v>38</v>
      </c>
      <c r="C188" s="196" t="s">
        <v>478</v>
      </c>
      <c r="D188" s="196" t="s">
        <v>201</v>
      </c>
      <c r="E188" s="197" t="s">
        <v>211</v>
      </c>
      <c r="F188" s="267"/>
      <c r="G188" s="240">
        <f t="shared" ref="G188:J189" si="42">G189</f>
        <v>6227.7</v>
      </c>
      <c r="H188" s="640">
        <f t="shared" si="42"/>
        <v>6227722.6600000001</v>
      </c>
      <c r="I188" s="240">
        <f t="shared" si="42"/>
        <v>6222.1</v>
      </c>
      <c r="J188" s="240">
        <f t="shared" si="42"/>
        <v>6222120.8600000003</v>
      </c>
      <c r="K188" s="621">
        <f t="shared" si="36"/>
        <v>0.99910079162451637</v>
      </c>
      <c r="L188" s="621">
        <f t="shared" si="37"/>
        <v>0.9991005058661363</v>
      </c>
    </row>
    <row r="189" spans="1:12" ht="25.5" customHeight="1">
      <c r="A189" s="114" t="s">
        <v>553</v>
      </c>
      <c r="B189" s="8" t="s">
        <v>38</v>
      </c>
      <c r="C189" s="9" t="s">
        <v>478</v>
      </c>
      <c r="D189" s="9" t="s">
        <v>201</v>
      </c>
      <c r="E189" s="10" t="s">
        <v>211</v>
      </c>
      <c r="F189" s="7" t="s">
        <v>554</v>
      </c>
      <c r="G189" s="203">
        <f t="shared" si="42"/>
        <v>6227.7</v>
      </c>
      <c r="H189" s="641">
        <f t="shared" si="42"/>
        <v>6227722.6600000001</v>
      </c>
      <c r="I189" s="203">
        <f t="shared" si="42"/>
        <v>6222.1</v>
      </c>
      <c r="J189" s="203">
        <f t="shared" si="42"/>
        <v>6222120.8600000003</v>
      </c>
      <c r="K189" s="617">
        <f t="shared" si="36"/>
        <v>0.99910079162451637</v>
      </c>
      <c r="L189" s="617">
        <f t="shared" si="37"/>
        <v>0.9991005058661363</v>
      </c>
    </row>
    <row r="190" spans="1:12" s="243" customFormat="1" ht="15.75" customHeight="1">
      <c r="A190" s="117" t="s">
        <v>555</v>
      </c>
      <c r="B190" s="74" t="s">
        <v>38</v>
      </c>
      <c r="C190" s="75" t="s">
        <v>478</v>
      </c>
      <c r="D190" s="75" t="s">
        <v>201</v>
      </c>
      <c r="E190" s="76" t="s">
        <v>211</v>
      </c>
      <c r="F190" s="142" t="s">
        <v>556</v>
      </c>
      <c r="G190" s="242">
        <f>'прил 9'!T377</f>
        <v>6227.7</v>
      </c>
      <c r="H190" s="642">
        <f>'прил 9'!U377</f>
        <v>6227722.6600000001</v>
      </c>
      <c r="I190" s="242">
        <f>'прил 9'!V377</f>
        <v>6222.1</v>
      </c>
      <c r="J190" s="242">
        <f>'прил 9'!W377</f>
        <v>6222120.8600000003</v>
      </c>
      <c r="K190" s="622">
        <f t="shared" si="36"/>
        <v>0.99910079162451637</v>
      </c>
      <c r="L190" s="622">
        <f t="shared" si="37"/>
        <v>0.9991005058661363</v>
      </c>
    </row>
    <row r="191" spans="1:12" s="229" customFormat="1" ht="24.75" customHeight="1">
      <c r="A191" s="254" t="s">
        <v>296</v>
      </c>
      <c r="B191" s="255" t="s">
        <v>38</v>
      </c>
      <c r="C191" s="256" t="s">
        <v>478</v>
      </c>
      <c r="D191" s="256" t="s">
        <v>201</v>
      </c>
      <c r="E191" s="257" t="s">
        <v>218</v>
      </c>
      <c r="F191" s="258"/>
      <c r="G191" s="259">
        <f>G192</f>
        <v>1760.8</v>
      </c>
      <c r="H191" s="646">
        <f t="shared" ref="H191:J191" si="43">H192</f>
        <v>1760784.3199999998</v>
      </c>
      <c r="I191" s="259">
        <f t="shared" si="43"/>
        <v>1760.8</v>
      </c>
      <c r="J191" s="259">
        <f t="shared" si="43"/>
        <v>1760784.3199999998</v>
      </c>
      <c r="K191" s="626">
        <f t="shared" si="36"/>
        <v>1</v>
      </c>
      <c r="L191" s="626">
        <f t="shared" si="37"/>
        <v>1</v>
      </c>
    </row>
    <row r="192" spans="1:12" s="229" customFormat="1" ht="24" customHeight="1">
      <c r="A192" s="278" t="s">
        <v>66</v>
      </c>
      <c r="B192" s="279" t="s">
        <v>38</v>
      </c>
      <c r="C192" s="280" t="s">
        <v>478</v>
      </c>
      <c r="D192" s="280" t="s">
        <v>201</v>
      </c>
      <c r="E192" s="281" t="s">
        <v>218</v>
      </c>
      <c r="F192" s="282">
        <v>400</v>
      </c>
      <c r="G192" s="283">
        <f>G193</f>
        <v>1760.8</v>
      </c>
      <c r="H192" s="648">
        <f>H193</f>
        <v>1760784.3199999998</v>
      </c>
      <c r="I192" s="283">
        <f>I193</f>
        <v>1760.8</v>
      </c>
      <c r="J192" s="283">
        <f>J193</f>
        <v>1760784.3199999998</v>
      </c>
      <c r="K192" s="628">
        <f t="shared" si="36"/>
        <v>1</v>
      </c>
      <c r="L192" s="628">
        <f t="shared" si="37"/>
        <v>1</v>
      </c>
    </row>
    <row r="193" spans="1:12" s="289" customFormat="1" ht="15" customHeight="1">
      <c r="A193" s="45" t="s">
        <v>68</v>
      </c>
      <c r="B193" s="284" t="s">
        <v>38</v>
      </c>
      <c r="C193" s="285" t="s">
        <v>478</v>
      </c>
      <c r="D193" s="285" t="s">
        <v>201</v>
      </c>
      <c r="E193" s="286" t="s">
        <v>218</v>
      </c>
      <c r="F193" s="287">
        <v>410</v>
      </c>
      <c r="G193" s="288">
        <f>'прил 9'!T419+'прил 9'!T518</f>
        <v>1760.8</v>
      </c>
      <c r="H193" s="649">
        <f>'прил 9'!U419+'прил 9'!U518</f>
        <v>1760784.3199999998</v>
      </c>
      <c r="I193" s="288">
        <f>'прил 9'!V419+'прил 9'!V518</f>
        <v>1760.8</v>
      </c>
      <c r="J193" s="288">
        <f>'прил 9'!W419+'прил 9'!W518</f>
        <v>1760784.3199999998</v>
      </c>
      <c r="K193" s="629">
        <f t="shared" si="36"/>
        <v>1</v>
      </c>
      <c r="L193" s="629">
        <f t="shared" si="37"/>
        <v>1</v>
      </c>
    </row>
    <row r="194" spans="1:12" ht="27" customHeight="1">
      <c r="A194" s="251" t="s">
        <v>212</v>
      </c>
      <c r="B194" s="195" t="s">
        <v>38</v>
      </c>
      <c r="C194" s="196" t="s">
        <v>478</v>
      </c>
      <c r="D194" s="196" t="s">
        <v>201</v>
      </c>
      <c r="E194" s="197" t="s">
        <v>213</v>
      </c>
      <c r="F194" s="267"/>
      <c r="G194" s="240">
        <f t="shared" ref="G194:J195" si="44">G195</f>
        <v>3007.8999999999996</v>
      </c>
      <c r="H194" s="640">
        <f t="shared" si="44"/>
        <v>3007911</v>
      </c>
      <c r="I194" s="240">
        <f t="shared" si="44"/>
        <v>3007.9</v>
      </c>
      <c r="J194" s="240">
        <f t="shared" si="44"/>
        <v>3007911</v>
      </c>
      <c r="K194" s="621">
        <f t="shared" si="36"/>
        <v>1.0000000000000002</v>
      </c>
      <c r="L194" s="621">
        <f t="shared" si="37"/>
        <v>1</v>
      </c>
    </row>
    <row r="195" spans="1:12" ht="14.25" customHeight="1">
      <c r="A195" s="40" t="s">
        <v>498</v>
      </c>
      <c r="B195" s="8" t="s">
        <v>38</v>
      </c>
      <c r="C195" s="9" t="s">
        <v>478</v>
      </c>
      <c r="D195" s="9" t="s">
        <v>201</v>
      </c>
      <c r="E195" s="10" t="s">
        <v>213</v>
      </c>
      <c r="F195" s="7" t="s">
        <v>499</v>
      </c>
      <c r="G195" s="203">
        <f t="shared" si="44"/>
        <v>3007.8999999999996</v>
      </c>
      <c r="H195" s="641">
        <f t="shared" si="44"/>
        <v>3007911</v>
      </c>
      <c r="I195" s="203">
        <f t="shared" si="44"/>
        <v>3007.9</v>
      </c>
      <c r="J195" s="203">
        <f t="shared" si="44"/>
        <v>3007911</v>
      </c>
      <c r="K195" s="617">
        <f t="shared" si="36"/>
        <v>1.0000000000000002</v>
      </c>
      <c r="L195" s="617">
        <f t="shared" si="37"/>
        <v>1</v>
      </c>
    </row>
    <row r="196" spans="1:12" s="243" customFormat="1" ht="14.25" customHeight="1">
      <c r="A196" s="45" t="s">
        <v>500</v>
      </c>
      <c r="B196" s="74" t="s">
        <v>38</v>
      </c>
      <c r="C196" s="75" t="s">
        <v>478</v>
      </c>
      <c r="D196" s="75" t="s">
        <v>201</v>
      </c>
      <c r="E196" s="76" t="s">
        <v>213</v>
      </c>
      <c r="F196" s="142" t="s">
        <v>501</v>
      </c>
      <c r="G196" s="242">
        <f>'прил 9'!T382+'прил 9'!T408</f>
        <v>3007.8999999999996</v>
      </c>
      <c r="H196" s="642">
        <f>'прил 9'!U382+'прил 9'!U408</f>
        <v>3007911</v>
      </c>
      <c r="I196" s="242">
        <f>'прил 9'!V382+'прил 9'!V408</f>
        <v>3007.9</v>
      </c>
      <c r="J196" s="242">
        <f>'прил 9'!W382+'прил 9'!W408</f>
        <v>3007911</v>
      </c>
      <c r="K196" s="622">
        <f t="shared" si="36"/>
        <v>1.0000000000000002</v>
      </c>
      <c r="L196" s="622">
        <f t="shared" si="37"/>
        <v>1</v>
      </c>
    </row>
    <row r="197" spans="1:12" s="260" customFormat="1" ht="26.25" customHeight="1">
      <c r="A197" s="270" t="s">
        <v>72</v>
      </c>
      <c r="B197" s="271" t="s">
        <v>535</v>
      </c>
      <c r="C197" s="272" t="s">
        <v>478</v>
      </c>
      <c r="D197" s="272" t="s">
        <v>201</v>
      </c>
      <c r="E197" s="273" t="s">
        <v>202</v>
      </c>
      <c r="F197" s="276"/>
      <c r="G197" s="275">
        <f>G201+G204+G207+G214+G217+G222+G225+G228+G233+G236+G198</f>
        <v>66099.8</v>
      </c>
      <c r="H197" s="647">
        <f t="shared" ref="H197:J197" si="45">H201+H204+H207+H214+H217+H222+H225+H228+H233+H236+H198</f>
        <v>66099774.640000001</v>
      </c>
      <c r="I197" s="275">
        <f t="shared" si="45"/>
        <v>64545.599999999999</v>
      </c>
      <c r="J197" s="275">
        <f t="shared" si="45"/>
        <v>64545582.200000003</v>
      </c>
      <c r="K197" s="627">
        <f t="shared" si="36"/>
        <v>0.97648706955240405</v>
      </c>
      <c r="L197" s="627">
        <f t="shared" si="37"/>
        <v>0.97648717490392944</v>
      </c>
    </row>
    <row r="198" spans="1:12" s="260" customFormat="1" ht="40.5" customHeight="1">
      <c r="A198" s="292" t="s">
        <v>619</v>
      </c>
      <c r="B198" s="255" t="s">
        <v>535</v>
      </c>
      <c r="C198" s="256" t="s">
        <v>478</v>
      </c>
      <c r="D198" s="256" t="s">
        <v>201</v>
      </c>
      <c r="E198" s="257" t="s">
        <v>618</v>
      </c>
      <c r="F198" s="258"/>
      <c r="G198" s="290">
        <f t="shared" ref="G198:J199" si="46">G199</f>
        <v>400</v>
      </c>
      <c r="H198" s="650">
        <f t="shared" si="46"/>
        <v>400000</v>
      </c>
      <c r="I198" s="290">
        <f t="shared" si="46"/>
        <v>0</v>
      </c>
      <c r="J198" s="290">
        <f t="shared" si="46"/>
        <v>0</v>
      </c>
      <c r="K198" s="630">
        <f t="shared" si="36"/>
        <v>0</v>
      </c>
      <c r="L198" s="630">
        <f t="shared" si="37"/>
        <v>0</v>
      </c>
    </row>
    <row r="199" spans="1:12" s="260" customFormat="1" ht="15" customHeight="1">
      <c r="A199" s="40" t="s">
        <v>498</v>
      </c>
      <c r="B199" s="244" t="s">
        <v>535</v>
      </c>
      <c r="C199" s="245" t="s">
        <v>478</v>
      </c>
      <c r="D199" s="245" t="s">
        <v>201</v>
      </c>
      <c r="E199" s="246" t="s">
        <v>618</v>
      </c>
      <c r="F199" s="247">
        <v>200</v>
      </c>
      <c r="G199" s="283">
        <f t="shared" si="46"/>
        <v>400</v>
      </c>
      <c r="H199" s="648">
        <f t="shared" si="46"/>
        <v>400000</v>
      </c>
      <c r="I199" s="283">
        <f t="shared" si="46"/>
        <v>0</v>
      </c>
      <c r="J199" s="283">
        <f t="shared" si="46"/>
        <v>0</v>
      </c>
      <c r="K199" s="628">
        <f t="shared" si="36"/>
        <v>0</v>
      </c>
      <c r="L199" s="628">
        <f t="shared" si="37"/>
        <v>0</v>
      </c>
    </row>
    <row r="200" spans="1:12" s="291" customFormat="1" ht="15.75" customHeight="1">
      <c r="A200" s="45" t="s">
        <v>500</v>
      </c>
      <c r="B200" s="96" t="s">
        <v>535</v>
      </c>
      <c r="C200" s="544" t="s">
        <v>478</v>
      </c>
      <c r="D200" s="544" t="s">
        <v>201</v>
      </c>
      <c r="E200" s="546" t="s">
        <v>618</v>
      </c>
      <c r="F200" s="545">
        <v>240</v>
      </c>
      <c r="G200" s="288">
        <f>'прил 9'!T424</f>
        <v>400</v>
      </c>
      <c r="H200" s="649">
        <f>'прил 9'!U424</f>
        <v>400000</v>
      </c>
      <c r="I200" s="288">
        <f>'прил 9'!V424</f>
        <v>0</v>
      </c>
      <c r="J200" s="288">
        <f>'прил 9'!W424</f>
        <v>0</v>
      </c>
      <c r="K200" s="629">
        <f t="shared" si="36"/>
        <v>0</v>
      </c>
      <c r="L200" s="629">
        <f t="shared" si="37"/>
        <v>0</v>
      </c>
    </row>
    <row r="201" spans="1:12" s="260" customFormat="1" ht="49.5" customHeight="1">
      <c r="A201" s="292" t="s">
        <v>372</v>
      </c>
      <c r="B201" s="255" t="s">
        <v>535</v>
      </c>
      <c r="C201" s="256" t="s">
        <v>478</v>
      </c>
      <c r="D201" s="256" t="s">
        <v>201</v>
      </c>
      <c r="E201" s="257" t="s">
        <v>373</v>
      </c>
      <c r="F201" s="258"/>
      <c r="G201" s="290">
        <f t="shared" ref="G201:J202" si="47">G202</f>
        <v>10698.4</v>
      </c>
      <c r="H201" s="650">
        <f t="shared" si="47"/>
        <v>10698400</v>
      </c>
      <c r="I201" s="290">
        <f t="shared" si="47"/>
        <v>10698.4</v>
      </c>
      <c r="J201" s="290">
        <f t="shared" si="47"/>
        <v>10698400</v>
      </c>
      <c r="K201" s="630">
        <f t="shared" si="36"/>
        <v>1</v>
      </c>
      <c r="L201" s="630">
        <f t="shared" si="37"/>
        <v>1</v>
      </c>
    </row>
    <row r="202" spans="1:12" s="260" customFormat="1" ht="15" customHeight="1">
      <c r="A202" s="40" t="s">
        <v>498</v>
      </c>
      <c r="B202" s="244" t="s">
        <v>535</v>
      </c>
      <c r="C202" s="245" t="s">
        <v>478</v>
      </c>
      <c r="D202" s="245" t="s">
        <v>201</v>
      </c>
      <c r="E202" s="246" t="s">
        <v>373</v>
      </c>
      <c r="F202" s="247">
        <v>200</v>
      </c>
      <c r="G202" s="283">
        <f t="shared" si="47"/>
        <v>10698.4</v>
      </c>
      <c r="H202" s="648">
        <f t="shared" si="47"/>
        <v>10698400</v>
      </c>
      <c r="I202" s="283">
        <f t="shared" si="47"/>
        <v>10698.4</v>
      </c>
      <c r="J202" s="283">
        <f t="shared" si="47"/>
        <v>10698400</v>
      </c>
      <c r="K202" s="628">
        <f t="shared" si="36"/>
        <v>1</v>
      </c>
      <c r="L202" s="628">
        <f t="shared" si="37"/>
        <v>1</v>
      </c>
    </row>
    <row r="203" spans="1:12" s="291" customFormat="1" ht="15.75" customHeight="1">
      <c r="A203" s="45" t="s">
        <v>500</v>
      </c>
      <c r="B203" s="96" t="s">
        <v>535</v>
      </c>
      <c r="C203" s="97" t="s">
        <v>478</v>
      </c>
      <c r="D203" s="97" t="s">
        <v>201</v>
      </c>
      <c r="E203" s="98" t="s">
        <v>373</v>
      </c>
      <c r="F203" s="200">
        <v>240</v>
      </c>
      <c r="G203" s="288">
        <f>'прил 9'!T356</f>
        <v>10698.4</v>
      </c>
      <c r="H203" s="649">
        <f>'прил 9'!U356</f>
        <v>10698400</v>
      </c>
      <c r="I203" s="288">
        <f>'прил 9'!V356</f>
        <v>10698.4</v>
      </c>
      <c r="J203" s="288">
        <f>'прил 9'!W356</f>
        <v>10698400</v>
      </c>
      <c r="K203" s="629">
        <f t="shared" si="36"/>
        <v>1</v>
      </c>
      <c r="L203" s="629">
        <f t="shared" si="37"/>
        <v>1</v>
      </c>
    </row>
    <row r="204" spans="1:12" s="260" customFormat="1" ht="38.25" customHeight="1">
      <c r="A204" s="292" t="s">
        <v>100</v>
      </c>
      <c r="B204" s="255" t="s">
        <v>535</v>
      </c>
      <c r="C204" s="256" t="s">
        <v>478</v>
      </c>
      <c r="D204" s="256" t="s">
        <v>201</v>
      </c>
      <c r="E204" s="257" t="s">
        <v>366</v>
      </c>
      <c r="F204" s="258"/>
      <c r="G204" s="290">
        <f t="shared" ref="G204:J205" si="48">G205</f>
        <v>131.5</v>
      </c>
      <c r="H204" s="650">
        <f t="shared" si="48"/>
        <v>131500</v>
      </c>
      <c r="I204" s="290">
        <f t="shared" si="48"/>
        <v>94.6</v>
      </c>
      <c r="J204" s="290">
        <f t="shared" si="48"/>
        <v>94580</v>
      </c>
      <c r="K204" s="630">
        <f t="shared" si="36"/>
        <v>0.71939163498098857</v>
      </c>
      <c r="L204" s="630">
        <f t="shared" si="37"/>
        <v>0.71923954372623577</v>
      </c>
    </row>
    <row r="205" spans="1:12" s="260" customFormat="1" ht="15" customHeight="1">
      <c r="A205" s="40" t="s">
        <v>540</v>
      </c>
      <c r="B205" s="8" t="s">
        <v>535</v>
      </c>
      <c r="C205" s="9" t="s">
        <v>478</v>
      </c>
      <c r="D205" s="9" t="s">
        <v>201</v>
      </c>
      <c r="E205" s="10" t="s">
        <v>366</v>
      </c>
      <c r="F205" s="11">
        <v>300</v>
      </c>
      <c r="G205" s="283">
        <f t="shared" si="48"/>
        <v>131.5</v>
      </c>
      <c r="H205" s="648">
        <f t="shared" si="48"/>
        <v>131500</v>
      </c>
      <c r="I205" s="283">
        <f t="shared" si="48"/>
        <v>94.6</v>
      </c>
      <c r="J205" s="283">
        <f t="shared" si="48"/>
        <v>94580</v>
      </c>
      <c r="K205" s="628">
        <f t="shared" si="36"/>
        <v>0.71939163498098857</v>
      </c>
      <c r="L205" s="628">
        <f t="shared" si="37"/>
        <v>0.71923954372623577</v>
      </c>
    </row>
    <row r="206" spans="1:12" s="291" customFormat="1" ht="15.75" customHeight="1">
      <c r="A206" s="45" t="s">
        <v>541</v>
      </c>
      <c r="B206" s="74" t="s">
        <v>535</v>
      </c>
      <c r="C206" s="75" t="s">
        <v>478</v>
      </c>
      <c r="D206" s="75" t="s">
        <v>201</v>
      </c>
      <c r="E206" s="76" t="s">
        <v>366</v>
      </c>
      <c r="F206" s="241">
        <v>320</v>
      </c>
      <c r="G206" s="288">
        <f>'прил 9'!T491</f>
        <v>131.5</v>
      </c>
      <c r="H206" s="649">
        <f>'прил 9'!U491</f>
        <v>131500</v>
      </c>
      <c r="I206" s="288">
        <f>'прил 9'!V491</f>
        <v>94.6</v>
      </c>
      <c r="J206" s="288">
        <f>'прил 9'!W491</f>
        <v>94580</v>
      </c>
      <c r="K206" s="629">
        <f t="shared" si="36"/>
        <v>0.71939163498098857</v>
      </c>
      <c r="L206" s="629">
        <f t="shared" si="37"/>
        <v>0.71923954372623577</v>
      </c>
    </row>
    <row r="207" spans="1:12" ht="16.5" customHeight="1">
      <c r="A207" s="254" t="s">
        <v>552</v>
      </c>
      <c r="B207" s="255" t="s">
        <v>535</v>
      </c>
      <c r="C207" s="256" t="s">
        <v>478</v>
      </c>
      <c r="D207" s="256" t="s">
        <v>201</v>
      </c>
      <c r="E207" s="257" t="s">
        <v>211</v>
      </c>
      <c r="F207" s="258"/>
      <c r="G207" s="259">
        <f>G208+G210+G212</f>
        <v>1238.6000000000001</v>
      </c>
      <c r="H207" s="646">
        <f>H208+H210+H212</f>
        <v>1238600</v>
      </c>
      <c r="I207" s="259">
        <f>I208+I210+I212</f>
        <v>1231.5</v>
      </c>
      <c r="J207" s="259">
        <f>J208+J210+J212</f>
        <v>1231511.4099999999</v>
      </c>
      <c r="K207" s="626">
        <f t="shared" si="36"/>
        <v>0.99426772162118515</v>
      </c>
      <c r="L207" s="626">
        <f t="shared" si="37"/>
        <v>0.99427693363474889</v>
      </c>
    </row>
    <row r="208" spans="1:12" s="236" customFormat="1" ht="36.75" customHeight="1">
      <c r="A208" s="40" t="s">
        <v>484</v>
      </c>
      <c r="B208" s="8" t="s">
        <v>535</v>
      </c>
      <c r="C208" s="9" t="s">
        <v>478</v>
      </c>
      <c r="D208" s="9" t="s">
        <v>201</v>
      </c>
      <c r="E208" s="10" t="s">
        <v>211</v>
      </c>
      <c r="F208" s="11">
        <v>100</v>
      </c>
      <c r="G208" s="203">
        <f>G209</f>
        <v>1115.2</v>
      </c>
      <c r="H208" s="641">
        <f>H209</f>
        <v>1115200</v>
      </c>
      <c r="I208" s="203">
        <f>I209</f>
        <v>1115.2</v>
      </c>
      <c r="J208" s="203">
        <f>J209</f>
        <v>1115200</v>
      </c>
      <c r="K208" s="617">
        <f t="shared" si="36"/>
        <v>1</v>
      </c>
      <c r="L208" s="617">
        <f t="shared" si="37"/>
        <v>1</v>
      </c>
    </row>
    <row r="209" spans="1:12" s="243" customFormat="1" ht="14.25" customHeight="1">
      <c r="A209" s="45" t="s">
        <v>32</v>
      </c>
      <c r="B209" s="74" t="s">
        <v>535</v>
      </c>
      <c r="C209" s="75" t="s">
        <v>478</v>
      </c>
      <c r="D209" s="75" t="s">
        <v>201</v>
      </c>
      <c r="E209" s="76" t="s">
        <v>211</v>
      </c>
      <c r="F209" s="241">
        <v>110</v>
      </c>
      <c r="G209" s="242">
        <f>'прил 9'!T334</f>
        <v>1115.2</v>
      </c>
      <c r="H209" s="642">
        <f>'прил 9'!U334</f>
        <v>1115200</v>
      </c>
      <c r="I209" s="242">
        <f>'прил 9'!V334</f>
        <v>1115.2</v>
      </c>
      <c r="J209" s="242">
        <f>'прил 9'!W334</f>
        <v>1115200</v>
      </c>
      <c r="K209" s="622">
        <f t="shared" si="36"/>
        <v>1</v>
      </c>
      <c r="L209" s="622">
        <f t="shared" si="37"/>
        <v>1</v>
      </c>
    </row>
    <row r="210" spans="1:12" s="236" customFormat="1" ht="15.75" customHeight="1">
      <c r="A210" s="40" t="s">
        <v>498</v>
      </c>
      <c r="B210" s="8" t="s">
        <v>535</v>
      </c>
      <c r="C210" s="9" t="s">
        <v>478</v>
      </c>
      <c r="D210" s="9" t="s">
        <v>201</v>
      </c>
      <c r="E210" s="10" t="s">
        <v>211</v>
      </c>
      <c r="F210" s="11">
        <v>200</v>
      </c>
      <c r="G210" s="203">
        <f>G211</f>
        <v>86.899999999999991</v>
      </c>
      <c r="H210" s="641">
        <f>H211</f>
        <v>86937</v>
      </c>
      <c r="I210" s="203">
        <f>I211</f>
        <v>79.800000000000011</v>
      </c>
      <c r="J210" s="203">
        <f>J211</f>
        <v>79848.41</v>
      </c>
      <c r="K210" s="617">
        <f t="shared" si="36"/>
        <v>0.91829689298043748</v>
      </c>
      <c r="L210" s="617">
        <f t="shared" si="37"/>
        <v>0.91846290992327784</v>
      </c>
    </row>
    <row r="211" spans="1:12" s="243" customFormat="1" ht="15.75" customHeight="1">
      <c r="A211" s="45" t="s">
        <v>500</v>
      </c>
      <c r="B211" s="74" t="s">
        <v>535</v>
      </c>
      <c r="C211" s="75" t="s">
        <v>478</v>
      </c>
      <c r="D211" s="75" t="s">
        <v>201</v>
      </c>
      <c r="E211" s="76" t="s">
        <v>211</v>
      </c>
      <c r="F211" s="241">
        <v>240</v>
      </c>
      <c r="G211" s="242">
        <f>'прил 9'!T338</f>
        <v>86.899999999999991</v>
      </c>
      <c r="H211" s="642">
        <f>'прил 9'!U338</f>
        <v>86937</v>
      </c>
      <c r="I211" s="242">
        <f>'прил 9'!V338</f>
        <v>79.800000000000011</v>
      </c>
      <c r="J211" s="242">
        <f>'прил 9'!W338</f>
        <v>79848.41</v>
      </c>
      <c r="K211" s="622">
        <f t="shared" si="36"/>
        <v>0.91829689298043748</v>
      </c>
      <c r="L211" s="622">
        <f t="shared" si="37"/>
        <v>0.91846290992327784</v>
      </c>
    </row>
    <row r="212" spans="1:12" s="236" customFormat="1" ht="15.75" customHeight="1">
      <c r="A212" s="40" t="s">
        <v>502</v>
      </c>
      <c r="B212" s="8" t="s">
        <v>535</v>
      </c>
      <c r="C212" s="9" t="s">
        <v>478</v>
      </c>
      <c r="D212" s="9" t="s">
        <v>201</v>
      </c>
      <c r="E212" s="10" t="s">
        <v>211</v>
      </c>
      <c r="F212" s="11">
        <v>800</v>
      </c>
      <c r="G212" s="203">
        <f>G213</f>
        <v>36.5</v>
      </c>
      <c r="H212" s="641">
        <f>H213</f>
        <v>36463</v>
      </c>
      <c r="I212" s="203">
        <f>I213</f>
        <v>36.5</v>
      </c>
      <c r="J212" s="203">
        <f>J213</f>
        <v>36463</v>
      </c>
      <c r="K212" s="617">
        <f t="shared" si="36"/>
        <v>1</v>
      </c>
      <c r="L212" s="617">
        <f t="shared" si="37"/>
        <v>1</v>
      </c>
    </row>
    <row r="213" spans="1:12" s="243" customFormat="1" ht="12.75" customHeight="1">
      <c r="A213" s="45" t="s">
        <v>504</v>
      </c>
      <c r="B213" s="74" t="s">
        <v>535</v>
      </c>
      <c r="C213" s="75" t="s">
        <v>478</v>
      </c>
      <c r="D213" s="75" t="s">
        <v>201</v>
      </c>
      <c r="E213" s="76" t="s">
        <v>211</v>
      </c>
      <c r="F213" s="241">
        <v>850</v>
      </c>
      <c r="G213" s="242">
        <f>'прил 9'!T342</f>
        <v>36.5</v>
      </c>
      <c r="H213" s="642">
        <f>'прил 9'!U342</f>
        <v>36463</v>
      </c>
      <c r="I213" s="242">
        <f>'прил 9'!V342</f>
        <v>36.5</v>
      </c>
      <c r="J213" s="242">
        <f>'прил 9'!W342</f>
        <v>36463</v>
      </c>
      <c r="K213" s="622">
        <f t="shared" si="36"/>
        <v>1</v>
      </c>
      <c r="L213" s="622">
        <f t="shared" si="37"/>
        <v>1</v>
      </c>
    </row>
    <row r="214" spans="1:12" ht="15.75" customHeight="1">
      <c r="A214" s="254" t="s">
        <v>73</v>
      </c>
      <c r="B214" s="255" t="s">
        <v>535</v>
      </c>
      <c r="C214" s="256" t="s">
        <v>478</v>
      </c>
      <c r="D214" s="256" t="s">
        <v>201</v>
      </c>
      <c r="E214" s="257" t="s">
        <v>219</v>
      </c>
      <c r="F214" s="258"/>
      <c r="G214" s="259">
        <f t="shared" ref="G214:J215" si="49">G215</f>
        <v>904.5</v>
      </c>
      <c r="H214" s="646">
        <f t="shared" si="49"/>
        <v>904470.42</v>
      </c>
      <c r="I214" s="259">
        <f t="shared" si="49"/>
        <v>904.5</v>
      </c>
      <c r="J214" s="259">
        <f t="shared" si="49"/>
        <v>904470.42</v>
      </c>
      <c r="K214" s="626">
        <f t="shared" ref="K214:K253" si="50">IF(I214=0,0,I214/G214)</f>
        <v>1</v>
      </c>
      <c r="L214" s="626">
        <f t="shared" ref="L214:L253" si="51">IF(J214=0,0,J214/H214)</f>
        <v>1</v>
      </c>
    </row>
    <row r="215" spans="1:12" s="249" customFormat="1" ht="13.5" customHeight="1">
      <c r="A215" s="40" t="s">
        <v>502</v>
      </c>
      <c r="B215" s="8" t="s">
        <v>535</v>
      </c>
      <c r="C215" s="9" t="s">
        <v>478</v>
      </c>
      <c r="D215" s="9" t="s">
        <v>201</v>
      </c>
      <c r="E215" s="10" t="s">
        <v>219</v>
      </c>
      <c r="F215" s="11">
        <v>800</v>
      </c>
      <c r="G215" s="248">
        <f t="shared" si="49"/>
        <v>904.5</v>
      </c>
      <c r="H215" s="643">
        <f t="shared" si="49"/>
        <v>904470.42</v>
      </c>
      <c r="I215" s="248">
        <f t="shared" si="49"/>
        <v>904.5</v>
      </c>
      <c r="J215" s="248">
        <f t="shared" si="49"/>
        <v>904470.42</v>
      </c>
      <c r="K215" s="623">
        <f t="shared" si="50"/>
        <v>1</v>
      </c>
      <c r="L215" s="623">
        <f t="shared" si="51"/>
        <v>1</v>
      </c>
    </row>
    <row r="216" spans="1:12" s="243" customFormat="1" ht="24" customHeight="1">
      <c r="A216" s="45" t="s">
        <v>253</v>
      </c>
      <c r="B216" s="74" t="s">
        <v>535</v>
      </c>
      <c r="C216" s="75" t="s">
        <v>478</v>
      </c>
      <c r="D216" s="75" t="s">
        <v>201</v>
      </c>
      <c r="E216" s="76" t="s">
        <v>219</v>
      </c>
      <c r="F216" s="241">
        <v>810</v>
      </c>
      <c r="G216" s="242">
        <f>'прил 9'!T346</f>
        <v>904.5</v>
      </c>
      <c r="H216" s="642">
        <f>'прил 9'!U346</f>
        <v>904470.42</v>
      </c>
      <c r="I216" s="242">
        <f>'прил 9'!V346</f>
        <v>904.5</v>
      </c>
      <c r="J216" s="242">
        <f>'прил 9'!W346</f>
        <v>904470.42</v>
      </c>
      <c r="K216" s="622">
        <f t="shared" si="50"/>
        <v>1</v>
      </c>
      <c r="L216" s="622">
        <f t="shared" si="51"/>
        <v>1</v>
      </c>
    </row>
    <row r="217" spans="1:12" ht="27.75" customHeight="1">
      <c r="A217" s="251" t="s">
        <v>75</v>
      </c>
      <c r="B217" s="255" t="s">
        <v>535</v>
      </c>
      <c r="C217" s="256" t="s">
        <v>478</v>
      </c>
      <c r="D217" s="256" t="s">
        <v>201</v>
      </c>
      <c r="E217" s="257" t="s">
        <v>220</v>
      </c>
      <c r="F217" s="258"/>
      <c r="G217" s="259">
        <f>G218+G220</f>
        <v>30207.7</v>
      </c>
      <c r="H217" s="646">
        <f>H218+H220</f>
        <v>30207671.02</v>
      </c>
      <c r="I217" s="259">
        <f>I218+I220</f>
        <v>30164.1</v>
      </c>
      <c r="J217" s="259">
        <f>J218+J220</f>
        <v>30164144.66</v>
      </c>
      <c r="K217" s="626">
        <f t="shared" si="50"/>
        <v>0.99855665939478999</v>
      </c>
      <c r="L217" s="626">
        <f t="shared" si="51"/>
        <v>0.99855909580148761</v>
      </c>
    </row>
    <row r="218" spans="1:12" s="260" customFormat="1" ht="15" customHeight="1">
      <c r="A218" s="40" t="s">
        <v>498</v>
      </c>
      <c r="B218" s="244" t="s">
        <v>535</v>
      </c>
      <c r="C218" s="245" t="s">
        <v>478</v>
      </c>
      <c r="D218" s="245" t="s">
        <v>201</v>
      </c>
      <c r="E218" s="246" t="s">
        <v>220</v>
      </c>
      <c r="F218" s="247">
        <v>200</v>
      </c>
      <c r="G218" s="283">
        <f>G219</f>
        <v>1815.2000000000003</v>
      </c>
      <c r="H218" s="648">
        <f>H219</f>
        <v>1815171.07</v>
      </c>
      <c r="I218" s="283">
        <f>I219</f>
        <v>1771.6000000000004</v>
      </c>
      <c r="J218" s="283">
        <f>J219</f>
        <v>1771644.76</v>
      </c>
      <c r="K218" s="628">
        <f t="shared" si="50"/>
        <v>0.97598060819744381</v>
      </c>
      <c r="L218" s="628">
        <f t="shared" si="51"/>
        <v>0.97602082210356067</v>
      </c>
    </row>
    <row r="219" spans="1:12" s="291" customFormat="1" ht="16.5" customHeight="1">
      <c r="A219" s="45" t="s">
        <v>500</v>
      </c>
      <c r="B219" s="96" t="s">
        <v>535</v>
      </c>
      <c r="C219" s="97" t="s">
        <v>478</v>
      </c>
      <c r="D219" s="97" t="s">
        <v>201</v>
      </c>
      <c r="E219" s="98" t="s">
        <v>220</v>
      </c>
      <c r="F219" s="200">
        <v>240</v>
      </c>
      <c r="G219" s="288">
        <f>'прил 9'!T360</f>
        <v>1815.2000000000003</v>
      </c>
      <c r="H219" s="649">
        <f>'прил 9'!U360</f>
        <v>1815171.07</v>
      </c>
      <c r="I219" s="288">
        <f>'прил 9'!V360</f>
        <v>1771.6000000000004</v>
      </c>
      <c r="J219" s="288">
        <f>'прил 9'!W360</f>
        <v>1771644.76</v>
      </c>
      <c r="K219" s="629">
        <f t="shared" si="50"/>
        <v>0.97598060819744381</v>
      </c>
      <c r="L219" s="629">
        <f t="shared" si="51"/>
        <v>0.97602082210356067</v>
      </c>
    </row>
    <row r="220" spans="1:12" s="249" customFormat="1" ht="14.25" customHeight="1">
      <c r="A220" s="40" t="s">
        <v>502</v>
      </c>
      <c r="B220" s="8" t="s">
        <v>535</v>
      </c>
      <c r="C220" s="9" t="s">
        <v>478</v>
      </c>
      <c r="D220" s="9" t="s">
        <v>201</v>
      </c>
      <c r="E220" s="10" t="s">
        <v>220</v>
      </c>
      <c r="F220" s="11">
        <v>800</v>
      </c>
      <c r="G220" s="248">
        <f>G221</f>
        <v>28392.5</v>
      </c>
      <c r="H220" s="643">
        <f>H221</f>
        <v>28392499.949999999</v>
      </c>
      <c r="I220" s="248">
        <f>I221</f>
        <v>28392.5</v>
      </c>
      <c r="J220" s="248">
        <f>J221</f>
        <v>28392499.899999999</v>
      </c>
      <c r="K220" s="623">
        <f t="shared" si="50"/>
        <v>1</v>
      </c>
      <c r="L220" s="623">
        <f t="shared" si="51"/>
        <v>0.99999999823897157</v>
      </c>
    </row>
    <row r="221" spans="1:12" s="243" customFormat="1" ht="25.5" customHeight="1">
      <c r="A221" s="45" t="s">
        <v>253</v>
      </c>
      <c r="B221" s="74" t="s">
        <v>535</v>
      </c>
      <c r="C221" s="75" t="s">
        <v>478</v>
      </c>
      <c r="D221" s="75" t="s">
        <v>201</v>
      </c>
      <c r="E221" s="76" t="s">
        <v>220</v>
      </c>
      <c r="F221" s="241">
        <v>810</v>
      </c>
      <c r="G221" s="242">
        <f>'прил 9'!T368</f>
        <v>28392.5</v>
      </c>
      <c r="H221" s="642">
        <f>'прил 9'!U368</f>
        <v>28392499.949999999</v>
      </c>
      <c r="I221" s="242">
        <f>'прил 9'!V368</f>
        <v>28392.5</v>
      </c>
      <c r="J221" s="242">
        <f>'прил 9'!W368</f>
        <v>28392499.899999999</v>
      </c>
      <c r="K221" s="622">
        <f t="shared" si="50"/>
        <v>1</v>
      </c>
      <c r="L221" s="622">
        <f t="shared" si="51"/>
        <v>0.99999999823897157</v>
      </c>
    </row>
    <row r="222" spans="1:12" ht="16.5" customHeight="1">
      <c r="A222" s="251" t="s">
        <v>277</v>
      </c>
      <c r="B222" s="255" t="s">
        <v>535</v>
      </c>
      <c r="C222" s="256" t="s">
        <v>478</v>
      </c>
      <c r="D222" s="256" t="s">
        <v>201</v>
      </c>
      <c r="E222" s="257" t="s">
        <v>276</v>
      </c>
      <c r="F222" s="258"/>
      <c r="G222" s="259">
        <f t="shared" ref="G222:J223" si="52">G223</f>
        <v>133</v>
      </c>
      <c r="H222" s="646">
        <f t="shared" si="52"/>
        <v>133000</v>
      </c>
      <c r="I222" s="259">
        <f t="shared" si="52"/>
        <v>133</v>
      </c>
      <c r="J222" s="259">
        <f t="shared" si="52"/>
        <v>133000</v>
      </c>
      <c r="K222" s="626">
        <f t="shared" si="50"/>
        <v>1</v>
      </c>
      <c r="L222" s="626">
        <f t="shared" si="51"/>
        <v>1</v>
      </c>
    </row>
    <row r="223" spans="1:12" s="260" customFormat="1" ht="15" customHeight="1">
      <c r="A223" s="40" t="s">
        <v>498</v>
      </c>
      <c r="B223" s="244" t="s">
        <v>535</v>
      </c>
      <c r="C223" s="245" t="s">
        <v>478</v>
      </c>
      <c r="D223" s="245" t="s">
        <v>201</v>
      </c>
      <c r="E223" s="246" t="s">
        <v>276</v>
      </c>
      <c r="F223" s="247">
        <v>200</v>
      </c>
      <c r="G223" s="283">
        <f t="shared" si="52"/>
        <v>133</v>
      </c>
      <c r="H223" s="648">
        <f t="shared" si="52"/>
        <v>133000</v>
      </c>
      <c r="I223" s="283">
        <f t="shared" si="52"/>
        <v>133</v>
      </c>
      <c r="J223" s="283">
        <f t="shared" si="52"/>
        <v>133000</v>
      </c>
      <c r="K223" s="628">
        <f t="shared" si="50"/>
        <v>1</v>
      </c>
      <c r="L223" s="628">
        <f t="shared" si="51"/>
        <v>1</v>
      </c>
    </row>
    <row r="224" spans="1:12" s="291" customFormat="1" ht="15.75" customHeight="1">
      <c r="A224" s="45" t="s">
        <v>500</v>
      </c>
      <c r="B224" s="96" t="s">
        <v>535</v>
      </c>
      <c r="C224" s="97" t="s">
        <v>478</v>
      </c>
      <c r="D224" s="97" t="s">
        <v>201</v>
      </c>
      <c r="E224" s="98" t="s">
        <v>276</v>
      </c>
      <c r="F224" s="200">
        <v>240</v>
      </c>
      <c r="G224" s="288">
        <f>'прил 9'!T396</f>
        <v>133</v>
      </c>
      <c r="H224" s="649">
        <f>'прил 9'!U396</f>
        <v>133000</v>
      </c>
      <c r="I224" s="288">
        <f>'прил 9'!V396</f>
        <v>133</v>
      </c>
      <c r="J224" s="288">
        <f>'прил 9'!W396</f>
        <v>133000</v>
      </c>
      <c r="K224" s="629">
        <f t="shared" si="50"/>
        <v>1</v>
      </c>
      <c r="L224" s="629">
        <f t="shared" si="51"/>
        <v>1</v>
      </c>
    </row>
    <row r="225" spans="1:12" ht="12.75" customHeight="1">
      <c r="A225" s="254" t="s">
        <v>91</v>
      </c>
      <c r="B225" s="255" t="s">
        <v>535</v>
      </c>
      <c r="C225" s="256" t="s">
        <v>478</v>
      </c>
      <c r="D225" s="256" t="s">
        <v>201</v>
      </c>
      <c r="E225" s="257" t="s">
        <v>222</v>
      </c>
      <c r="F225" s="258"/>
      <c r="G225" s="259">
        <f>G226</f>
        <v>1252.8000000000002</v>
      </c>
      <c r="H225" s="646">
        <f t="shared" ref="H225:J225" si="53">H226</f>
        <v>1252800</v>
      </c>
      <c r="I225" s="259">
        <f t="shared" si="53"/>
        <v>1223.5999999999999</v>
      </c>
      <c r="J225" s="259">
        <f t="shared" si="53"/>
        <v>1223584</v>
      </c>
      <c r="K225" s="626">
        <f t="shared" si="50"/>
        <v>0.97669220945082991</v>
      </c>
      <c r="L225" s="626">
        <f t="shared" si="51"/>
        <v>0.97667943805874835</v>
      </c>
    </row>
    <row r="226" spans="1:12" s="249" customFormat="1" ht="13.5" customHeight="1">
      <c r="A226" s="40" t="s">
        <v>502</v>
      </c>
      <c r="B226" s="8" t="s">
        <v>535</v>
      </c>
      <c r="C226" s="9" t="s">
        <v>478</v>
      </c>
      <c r="D226" s="9" t="s">
        <v>201</v>
      </c>
      <c r="E226" s="10" t="s">
        <v>222</v>
      </c>
      <c r="F226" s="11">
        <v>800</v>
      </c>
      <c r="G226" s="248">
        <f>G227</f>
        <v>1252.8000000000002</v>
      </c>
      <c r="H226" s="643">
        <f>H227</f>
        <v>1252800</v>
      </c>
      <c r="I226" s="248">
        <f>I227</f>
        <v>1223.5999999999999</v>
      </c>
      <c r="J226" s="248">
        <f>J227</f>
        <v>1223584</v>
      </c>
      <c r="K226" s="623">
        <f t="shared" si="50"/>
        <v>0.97669220945082991</v>
      </c>
      <c r="L226" s="623">
        <f t="shared" si="51"/>
        <v>0.97667943805874835</v>
      </c>
    </row>
    <row r="227" spans="1:12" s="243" customFormat="1" ht="21.75" customHeight="1">
      <c r="A227" s="45" t="s">
        <v>253</v>
      </c>
      <c r="B227" s="74" t="s">
        <v>535</v>
      </c>
      <c r="C227" s="75" t="s">
        <v>478</v>
      </c>
      <c r="D227" s="75" t="s">
        <v>201</v>
      </c>
      <c r="E227" s="76" t="s">
        <v>222</v>
      </c>
      <c r="F227" s="241">
        <v>810</v>
      </c>
      <c r="G227" s="242">
        <f>'прил 9'!T413</f>
        <v>1252.8000000000002</v>
      </c>
      <c r="H227" s="642">
        <f>'прил 9'!U413</f>
        <v>1252800</v>
      </c>
      <c r="I227" s="242">
        <f>'прил 9'!V413</f>
        <v>1223.5999999999999</v>
      </c>
      <c r="J227" s="242">
        <f>'прил 9'!W413</f>
        <v>1223584</v>
      </c>
      <c r="K227" s="622">
        <f t="shared" si="50"/>
        <v>0.97669220945082991</v>
      </c>
      <c r="L227" s="622">
        <f t="shared" si="51"/>
        <v>0.97667943805874835</v>
      </c>
    </row>
    <row r="228" spans="1:12" ht="12.75" customHeight="1">
      <c r="A228" s="254" t="s">
        <v>95</v>
      </c>
      <c r="B228" s="255" t="s">
        <v>535</v>
      </c>
      <c r="C228" s="256" t="s">
        <v>478</v>
      </c>
      <c r="D228" s="256" t="s">
        <v>201</v>
      </c>
      <c r="E228" s="257" t="s">
        <v>223</v>
      </c>
      <c r="F228" s="258"/>
      <c r="G228" s="259">
        <f>G231+G229</f>
        <v>14705.6</v>
      </c>
      <c r="H228" s="646">
        <f>H231+H229</f>
        <v>14705618.370000001</v>
      </c>
      <c r="I228" s="259">
        <f>I231+I229</f>
        <v>13940.5</v>
      </c>
      <c r="J228" s="259">
        <f>J231+J229</f>
        <v>13940491.9</v>
      </c>
      <c r="K228" s="626">
        <f t="shared" si="50"/>
        <v>0.94797220106626046</v>
      </c>
      <c r="L228" s="626">
        <f t="shared" si="51"/>
        <v>0.94797046606616109</v>
      </c>
    </row>
    <row r="229" spans="1:12" s="249" customFormat="1" ht="15" customHeight="1">
      <c r="A229" s="40" t="s">
        <v>498</v>
      </c>
      <c r="B229" s="8" t="s">
        <v>535</v>
      </c>
      <c r="C229" s="9" t="s">
        <v>478</v>
      </c>
      <c r="D229" s="9" t="s">
        <v>201</v>
      </c>
      <c r="E229" s="10" t="s">
        <v>223</v>
      </c>
      <c r="F229" s="11">
        <v>200</v>
      </c>
      <c r="G229" s="248">
        <f>G230</f>
        <v>9830.4</v>
      </c>
      <c r="H229" s="643">
        <f>H230</f>
        <v>9830543.0999999996</v>
      </c>
      <c r="I229" s="248">
        <f>I230</f>
        <v>9065.4</v>
      </c>
      <c r="J229" s="248">
        <f>J230</f>
        <v>9065416.6300000008</v>
      </c>
      <c r="K229" s="623">
        <f t="shared" si="50"/>
        <v>0.92218017578125</v>
      </c>
      <c r="L229" s="623">
        <f t="shared" si="51"/>
        <v>0.92216844357256322</v>
      </c>
    </row>
    <row r="230" spans="1:12" s="243" customFormat="1" ht="15" customHeight="1">
      <c r="A230" s="45" t="s">
        <v>500</v>
      </c>
      <c r="B230" s="74" t="s">
        <v>535</v>
      </c>
      <c r="C230" s="75" t="s">
        <v>478</v>
      </c>
      <c r="D230" s="75" t="s">
        <v>201</v>
      </c>
      <c r="E230" s="76" t="s">
        <v>223</v>
      </c>
      <c r="F230" s="241">
        <v>240</v>
      </c>
      <c r="G230" s="242">
        <f>'прил 9'!T427</f>
        <v>9830.4</v>
      </c>
      <c r="H230" s="642">
        <f>'прил 9'!U427</f>
        <v>9830543.0999999996</v>
      </c>
      <c r="I230" s="242">
        <f>'прил 9'!V427</f>
        <v>9065.4</v>
      </c>
      <c r="J230" s="242">
        <f>'прил 9'!W427</f>
        <v>9065416.6300000008</v>
      </c>
      <c r="K230" s="622">
        <f t="shared" si="50"/>
        <v>0.92218017578125</v>
      </c>
      <c r="L230" s="622">
        <f t="shared" si="51"/>
        <v>0.92216844357256322</v>
      </c>
    </row>
    <row r="231" spans="1:12" s="249" customFormat="1" ht="15" customHeight="1">
      <c r="A231" s="40" t="s">
        <v>502</v>
      </c>
      <c r="B231" s="8" t="s">
        <v>535</v>
      </c>
      <c r="C231" s="9" t="s">
        <v>478</v>
      </c>
      <c r="D231" s="9" t="s">
        <v>201</v>
      </c>
      <c r="E231" s="10" t="s">
        <v>223</v>
      </c>
      <c r="F231" s="11">
        <v>800</v>
      </c>
      <c r="G231" s="248">
        <f>G232</f>
        <v>4875.2000000000007</v>
      </c>
      <c r="H231" s="643">
        <f>H232</f>
        <v>4875075.2700000005</v>
      </c>
      <c r="I231" s="248">
        <f>I232</f>
        <v>4875.1000000000004</v>
      </c>
      <c r="J231" s="248">
        <f>J232</f>
        <v>4875075.2699999996</v>
      </c>
      <c r="K231" s="623">
        <f t="shared" si="50"/>
        <v>0.99997948802100423</v>
      </c>
      <c r="L231" s="623">
        <f t="shared" si="51"/>
        <v>0.99999999999999978</v>
      </c>
    </row>
    <row r="232" spans="1:12" s="243" customFormat="1" ht="23.25" customHeight="1">
      <c r="A232" s="45" t="s">
        <v>253</v>
      </c>
      <c r="B232" s="74" t="s">
        <v>535</v>
      </c>
      <c r="C232" s="75" t="s">
        <v>478</v>
      </c>
      <c r="D232" s="75" t="s">
        <v>201</v>
      </c>
      <c r="E232" s="76" t="s">
        <v>223</v>
      </c>
      <c r="F232" s="241">
        <v>810</v>
      </c>
      <c r="G232" s="242">
        <f>'прил 9'!T429</f>
        <v>4875.2000000000007</v>
      </c>
      <c r="H232" s="642">
        <f>'прил 9'!U429</f>
        <v>4875075.2700000005</v>
      </c>
      <c r="I232" s="242">
        <f>'прил 9'!V429</f>
        <v>4875.1000000000004</v>
      </c>
      <c r="J232" s="242">
        <f>'прил 9'!W429</f>
        <v>4875075.2699999996</v>
      </c>
      <c r="K232" s="622">
        <f t="shared" si="50"/>
        <v>0.99997948802100423</v>
      </c>
      <c r="L232" s="622">
        <f t="shared" si="51"/>
        <v>0.99999999999999978</v>
      </c>
    </row>
    <row r="233" spans="1:12" ht="14.25" customHeight="1">
      <c r="A233" s="254" t="s">
        <v>96</v>
      </c>
      <c r="B233" s="255" t="s">
        <v>535</v>
      </c>
      <c r="C233" s="256" t="s">
        <v>478</v>
      </c>
      <c r="D233" s="256" t="s">
        <v>201</v>
      </c>
      <c r="E233" s="257" t="s">
        <v>224</v>
      </c>
      <c r="F233" s="258"/>
      <c r="G233" s="259">
        <f t="shared" ref="G233:J234" si="54">G234</f>
        <v>4666</v>
      </c>
      <c r="H233" s="646">
        <f t="shared" si="54"/>
        <v>4666031</v>
      </c>
      <c r="I233" s="259">
        <f t="shared" si="54"/>
        <v>4666</v>
      </c>
      <c r="J233" s="259">
        <f t="shared" si="54"/>
        <v>4666030.9800000004</v>
      </c>
      <c r="K233" s="626">
        <f t="shared" si="50"/>
        <v>1</v>
      </c>
      <c r="L233" s="626">
        <f t="shared" si="51"/>
        <v>0.99999999571370191</v>
      </c>
    </row>
    <row r="234" spans="1:12" s="249" customFormat="1" ht="14.25" customHeight="1">
      <c r="A234" s="40" t="s">
        <v>502</v>
      </c>
      <c r="B234" s="8" t="s">
        <v>535</v>
      </c>
      <c r="C234" s="9" t="s">
        <v>478</v>
      </c>
      <c r="D234" s="9" t="s">
        <v>201</v>
      </c>
      <c r="E234" s="10" t="s">
        <v>224</v>
      </c>
      <c r="F234" s="11">
        <v>800</v>
      </c>
      <c r="G234" s="248">
        <f t="shared" si="54"/>
        <v>4666</v>
      </c>
      <c r="H234" s="643">
        <f t="shared" si="54"/>
        <v>4666031</v>
      </c>
      <c r="I234" s="248">
        <f t="shared" si="54"/>
        <v>4666</v>
      </c>
      <c r="J234" s="248">
        <f t="shared" si="54"/>
        <v>4666030.9800000004</v>
      </c>
      <c r="K234" s="623">
        <f t="shared" si="50"/>
        <v>1</v>
      </c>
      <c r="L234" s="623">
        <f t="shared" si="51"/>
        <v>0.99999999571370191</v>
      </c>
    </row>
    <row r="235" spans="1:12" s="243" customFormat="1" ht="24" customHeight="1">
      <c r="A235" s="45" t="s">
        <v>253</v>
      </c>
      <c r="B235" s="74" t="s">
        <v>535</v>
      </c>
      <c r="C235" s="75" t="s">
        <v>478</v>
      </c>
      <c r="D235" s="75" t="s">
        <v>201</v>
      </c>
      <c r="E235" s="76" t="s">
        <v>224</v>
      </c>
      <c r="F235" s="241">
        <v>810</v>
      </c>
      <c r="G235" s="242">
        <f>'прил 9'!T432</f>
        <v>4666</v>
      </c>
      <c r="H235" s="642">
        <f>'прил 9'!U432</f>
        <v>4666031</v>
      </c>
      <c r="I235" s="242">
        <f>'прил 9'!V432</f>
        <v>4666</v>
      </c>
      <c r="J235" s="242">
        <f>'прил 9'!W432</f>
        <v>4666030.9800000004</v>
      </c>
      <c r="K235" s="622">
        <f t="shared" si="50"/>
        <v>1</v>
      </c>
      <c r="L235" s="622">
        <f t="shared" si="51"/>
        <v>0.99999999571370191</v>
      </c>
    </row>
    <row r="236" spans="1:12" ht="14.25" customHeight="1">
      <c r="A236" s="254" t="s">
        <v>97</v>
      </c>
      <c r="B236" s="255" t="s">
        <v>535</v>
      </c>
      <c r="C236" s="256" t="s">
        <v>478</v>
      </c>
      <c r="D236" s="256" t="s">
        <v>201</v>
      </c>
      <c r="E236" s="257" t="s">
        <v>225</v>
      </c>
      <c r="F236" s="258"/>
      <c r="G236" s="259">
        <f>G237+G239</f>
        <v>1761.7</v>
      </c>
      <c r="H236" s="646">
        <f>H237+H239</f>
        <v>1761683.83</v>
      </c>
      <c r="I236" s="259">
        <f>I237+I239</f>
        <v>1489.4</v>
      </c>
      <c r="J236" s="259">
        <f>J237+J239</f>
        <v>1489368.83</v>
      </c>
      <c r="K236" s="626">
        <f t="shared" si="50"/>
        <v>0.84543338820457514</v>
      </c>
      <c r="L236" s="626">
        <f t="shared" si="51"/>
        <v>0.84542345489996351</v>
      </c>
    </row>
    <row r="237" spans="1:12" s="236" customFormat="1" ht="15" customHeight="1">
      <c r="A237" s="40" t="s">
        <v>498</v>
      </c>
      <c r="B237" s="8" t="s">
        <v>535</v>
      </c>
      <c r="C237" s="9" t="s">
        <v>478</v>
      </c>
      <c r="D237" s="9" t="s">
        <v>201</v>
      </c>
      <c r="E237" s="10" t="s">
        <v>225</v>
      </c>
      <c r="F237" s="11">
        <v>200</v>
      </c>
      <c r="G237" s="203">
        <f>G238</f>
        <v>1711.7</v>
      </c>
      <c r="H237" s="641">
        <f>H238</f>
        <v>1711683.83</v>
      </c>
      <c r="I237" s="203">
        <f>I238</f>
        <v>1439.4</v>
      </c>
      <c r="J237" s="203">
        <f>J238</f>
        <v>1439368.83</v>
      </c>
      <c r="K237" s="617">
        <f t="shared" si="50"/>
        <v>0.84091838523105689</v>
      </c>
      <c r="L237" s="617">
        <f t="shared" si="51"/>
        <v>0.84090811911216101</v>
      </c>
    </row>
    <row r="238" spans="1:12" s="243" customFormat="1" ht="15.75" customHeight="1">
      <c r="A238" s="45" t="s">
        <v>500</v>
      </c>
      <c r="B238" s="74" t="s">
        <v>535</v>
      </c>
      <c r="C238" s="75" t="s">
        <v>478</v>
      </c>
      <c r="D238" s="75" t="s">
        <v>201</v>
      </c>
      <c r="E238" s="76" t="s">
        <v>225</v>
      </c>
      <c r="F238" s="241">
        <v>240</v>
      </c>
      <c r="G238" s="242">
        <f>'прил 9'!T435</f>
        <v>1711.7</v>
      </c>
      <c r="H238" s="642">
        <f>'прил 9'!U435</f>
        <v>1711683.83</v>
      </c>
      <c r="I238" s="242">
        <f>'прил 9'!V435</f>
        <v>1439.4</v>
      </c>
      <c r="J238" s="242">
        <f>'прил 9'!W435</f>
        <v>1439368.83</v>
      </c>
      <c r="K238" s="622">
        <f t="shared" si="50"/>
        <v>0.84091838523105689</v>
      </c>
      <c r="L238" s="622">
        <f t="shared" si="51"/>
        <v>0.84090811911216101</v>
      </c>
    </row>
    <row r="239" spans="1:12" s="249" customFormat="1" ht="14.25" customHeight="1">
      <c r="A239" s="40" t="s">
        <v>502</v>
      </c>
      <c r="B239" s="8" t="s">
        <v>535</v>
      </c>
      <c r="C239" s="9" t="s">
        <v>478</v>
      </c>
      <c r="D239" s="9" t="s">
        <v>201</v>
      </c>
      <c r="E239" s="10" t="s">
        <v>225</v>
      </c>
      <c r="F239" s="11">
        <v>800</v>
      </c>
      <c r="G239" s="248">
        <f>G240</f>
        <v>50</v>
      </c>
      <c r="H239" s="643">
        <f>H240</f>
        <v>50000</v>
      </c>
      <c r="I239" s="248">
        <f>I240</f>
        <v>50</v>
      </c>
      <c r="J239" s="248">
        <f>J240</f>
        <v>50000</v>
      </c>
      <c r="K239" s="623">
        <f t="shared" si="50"/>
        <v>1</v>
      </c>
      <c r="L239" s="623">
        <f t="shared" si="51"/>
        <v>1</v>
      </c>
    </row>
    <row r="240" spans="1:12" s="243" customFormat="1" ht="23.25" customHeight="1">
      <c r="A240" s="45" t="s">
        <v>253</v>
      </c>
      <c r="B240" s="74" t="s">
        <v>535</v>
      </c>
      <c r="C240" s="75" t="s">
        <v>478</v>
      </c>
      <c r="D240" s="75" t="s">
        <v>201</v>
      </c>
      <c r="E240" s="76" t="s">
        <v>225</v>
      </c>
      <c r="F240" s="241">
        <v>810</v>
      </c>
      <c r="G240" s="242">
        <f>'прил 9'!T448</f>
        <v>50</v>
      </c>
      <c r="H240" s="642">
        <f>'прил 9'!U448</f>
        <v>50000</v>
      </c>
      <c r="I240" s="242">
        <f>'прил 9'!V448</f>
        <v>50</v>
      </c>
      <c r="J240" s="242">
        <f>'прил 9'!W448</f>
        <v>50000</v>
      </c>
      <c r="K240" s="622">
        <f t="shared" si="50"/>
        <v>1</v>
      </c>
      <c r="L240" s="622">
        <f t="shared" si="51"/>
        <v>1</v>
      </c>
    </row>
    <row r="241" spans="1:12" s="260" customFormat="1" ht="24" customHeight="1">
      <c r="A241" s="270" t="s">
        <v>93</v>
      </c>
      <c r="B241" s="271" t="s">
        <v>103</v>
      </c>
      <c r="C241" s="272" t="s">
        <v>478</v>
      </c>
      <c r="D241" s="272" t="s">
        <v>201</v>
      </c>
      <c r="E241" s="273" t="s">
        <v>479</v>
      </c>
      <c r="F241" s="276"/>
      <c r="G241" s="275">
        <f>G242+G245</f>
        <v>2751.9</v>
      </c>
      <c r="H241" s="647">
        <f t="shared" ref="H241:J241" si="55">H242+H245</f>
        <v>2751840</v>
      </c>
      <c r="I241" s="275">
        <f t="shared" si="55"/>
        <v>2751.9</v>
      </c>
      <c r="J241" s="275">
        <f t="shared" si="55"/>
        <v>2751840</v>
      </c>
      <c r="K241" s="627">
        <f t="shared" si="50"/>
        <v>1</v>
      </c>
      <c r="L241" s="627">
        <f t="shared" si="51"/>
        <v>1</v>
      </c>
    </row>
    <row r="242" spans="1:12" ht="25.5" customHeight="1">
      <c r="A242" s="254" t="s">
        <v>587</v>
      </c>
      <c r="B242" s="255" t="s">
        <v>103</v>
      </c>
      <c r="C242" s="256" t="s">
        <v>478</v>
      </c>
      <c r="D242" s="256" t="s">
        <v>201</v>
      </c>
      <c r="E242" s="257" t="s">
        <v>380</v>
      </c>
      <c r="F242" s="258"/>
      <c r="G242" s="259">
        <f t="shared" ref="G242:J243" si="56">G243</f>
        <v>2210.3000000000002</v>
      </c>
      <c r="H242" s="646">
        <f t="shared" si="56"/>
        <v>2210279</v>
      </c>
      <c r="I242" s="259">
        <f t="shared" si="56"/>
        <v>2210.3000000000002</v>
      </c>
      <c r="J242" s="259">
        <f t="shared" si="56"/>
        <v>2210279</v>
      </c>
      <c r="K242" s="626">
        <f t="shared" si="50"/>
        <v>1</v>
      </c>
      <c r="L242" s="626">
        <f t="shared" si="51"/>
        <v>1</v>
      </c>
    </row>
    <row r="243" spans="1:12" s="249" customFormat="1" ht="15" customHeight="1">
      <c r="A243" s="40" t="s">
        <v>540</v>
      </c>
      <c r="B243" s="8" t="s">
        <v>103</v>
      </c>
      <c r="C243" s="9" t="s">
        <v>478</v>
      </c>
      <c r="D243" s="9" t="s">
        <v>201</v>
      </c>
      <c r="E243" s="10" t="s">
        <v>380</v>
      </c>
      <c r="F243" s="11">
        <v>300</v>
      </c>
      <c r="G243" s="248">
        <f t="shared" si="56"/>
        <v>2210.3000000000002</v>
      </c>
      <c r="H243" s="643">
        <f t="shared" si="56"/>
        <v>2210279</v>
      </c>
      <c r="I243" s="248">
        <f t="shared" si="56"/>
        <v>2210.3000000000002</v>
      </c>
      <c r="J243" s="248">
        <f t="shared" si="56"/>
        <v>2210279</v>
      </c>
      <c r="K243" s="623">
        <f t="shared" si="50"/>
        <v>1</v>
      </c>
      <c r="L243" s="623">
        <f t="shared" si="51"/>
        <v>1</v>
      </c>
    </row>
    <row r="244" spans="1:12" s="243" customFormat="1" ht="13.5" customHeight="1">
      <c r="A244" s="45" t="s">
        <v>541</v>
      </c>
      <c r="B244" s="74" t="s">
        <v>103</v>
      </c>
      <c r="C244" s="75" t="s">
        <v>478</v>
      </c>
      <c r="D244" s="75" t="s">
        <v>201</v>
      </c>
      <c r="E244" s="76" t="s">
        <v>380</v>
      </c>
      <c r="F244" s="241">
        <v>320</v>
      </c>
      <c r="G244" s="242">
        <f>'прил 9'!T495</f>
        <v>2210.3000000000002</v>
      </c>
      <c r="H244" s="642">
        <f>'прил 9'!U495</f>
        <v>2210279</v>
      </c>
      <c r="I244" s="242">
        <f>'прил 9'!V495</f>
        <v>2210.3000000000002</v>
      </c>
      <c r="J244" s="242">
        <f>'прил 9'!W495</f>
        <v>2210279</v>
      </c>
      <c r="K244" s="622">
        <f t="shared" si="50"/>
        <v>1</v>
      </c>
      <c r="L244" s="622">
        <f t="shared" si="51"/>
        <v>1</v>
      </c>
    </row>
    <row r="245" spans="1:12" ht="38.25" customHeight="1">
      <c r="A245" s="254" t="s">
        <v>381</v>
      </c>
      <c r="B245" s="255" t="s">
        <v>103</v>
      </c>
      <c r="C245" s="256" t="s">
        <v>478</v>
      </c>
      <c r="D245" s="256" t="s">
        <v>201</v>
      </c>
      <c r="E245" s="257" t="s">
        <v>78</v>
      </c>
      <c r="F245" s="258"/>
      <c r="G245" s="259">
        <f t="shared" ref="G245:J246" si="57">G246</f>
        <v>541.6</v>
      </c>
      <c r="H245" s="646">
        <f t="shared" si="57"/>
        <v>541561</v>
      </c>
      <c r="I245" s="259">
        <f t="shared" si="57"/>
        <v>541.6</v>
      </c>
      <c r="J245" s="259">
        <f t="shared" si="57"/>
        <v>541561</v>
      </c>
      <c r="K245" s="626">
        <f t="shared" si="50"/>
        <v>1</v>
      </c>
      <c r="L245" s="626">
        <f t="shared" si="51"/>
        <v>1</v>
      </c>
    </row>
    <row r="246" spans="1:12" s="249" customFormat="1" ht="15" customHeight="1">
      <c r="A246" s="40" t="s">
        <v>540</v>
      </c>
      <c r="B246" s="8" t="s">
        <v>103</v>
      </c>
      <c r="C246" s="9" t="s">
        <v>478</v>
      </c>
      <c r="D246" s="9" t="s">
        <v>201</v>
      </c>
      <c r="E246" s="10" t="s">
        <v>78</v>
      </c>
      <c r="F246" s="11">
        <v>300</v>
      </c>
      <c r="G246" s="248">
        <f t="shared" si="57"/>
        <v>541.6</v>
      </c>
      <c r="H246" s="643">
        <f t="shared" si="57"/>
        <v>541561</v>
      </c>
      <c r="I246" s="248">
        <f t="shared" si="57"/>
        <v>541.6</v>
      </c>
      <c r="J246" s="248">
        <f t="shared" si="57"/>
        <v>541561</v>
      </c>
      <c r="K246" s="623">
        <f t="shared" si="50"/>
        <v>1</v>
      </c>
      <c r="L246" s="623">
        <f t="shared" si="51"/>
        <v>1</v>
      </c>
    </row>
    <row r="247" spans="1:12" s="243" customFormat="1" ht="13.5" customHeight="1">
      <c r="A247" s="45" t="s">
        <v>541</v>
      </c>
      <c r="B247" s="74" t="s">
        <v>103</v>
      </c>
      <c r="C247" s="75" t="s">
        <v>478</v>
      </c>
      <c r="D247" s="75" t="s">
        <v>201</v>
      </c>
      <c r="E247" s="76" t="s">
        <v>78</v>
      </c>
      <c r="F247" s="241">
        <v>320</v>
      </c>
      <c r="G247" s="242">
        <f>'прил 9'!T500</f>
        <v>541.6</v>
      </c>
      <c r="H247" s="642">
        <f>'прил 9'!U500</f>
        <v>541561</v>
      </c>
      <c r="I247" s="242">
        <f>'прил 9'!V500</f>
        <v>541.6</v>
      </c>
      <c r="J247" s="242">
        <f>'прил 9'!W500</f>
        <v>541561</v>
      </c>
      <c r="K247" s="622">
        <f t="shared" si="50"/>
        <v>1</v>
      </c>
      <c r="L247" s="622">
        <f t="shared" si="51"/>
        <v>1</v>
      </c>
    </row>
    <row r="248" spans="1:12" s="260" customFormat="1" ht="41.25" customHeight="1">
      <c r="A248" s="270" t="s">
        <v>297</v>
      </c>
      <c r="B248" s="271" t="s">
        <v>298</v>
      </c>
      <c r="C248" s="272" t="s">
        <v>478</v>
      </c>
      <c r="D248" s="272" t="s">
        <v>201</v>
      </c>
      <c r="E248" s="273" t="s">
        <v>202</v>
      </c>
      <c r="F248" s="276"/>
      <c r="G248" s="275">
        <f>G249</f>
        <v>128.10000000000002</v>
      </c>
      <c r="H248" s="647">
        <f t="shared" ref="H248:J248" si="58">H249</f>
        <v>128100</v>
      </c>
      <c r="I248" s="275">
        <f t="shared" si="58"/>
        <v>128.1</v>
      </c>
      <c r="J248" s="275">
        <f t="shared" si="58"/>
        <v>128100</v>
      </c>
      <c r="K248" s="627">
        <f t="shared" si="50"/>
        <v>0.99999999999999978</v>
      </c>
      <c r="L248" s="627">
        <f t="shared" si="51"/>
        <v>1</v>
      </c>
    </row>
    <row r="249" spans="1:12" s="260" customFormat="1" ht="27" customHeight="1">
      <c r="A249" s="264" t="s">
        <v>299</v>
      </c>
      <c r="B249" s="231" t="s">
        <v>298</v>
      </c>
      <c r="C249" s="232" t="s">
        <v>482</v>
      </c>
      <c r="D249" s="232" t="s">
        <v>201</v>
      </c>
      <c r="E249" s="233" t="s">
        <v>202</v>
      </c>
      <c r="F249" s="265"/>
      <c r="G249" s="235">
        <f t="shared" ref="G249:J251" si="59">G250</f>
        <v>128.10000000000002</v>
      </c>
      <c r="H249" s="639">
        <f t="shared" si="59"/>
        <v>128100</v>
      </c>
      <c r="I249" s="235">
        <f t="shared" si="59"/>
        <v>128.1</v>
      </c>
      <c r="J249" s="235">
        <f t="shared" si="59"/>
        <v>128100</v>
      </c>
      <c r="K249" s="620">
        <f t="shared" si="50"/>
        <v>0.99999999999999978</v>
      </c>
      <c r="L249" s="620">
        <f t="shared" si="51"/>
        <v>1</v>
      </c>
    </row>
    <row r="250" spans="1:12" s="260" customFormat="1" ht="16.5" customHeight="1">
      <c r="A250" s="251" t="s">
        <v>209</v>
      </c>
      <c r="B250" s="195" t="s">
        <v>298</v>
      </c>
      <c r="C250" s="196" t="s">
        <v>482</v>
      </c>
      <c r="D250" s="196" t="s">
        <v>201</v>
      </c>
      <c r="E250" s="197" t="s">
        <v>210</v>
      </c>
      <c r="F250" s="267"/>
      <c r="G250" s="240">
        <f t="shared" si="59"/>
        <v>128.10000000000002</v>
      </c>
      <c r="H250" s="640">
        <f t="shared" si="59"/>
        <v>128100</v>
      </c>
      <c r="I250" s="240">
        <f t="shared" si="59"/>
        <v>128.1</v>
      </c>
      <c r="J250" s="240">
        <f t="shared" si="59"/>
        <v>128100</v>
      </c>
      <c r="K250" s="621">
        <f t="shared" si="50"/>
        <v>0.99999999999999978</v>
      </c>
      <c r="L250" s="621">
        <f t="shared" si="51"/>
        <v>1</v>
      </c>
    </row>
    <row r="251" spans="1:12" s="236" customFormat="1" ht="15.75" customHeight="1">
      <c r="A251" s="40" t="s">
        <v>498</v>
      </c>
      <c r="B251" s="8" t="s">
        <v>298</v>
      </c>
      <c r="C251" s="9" t="s">
        <v>482</v>
      </c>
      <c r="D251" s="9" t="s">
        <v>201</v>
      </c>
      <c r="E251" s="10" t="s">
        <v>210</v>
      </c>
      <c r="F251" s="11">
        <v>200</v>
      </c>
      <c r="G251" s="203">
        <f t="shared" si="59"/>
        <v>128.10000000000002</v>
      </c>
      <c r="H251" s="641">
        <f t="shared" si="59"/>
        <v>128100</v>
      </c>
      <c r="I251" s="203">
        <f t="shared" si="59"/>
        <v>128.1</v>
      </c>
      <c r="J251" s="203">
        <f t="shared" si="59"/>
        <v>128100</v>
      </c>
      <c r="K251" s="617">
        <f t="shared" si="50"/>
        <v>0.99999999999999978</v>
      </c>
      <c r="L251" s="617">
        <f t="shared" si="51"/>
        <v>1</v>
      </c>
    </row>
    <row r="252" spans="1:12" s="243" customFormat="1" ht="15" customHeight="1">
      <c r="A252" s="45" t="s">
        <v>500</v>
      </c>
      <c r="B252" s="74" t="s">
        <v>298</v>
      </c>
      <c r="C252" s="75" t="s">
        <v>482</v>
      </c>
      <c r="D252" s="75" t="s">
        <v>201</v>
      </c>
      <c r="E252" s="76" t="s">
        <v>210</v>
      </c>
      <c r="F252" s="241">
        <v>240</v>
      </c>
      <c r="G252" s="242">
        <f>'прил 9'!T529</f>
        <v>128.10000000000002</v>
      </c>
      <c r="H252" s="642">
        <f>'прил 9'!U529</f>
        <v>128100</v>
      </c>
      <c r="I252" s="242">
        <f>'прил 9'!V529</f>
        <v>128.1</v>
      </c>
      <c r="J252" s="242">
        <f>'прил 9'!W529</f>
        <v>128100</v>
      </c>
      <c r="K252" s="622">
        <f t="shared" si="50"/>
        <v>0.99999999999999978</v>
      </c>
      <c r="L252" s="622">
        <f t="shared" si="51"/>
        <v>1</v>
      </c>
    </row>
    <row r="253" spans="1:12" s="260" customFormat="1" ht="39" customHeight="1">
      <c r="A253" s="263" t="s">
        <v>135</v>
      </c>
      <c r="B253" s="224" t="s">
        <v>137</v>
      </c>
      <c r="C253" s="225" t="s">
        <v>478</v>
      </c>
      <c r="D253" s="225" t="s">
        <v>201</v>
      </c>
      <c r="E253" s="226" t="s">
        <v>202</v>
      </c>
      <c r="F253" s="262"/>
      <c r="G253" s="228">
        <f>G254</f>
        <v>52</v>
      </c>
      <c r="H253" s="638">
        <f t="shared" ref="H253:J253" si="60">H254</f>
        <v>52000</v>
      </c>
      <c r="I253" s="228">
        <f t="shared" si="60"/>
        <v>52</v>
      </c>
      <c r="J253" s="228">
        <f t="shared" si="60"/>
        <v>52000</v>
      </c>
      <c r="K253" s="619">
        <f t="shared" si="50"/>
        <v>1</v>
      </c>
      <c r="L253" s="619">
        <f t="shared" si="51"/>
        <v>1</v>
      </c>
    </row>
    <row r="254" spans="1:12" s="236" customFormat="1" ht="37.5" customHeight="1">
      <c r="A254" s="254" t="s">
        <v>81</v>
      </c>
      <c r="B254" s="195" t="s">
        <v>137</v>
      </c>
      <c r="C254" s="196" t="s">
        <v>478</v>
      </c>
      <c r="D254" s="196" t="s">
        <v>201</v>
      </c>
      <c r="E254" s="197" t="s">
        <v>77</v>
      </c>
      <c r="F254" s="239"/>
      <c r="G254" s="240">
        <f t="shared" ref="G254:J255" si="61">G255</f>
        <v>52</v>
      </c>
      <c r="H254" s="640">
        <f t="shared" si="61"/>
        <v>52000</v>
      </c>
      <c r="I254" s="240">
        <f t="shared" si="61"/>
        <v>52</v>
      </c>
      <c r="J254" s="240">
        <f t="shared" si="61"/>
        <v>52000</v>
      </c>
      <c r="K254" s="621">
        <f t="shared" ref="K254:K293" si="62">IF(I254=0,0,I254/G254)</f>
        <v>1</v>
      </c>
      <c r="L254" s="621">
        <f t="shared" ref="L254:L293" si="63">IF(J254=0,0,J254/H254)</f>
        <v>1</v>
      </c>
    </row>
    <row r="255" spans="1:12" s="236" customFormat="1" ht="24" customHeight="1">
      <c r="A255" s="114" t="s">
        <v>553</v>
      </c>
      <c r="B255" s="8" t="s">
        <v>137</v>
      </c>
      <c r="C255" s="9" t="s">
        <v>478</v>
      </c>
      <c r="D255" s="9" t="s">
        <v>201</v>
      </c>
      <c r="E255" s="10" t="s">
        <v>77</v>
      </c>
      <c r="F255" s="11">
        <v>600</v>
      </c>
      <c r="G255" s="203">
        <f t="shared" si="61"/>
        <v>52</v>
      </c>
      <c r="H255" s="641">
        <f t="shared" si="61"/>
        <v>52000</v>
      </c>
      <c r="I255" s="203">
        <f t="shared" si="61"/>
        <v>52</v>
      </c>
      <c r="J255" s="203">
        <f t="shared" si="61"/>
        <v>52000</v>
      </c>
      <c r="K255" s="617">
        <f t="shared" si="62"/>
        <v>1</v>
      </c>
      <c r="L255" s="617">
        <f t="shared" si="63"/>
        <v>1</v>
      </c>
    </row>
    <row r="256" spans="1:12" s="243" customFormat="1" ht="14.25" customHeight="1">
      <c r="A256" s="117" t="s">
        <v>555</v>
      </c>
      <c r="B256" s="74" t="s">
        <v>137</v>
      </c>
      <c r="C256" s="75" t="s">
        <v>478</v>
      </c>
      <c r="D256" s="75" t="s">
        <v>201</v>
      </c>
      <c r="E256" s="76" t="s">
        <v>77</v>
      </c>
      <c r="F256" s="241">
        <v>610</v>
      </c>
      <c r="G256" s="242">
        <f>'прил 9'!T719</f>
        <v>52</v>
      </c>
      <c r="H256" s="642">
        <f>'прил 9'!U719</f>
        <v>52000</v>
      </c>
      <c r="I256" s="242">
        <f>'прил 9'!V719</f>
        <v>52</v>
      </c>
      <c r="J256" s="242">
        <f>'прил 9'!W719</f>
        <v>52000</v>
      </c>
      <c r="K256" s="622">
        <f t="shared" si="62"/>
        <v>1</v>
      </c>
      <c r="L256" s="622">
        <f t="shared" si="63"/>
        <v>1</v>
      </c>
    </row>
    <row r="257" spans="1:12" ht="40.5" customHeight="1">
      <c r="A257" s="263" t="s">
        <v>300</v>
      </c>
      <c r="B257" s="224" t="s">
        <v>140</v>
      </c>
      <c r="C257" s="225" t="s">
        <v>478</v>
      </c>
      <c r="D257" s="225" t="s">
        <v>201</v>
      </c>
      <c r="E257" s="226" t="s">
        <v>202</v>
      </c>
      <c r="F257" s="262"/>
      <c r="G257" s="228">
        <f>G258+G265</f>
        <v>501.8</v>
      </c>
      <c r="H257" s="638">
        <f t="shared" ref="H257:J257" si="64">H258+H265</f>
        <v>501800.61</v>
      </c>
      <c r="I257" s="228">
        <f t="shared" si="64"/>
        <v>499.70000000000005</v>
      </c>
      <c r="J257" s="228">
        <f t="shared" si="64"/>
        <v>499708.14</v>
      </c>
      <c r="K257" s="619">
        <f t="shared" si="62"/>
        <v>0.9958150657632524</v>
      </c>
      <c r="L257" s="619">
        <f t="shared" si="63"/>
        <v>0.9958300768107875</v>
      </c>
    </row>
    <row r="258" spans="1:12" s="260" customFormat="1" ht="14.25" customHeight="1">
      <c r="A258" s="264" t="s">
        <v>169</v>
      </c>
      <c r="B258" s="231" t="s">
        <v>140</v>
      </c>
      <c r="C258" s="232" t="s">
        <v>482</v>
      </c>
      <c r="D258" s="232" t="s">
        <v>201</v>
      </c>
      <c r="E258" s="233" t="s">
        <v>202</v>
      </c>
      <c r="F258" s="265"/>
      <c r="G258" s="235">
        <f>G259+G262</f>
        <v>415.8</v>
      </c>
      <c r="H258" s="639">
        <f t="shared" ref="H258:J258" si="65">H259+H262</f>
        <v>415800.61</v>
      </c>
      <c r="I258" s="235">
        <f t="shared" si="65"/>
        <v>414.8</v>
      </c>
      <c r="J258" s="235">
        <f t="shared" si="65"/>
        <v>414769.02</v>
      </c>
      <c r="K258" s="620">
        <f t="shared" si="62"/>
        <v>0.99759499759499759</v>
      </c>
      <c r="L258" s="620">
        <f t="shared" si="63"/>
        <v>0.99751902720873842</v>
      </c>
    </row>
    <row r="259" spans="1:12" s="236" customFormat="1" ht="15" customHeight="1">
      <c r="A259" s="254" t="s">
        <v>142</v>
      </c>
      <c r="B259" s="195" t="s">
        <v>140</v>
      </c>
      <c r="C259" s="196" t="s">
        <v>482</v>
      </c>
      <c r="D259" s="196" t="s">
        <v>201</v>
      </c>
      <c r="E259" s="197" t="s">
        <v>382</v>
      </c>
      <c r="F259" s="239"/>
      <c r="G259" s="240">
        <f t="shared" ref="G259:J260" si="66">G260</f>
        <v>100</v>
      </c>
      <c r="H259" s="640">
        <f t="shared" si="66"/>
        <v>100000</v>
      </c>
      <c r="I259" s="240">
        <f t="shared" si="66"/>
        <v>99.2</v>
      </c>
      <c r="J259" s="240">
        <f t="shared" si="66"/>
        <v>99204</v>
      </c>
      <c r="K259" s="621">
        <f t="shared" si="62"/>
        <v>0.99199999999999999</v>
      </c>
      <c r="L259" s="621">
        <f t="shared" si="63"/>
        <v>0.99204000000000003</v>
      </c>
    </row>
    <row r="260" spans="1:12" s="236" customFormat="1" ht="22.5" customHeight="1">
      <c r="A260" s="114" t="s">
        <v>553</v>
      </c>
      <c r="B260" s="8" t="s">
        <v>140</v>
      </c>
      <c r="C260" s="9" t="s">
        <v>482</v>
      </c>
      <c r="D260" s="9" t="s">
        <v>201</v>
      </c>
      <c r="E260" s="10" t="s">
        <v>382</v>
      </c>
      <c r="F260" s="11">
        <v>600</v>
      </c>
      <c r="G260" s="203">
        <f t="shared" si="66"/>
        <v>100</v>
      </c>
      <c r="H260" s="641">
        <f t="shared" si="66"/>
        <v>100000</v>
      </c>
      <c r="I260" s="203">
        <f t="shared" si="66"/>
        <v>99.2</v>
      </c>
      <c r="J260" s="203">
        <f t="shared" si="66"/>
        <v>99204</v>
      </c>
      <c r="K260" s="617">
        <f t="shared" si="62"/>
        <v>0.99199999999999999</v>
      </c>
      <c r="L260" s="617">
        <f t="shared" si="63"/>
        <v>0.99204000000000003</v>
      </c>
    </row>
    <row r="261" spans="1:12" s="243" customFormat="1" ht="12" customHeight="1">
      <c r="A261" s="117" t="s">
        <v>555</v>
      </c>
      <c r="B261" s="74" t="s">
        <v>140</v>
      </c>
      <c r="C261" s="75" t="s">
        <v>482</v>
      </c>
      <c r="D261" s="75" t="s">
        <v>201</v>
      </c>
      <c r="E261" s="76" t="s">
        <v>382</v>
      </c>
      <c r="F261" s="241">
        <v>610</v>
      </c>
      <c r="G261" s="242">
        <f>'прил 9'!T725</f>
        <v>100</v>
      </c>
      <c r="H261" s="642">
        <f>'прил 9'!U725</f>
        <v>100000</v>
      </c>
      <c r="I261" s="242">
        <f>'прил 9'!V725</f>
        <v>99.2</v>
      </c>
      <c r="J261" s="242">
        <f>'прил 9'!W725</f>
        <v>99204</v>
      </c>
      <c r="K261" s="622">
        <f t="shared" si="62"/>
        <v>0.99199999999999999</v>
      </c>
      <c r="L261" s="622">
        <f t="shared" si="63"/>
        <v>0.99204000000000003</v>
      </c>
    </row>
    <row r="262" spans="1:12" ht="25.5" customHeight="1">
      <c r="A262" s="251" t="s">
        <v>212</v>
      </c>
      <c r="B262" s="255" t="s">
        <v>140</v>
      </c>
      <c r="C262" s="256" t="s">
        <v>482</v>
      </c>
      <c r="D262" s="256" t="s">
        <v>201</v>
      </c>
      <c r="E262" s="257" t="s">
        <v>213</v>
      </c>
      <c r="F262" s="258"/>
      <c r="G262" s="259">
        <f>G263</f>
        <v>315.8</v>
      </c>
      <c r="H262" s="646">
        <f t="shared" ref="H262:J262" si="67">H263</f>
        <v>315800.61</v>
      </c>
      <c r="I262" s="259">
        <f t="shared" si="67"/>
        <v>315.60000000000002</v>
      </c>
      <c r="J262" s="259">
        <f t="shared" si="67"/>
        <v>315565.02</v>
      </c>
      <c r="K262" s="626">
        <f t="shared" si="62"/>
        <v>0.99936668777707416</v>
      </c>
      <c r="L262" s="626">
        <f t="shared" si="63"/>
        <v>0.99925399130799664</v>
      </c>
    </row>
    <row r="263" spans="1:12" s="236" customFormat="1" ht="22.5" customHeight="1">
      <c r="A263" s="114" t="s">
        <v>553</v>
      </c>
      <c r="B263" s="8" t="s">
        <v>140</v>
      </c>
      <c r="C263" s="9" t="s">
        <v>482</v>
      </c>
      <c r="D263" s="9" t="s">
        <v>201</v>
      </c>
      <c r="E263" s="10" t="s">
        <v>213</v>
      </c>
      <c r="F263" s="11">
        <v>600</v>
      </c>
      <c r="G263" s="203">
        <f>G264</f>
        <v>315.8</v>
      </c>
      <c r="H263" s="641">
        <f>H264</f>
        <v>315800.61</v>
      </c>
      <c r="I263" s="203">
        <f>I264</f>
        <v>315.60000000000002</v>
      </c>
      <c r="J263" s="203">
        <f>J264</f>
        <v>315565.02</v>
      </c>
      <c r="K263" s="617">
        <f t="shared" si="62"/>
        <v>0.99936668777707416</v>
      </c>
      <c r="L263" s="617">
        <f t="shared" si="63"/>
        <v>0.99925399130799664</v>
      </c>
    </row>
    <row r="264" spans="1:12" s="243" customFormat="1" ht="12" customHeight="1">
      <c r="A264" s="117" t="s">
        <v>555</v>
      </c>
      <c r="B264" s="74" t="s">
        <v>140</v>
      </c>
      <c r="C264" s="75" t="s">
        <v>482</v>
      </c>
      <c r="D264" s="75" t="s">
        <v>201</v>
      </c>
      <c r="E264" s="76" t="s">
        <v>213</v>
      </c>
      <c r="F264" s="241">
        <v>610</v>
      </c>
      <c r="G264" s="242">
        <f>'прил 9'!T728</f>
        <v>315.8</v>
      </c>
      <c r="H264" s="642">
        <f>'прил 9'!U728</f>
        <v>315800.61</v>
      </c>
      <c r="I264" s="242">
        <f>'прил 9'!V728</f>
        <v>315.60000000000002</v>
      </c>
      <c r="J264" s="242">
        <f>'прил 9'!W728</f>
        <v>315565.02</v>
      </c>
      <c r="K264" s="622">
        <f t="shared" si="62"/>
        <v>0.99936668777707416</v>
      </c>
      <c r="L264" s="622">
        <f t="shared" si="63"/>
        <v>0.99925399130799664</v>
      </c>
    </row>
    <row r="265" spans="1:12" s="298" customFormat="1" ht="14.25" customHeight="1">
      <c r="A265" s="264" t="s">
        <v>179</v>
      </c>
      <c r="B265" s="293" t="s">
        <v>140</v>
      </c>
      <c r="C265" s="294" t="s">
        <v>497</v>
      </c>
      <c r="D265" s="294" t="s">
        <v>201</v>
      </c>
      <c r="E265" s="295" t="s">
        <v>202</v>
      </c>
      <c r="F265" s="296"/>
      <c r="G265" s="297">
        <f>G266</f>
        <v>86</v>
      </c>
      <c r="H265" s="651">
        <f t="shared" ref="H265:J265" si="68">H266</f>
        <v>86000</v>
      </c>
      <c r="I265" s="297">
        <f t="shared" si="68"/>
        <v>84.9</v>
      </c>
      <c r="J265" s="297">
        <f t="shared" si="68"/>
        <v>84939.12</v>
      </c>
      <c r="K265" s="631">
        <f t="shared" si="62"/>
        <v>0.98720930232558146</v>
      </c>
      <c r="L265" s="631">
        <f t="shared" si="63"/>
        <v>0.98766418604651163</v>
      </c>
    </row>
    <row r="266" spans="1:12" ht="60" customHeight="1">
      <c r="A266" s="391" t="s">
        <v>336</v>
      </c>
      <c r="B266" s="195" t="s">
        <v>140</v>
      </c>
      <c r="C266" s="196" t="s">
        <v>497</v>
      </c>
      <c r="D266" s="196" t="s">
        <v>201</v>
      </c>
      <c r="E266" s="197" t="s">
        <v>334</v>
      </c>
      <c r="F266" s="267"/>
      <c r="G266" s="240">
        <f t="shared" ref="G266:J267" si="69">G267</f>
        <v>86</v>
      </c>
      <c r="H266" s="640">
        <f t="shared" si="69"/>
        <v>86000</v>
      </c>
      <c r="I266" s="240">
        <f t="shared" si="69"/>
        <v>84.9</v>
      </c>
      <c r="J266" s="240">
        <f t="shared" si="69"/>
        <v>84939.12</v>
      </c>
      <c r="K266" s="621">
        <f t="shared" si="62"/>
        <v>0.98720930232558146</v>
      </c>
      <c r="L266" s="621">
        <f t="shared" si="63"/>
        <v>0.98766418604651163</v>
      </c>
    </row>
    <row r="267" spans="1:12" s="269" customFormat="1" ht="23.25" customHeight="1">
      <c r="A267" s="114" t="s">
        <v>553</v>
      </c>
      <c r="B267" s="244" t="s">
        <v>140</v>
      </c>
      <c r="C267" s="245" t="s">
        <v>497</v>
      </c>
      <c r="D267" s="245" t="s">
        <v>201</v>
      </c>
      <c r="E267" s="10" t="s">
        <v>334</v>
      </c>
      <c r="F267" s="268" t="s">
        <v>554</v>
      </c>
      <c r="G267" s="248">
        <f t="shared" si="69"/>
        <v>86</v>
      </c>
      <c r="H267" s="643">
        <f t="shared" si="69"/>
        <v>86000</v>
      </c>
      <c r="I267" s="248">
        <f t="shared" si="69"/>
        <v>84.9</v>
      </c>
      <c r="J267" s="248">
        <f t="shared" si="69"/>
        <v>84939.12</v>
      </c>
      <c r="K267" s="623">
        <f t="shared" si="62"/>
        <v>0.98720930232558146</v>
      </c>
      <c r="L267" s="623">
        <f t="shared" si="63"/>
        <v>0.98766418604651163</v>
      </c>
    </row>
    <row r="268" spans="1:12" s="243" customFormat="1" ht="15.75" customHeight="1">
      <c r="A268" s="117" t="s">
        <v>555</v>
      </c>
      <c r="B268" s="74" t="s">
        <v>140</v>
      </c>
      <c r="C268" s="75" t="s">
        <v>497</v>
      </c>
      <c r="D268" s="75" t="s">
        <v>201</v>
      </c>
      <c r="E268" s="76" t="s">
        <v>334</v>
      </c>
      <c r="F268" s="142" t="s">
        <v>556</v>
      </c>
      <c r="G268" s="242">
        <f>'прил 9'!T733</f>
        <v>86</v>
      </c>
      <c r="H268" s="642">
        <f>'прил 9'!U733</f>
        <v>86000</v>
      </c>
      <c r="I268" s="242">
        <f>'прил 9'!V733</f>
        <v>84.9</v>
      </c>
      <c r="J268" s="242">
        <f>'прил 9'!W733</f>
        <v>84939.12</v>
      </c>
      <c r="K268" s="622">
        <f t="shared" si="62"/>
        <v>0.98720930232558146</v>
      </c>
      <c r="L268" s="622">
        <f t="shared" si="63"/>
        <v>0.98766418604651163</v>
      </c>
    </row>
    <row r="269" spans="1:12" ht="29.25" customHeight="1">
      <c r="A269" s="263" t="s">
        <v>125</v>
      </c>
      <c r="B269" s="224" t="s">
        <v>126</v>
      </c>
      <c r="C269" s="225" t="s">
        <v>478</v>
      </c>
      <c r="D269" s="225" t="s">
        <v>201</v>
      </c>
      <c r="E269" s="226" t="s">
        <v>202</v>
      </c>
      <c r="F269" s="262"/>
      <c r="G269" s="228">
        <f>G294+G297+G279+G276+G273+G270+G282+G285+G288+G291+G300</f>
        <v>89742.1</v>
      </c>
      <c r="H269" s="638">
        <f t="shared" ref="H269:J269" si="70">H294+H297+H279+H276+H273+H270+H282+H285+H288+H291+H300</f>
        <v>89742108.070000008</v>
      </c>
      <c r="I269" s="228">
        <f t="shared" si="70"/>
        <v>89742.1</v>
      </c>
      <c r="J269" s="228">
        <f t="shared" si="70"/>
        <v>89742106</v>
      </c>
      <c r="K269" s="619">
        <f t="shared" si="62"/>
        <v>1</v>
      </c>
      <c r="L269" s="619">
        <f t="shared" si="63"/>
        <v>0.99999997693390485</v>
      </c>
    </row>
    <row r="270" spans="1:12" ht="16.5" customHeight="1">
      <c r="A270" s="266" t="s">
        <v>26</v>
      </c>
      <c r="B270" s="255" t="s">
        <v>126</v>
      </c>
      <c r="C270" s="256" t="s">
        <v>478</v>
      </c>
      <c r="D270" s="256" t="s">
        <v>201</v>
      </c>
      <c r="E270" s="257" t="s">
        <v>24</v>
      </c>
      <c r="F270" s="258"/>
      <c r="G270" s="259">
        <f t="shared" ref="G270:J271" si="71">G271</f>
        <v>5.0999999999999996</v>
      </c>
      <c r="H270" s="646">
        <f t="shared" si="71"/>
        <v>5030</v>
      </c>
      <c r="I270" s="259">
        <f t="shared" si="71"/>
        <v>5.0999999999999996</v>
      </c>
      <c r="J270" s="259">
        <f t="shared" si="71"/>
        <v>5030</v>
      </c>
      <c r="K270" s="626">
        <f t="shared" si="62"/>
        <v>1</v>
      </c>
      <c r="L270" s="626">
        <f t="shared" si="63"/>
        <v>1</v>
      </c>
    </row>
    <row r="271" spans="1:12" ht="25.5" customHeight="1">
      <c r="A271" s="114" t="s">
        <v>553</v>
      </c>
      <c r="B271" s="8" t="s">
        <v>126</v>
      </c>
      <c r="C271" s="9" t="s">
        <v>478</v>
      </c>
      <c r="D271" s="9" t="s">
        <v>201</v>
      </c>
      <c r="E271" s="10" t="s">
        <v>24</v>
      </c>
      <c r="F271" s="7" t="s">
        <v>554</v>
      </c>
      <c r="G271" s="203">
        <f t="shared" si="71"/>
        <v>5.0999999999999996</v>
      </c>
      <c r="H271" s="641">
        <f t="shared" si="71"/>
        <v>5030</v>
      </c>
      <c r="I271" s="203">
        <f t="shared" si="71"/>
        <v>5.0999999999999996</v>
      </c>
      <c r="J271" s="203">
        <f t="shared" si="71"/>
        <v>5030</v>
      </c>
      <c r="K271" s="617">
        <f t="shared" si="62"/>
        <v>1</v>
      </c>
      <c r="L271" s="617">
        <f t="shared" si="63"/>
        <v>1</v>
      </c>
    </row>
    <row r="272" spans="1:12" s="243" customFormat="1" ht="15" customHeight="1">
      <c r="A272" s="117" t="s">
        <v>555</v>
      </c>
      <c r="B272" s="74" t="s">
        <v>126</v>
      </c>
      <c r="C272" s="75" t="s">
        <v>478</v>
      </c>
      <c r="D272" s="75" t="s">
        <v>201</v>
      </c>
      <c r="E272" s="76" t="s">
        <v>24</v>
      </c>
      <c r="F272" s="142" t="s">
        <v>556</v>
      </c>
      <c r="G272" s="242">
        <f>'прил 9'!T776</f>
        <v>5.0999999999999996</v>
      </c>
      <c r="H272" s="642">
        <f>'прил 9'!U776</f>
        <v>5030</v>
      </c>
      <c r="I272" s="242">
        <f>'прил 9'!V776</f>
        <v>5.0999999999999996</v>
      </c>
      <c r="J272" s="242">
        <f>'прил 9'!W776</f>
        <v>5030</v>
      </c>
      <c r="K272" s="622">
        <f t="shared" si="62"/>
        <v>1</v>
      </c>
      <c r="L272" s="622">
        <f t="shared" si="63"/>
        <v>1</v>
      </c>
    </row>
    <row r="273" spans="1:12" ht="39.75" customHeight="1">
      <c r="A273" s="266" t="s">
        <v>27</v>
      </c>
      <c r="B273" s="255" t="s">
        <v>126</v>
      </c>
      <c r="C273" s="256" t="s">
        <v>478</v>
      </c>
      <c r="D273" s="256" t="s">
        <v>201</v>
      </c>
      <c r="E273" s="257" t="s">
        <v>25</v>
      </c>
      <c r="F273" s="258"/>
      <c r="G273" s="259">
        <f t="shared" ref="G273:J274" si="72">G274</f>
        <v>306.89999999999998</v>
      </c>
      <c r="H273" s="646">
        <f t="shared" si="72"/>
        <v>306900</v>
      </c>
      <c r="I273" s="259">
        <f t="shared" si="72"/>
        <v>306.89999999999998</v>
      </c>
      <c r="J273" s="259">
        <f t="shared" si="72"/>
        <v>306900</v>
      </c>
      <c r="K273" s="626">
        <f t="shared" si="62"/>
        <v>1</v>
      </c>
      <c r="L273" s="626">
        <f t="shared" si="63"/>
        <v>1</v>
      </c>
    </row>
    <row r="274" spans="1:12" ht="25.5" customHeight="1">
      <c r="A274" s="114" t="s">
        <v>553</v>
      </c>
      <c r="B274" s="8" t="s">
        <v>126</v>
      </c>
      <c r="C274" s="9" t="s">
        <v>478</v>
      </c>
      <c r="D274" s="9" t="s">
        <v>201</v>
      </c>
      <c r="E274" s="10" t="s">
        <v>25</v>
      </c>
      <c r="F274" s="7" t="s">
        <v>554</v>
      </c>
      <c r="G274" s="203">
        <f t="shared" si="72"/>
        <v>306.89999999999998</v>
      </c>
      <c r="H274" s="641">
        <f t="shared" si="72"/>
        <v>306900</v>
      </c>
      <c r="I274" s="203">
        <f t="shared" si="72"/>
        <v>306.89999999999998</v>
      </c>
      <c r="J274" s="203">
        <f t="shared" si="72"/>
        <v>306900</v>
      </c>
      <c r="K274" s="617">
        <f t="shared" si="62"/>
        <v>1</v>
      </c>
      <c r="L274" s="617">
        <f t="shared" si="63"/>
        <v>1</v>
      </c>
    </row>
    <row r="275" spans="1:12" s="243" customFormat="1" ht="15" customHeight="1">
      <c r="A275" s="117" t="s">
        <v>555</v>
      </c>
      <c r="B275" s="74" t="s">
        <v>126</v>
      </c>
      <c r="C275" s="75" t="s">
        <v>478</v>
      </c>
      <c r="D275" s="75" t="s">
        <v>201</v>
      </c>
      <c r="E275" s="76" t="s">
        <v>25</v>
      </c>
      <c r="F275" s="142" t="s">
        <v>556</v>
      </c>
      <c r="G275" s="242">
        <f>'прил 9'!T782</f>
        <v>306.89999999999998</v>
      </c>
      <c r="H275" s="642">
        <f>'прил 9'!U782</f>
        <v>306900</v>
      </c>
      <c r="I275" s="242">
        <f>'прил 9'!V782</f>
        <v>306.89999999999998</v>
      </c>
      <c r="J275" s="242">
        <f>'прил 9'!W782</f>
        <v>306900</v>
      </c>
      <c r="K275" s="622">
        <f t="shared" si="62"/>
        <v>1</v>
      </c>
      <c r="L275" s="622">
        <f t="shared" si="63"/>
        <v>1</v>
      </c>
    </row>
    <row r="276" spans="1:12" ht="84" customHeight="1">
      <c r="A276" s="266" t="s">
        <v>0</v>
      </c>
      <c r="B276" s="255" t="s">
        <v>126</v>
      </c>
      <c r="C276" s="256" t="s">
        <v>478</v>
      </c>
      <c r="D276" s="256" t="s">
        <v>201</v>
      </c>
      <c r="E276" s="257" t="s">
        <v>1</v>
      </c>
      <c r="F276" s="258"/>
      <c r="G276" s="259">
        <f t="shared" ref="G276:J277" si="73">G277</f>
        <v>284.3</v>
      </c>
      <c r="H276" s="646">
        <f t="shared" si="73"/>
        <v>284300</v>
      </c>
      <c r="I276" s="259">
        <f t="shared" si="73"/>
        <v>284.3</v>
      </c>
      <c r="J276" s="259">
        <f t="shared" si="73"/>
        <v>284300</v>
      </c>
      <c r="K276" s="626">
        <f t="shared" si="62"/>
        <v>1</v>
      </c>
      <c r="L276" s="626">
        <f t="shared" si="63"/>
        <v>1</v>
      </c>
    </row>
    <row r="277" spans="1:12" ht="25.5" customHeight="1">
      <c r="A277" s="114" t="s">
        <v>553</v>
      </c>
      <c r="B277" s="8" t="s">
        <v>126</v>
      </c>
      <c r="C277" s="9" t="s">
        <v>478</v>
      </c>
      <c r="D277" s="9" t="s">
        <v>201</v>
      </c>
      <c r="E277" s="10" t="s">
        <v>1</v>
      </c>
      <c r="F277" s="7" t="s">
        <v>554</v>
      </c>
      <c r="G277" s="203">
        <f t="shared" si="73"/>
        <v>284.3</v>
      </c>
      <c r="H277" s="641">
        <f t="shared" si="73"/>
        <v>284300</v>
      </c>
      <c r="I277" s="203">
        <f t="shared" si="73"/>
        <v>284.3</v>
      </c>
      <c r="J277" s="203">
        <f t="shared" si="73"/>
        <v>284300</v>
      </c>
      <c r="K277" s="617">
        <f t="shared" si="62"/>
        <v>1</v>
      </c>
      <c r="L277" s="617">
        <f t="shared" si="63"/>
        <v>1</v>
      </c>
    </row>
    <row r="278" spans="1:12" s="243" customFormat="1" ht="15" customHeight="1">
      <c r="A278" s="117" t="s">
        <v>555</v>
      </c>
      <c r="B278" s="74" t="s">
        <v>126</v>
      </c>
      <c r="C278" s="75" t="s">
        <v>478</v>
      </c>
      <c r="D278" s="75" t="s">
        <v>201</v>
      </c>
      <c r="E278" s="76" t="s">
        <v>1</v>
      </c>
      <c r="F278" s="142" t="s">
        <v>556</v>
      </c>
      <c r="G278" s="242">
        <f>'прил 9'!T788</f>
        <v>284.3</v>
      </c>
      <c r="H278" s="642">
        <f>'прил 9'!U788</f>
        <v>284300</v>
      </c>
      <c r="I278" s="242">
        <f>'прил 9'!V788</f>
        <v>284.3</v>
      </c>
      <c r="J278" s="242">
        <f>'прил 9'!W788</f>
        <v>284300</v>
      </c>
      <c r="K278" s="622">
        <f t="shared" si="62"/>
        <v>1</v>
      </c>
      <c r="L278" s="622">
        <f t="shared" si="63"/>
        <v>1</v>
      </c>
    </row>
    <row r="279" spans="1:12" ht="109.5" customHeight="1">
      <c r="A279" s="266" t="s">
        <v>175</v>
      </c>
      <c r="B279" s="255" t="s">
        <v>126</v>
      </c>
      <c r="C279" s="256" t="s">
        <v>478</v>
      </c>
      <c r="D279" s="256" t="s">
        <v>201</v>
      </c>
      <c r="E279" s="257" t="s">
        <v>173</v>
      </c>
      <c r="F279" s="258"/>
      <c r="G279" s="259">
        <f t="shared" ref="G279:J280" si="74">G280</f>
        <v>81.599999999999994</v>
      </c>
      <c r="H279" s="646">
        <f t="shared" si="74"/>
        <v>81640</v>
      </c>
      <c r="I279" s="259">
        <f t="shared" si="74"/>
        <v>81.599999999999994</v>
      </c>
      <c r="J279" s="259">
        <f t="shared" si="74"/>
        <v>81640</v>
      </c>
      <c r="K279" s="626">
        <f t="shared" si="62"/>
        <v>1</v>
      </c>
      <c r="L279" s="626">
        <f t="shared" si="63"/>
        <v>1</v>
      </c>
    </row>
    <row r="280" spans="1:12" ht="25.5" customHeight="1">
      <c r="A280" s="114" t="s">
        <v>553</v>
      </c>
      <c r="B280" s="8" t="s">
        <v>126</v>
      </c>
      <c r="C280" s="9" t="s">
        <v>478</v>
      </c>
      <c r="D280" s="9" t="s">
        <v>201</v>
      </c>
      <c r="E280" s="10" t="s">
        <v>173</v>
      </c>
      <c r="F280" s="7" t="s">
        <v>554</v>
      </c>
      <c r="G280" s="203">
        <f t="shared" si="74"/>
        <v>81.599999999999994</v>
      </c>
      <c r="H280" s="641">
        <f t="shared" si="74"/>
        <v>81640</v>
      </c>
      <c r="I280" s="203">
        <f t="shared" si="74"/>
        <v>81.599999999999994</v>
      </c>
      <c r="J280" s="203">
        <f t="shared" si="74"/>
        <v>81640</v>
      </c>
      <c r="K280" s="617">
        <f t="shared" si="62"/>
        <v>1</v>
      </c>
      <c r="L280" s="617">
        <f t="shared" si="63"/>
        <v>1</v>
      </c>
    </row>
    <row r="281" spans="1:12" s="243" customFormat="1" ht="15" customHeight="1">
      <c r="A281" s="117" t="s">
        <v>555</v>
      </c>
      <c r="B281" s="74" t="s">
        <v>126</v>
      </c>
      <c r="C281" s="75" t="s">
        <v>478</v>
      </c>
      <c r="D281" s="75" t="s">
        <v>201</v>
      </c>
      <c r="E281" s="76" t="s">
        <v>173</v>
      </c>
      <c r="F281" s="142" t="s">
        <v>556</v>
      </c>
      <c r="G281" s="242">
        <f>'прил 9'!T793</f>
        <v>81.599999999999994</v>
      </c>
      <c r="H281" s="642">
        <f>'прил 9'!U793</f>
        <v>81640</v>
      </c>
      <c r="I281" s="242">
        <f>'прил 9'!V793</f>
        <v>81.599999999999994</v>
      </c>
      <c r="J281" s="242">
        <f>'прил 9'!W793</f>
        <v>81640</v>
      </c>
      <c r="K281" s="622">
        <f t="shared" si="62"/>
        <v>1</v>
      </c>
      <c r="L281" s="622">
        <f t="shared" si="63"/>
        <v>1</v>
      </c>
    </row>
    <row r="282" spans="1:12" ht="50.25" customHeight="1">
      <c r="A282" s="486" t="s">
        <v>592</v>
      </c>
      <c r="B282" s="255" t="s">
        <v>126</v>
      </c>
      <c r="C282" s="256" t="s">
        <v>478</v>
      </c>
      <c r="D282" s="256" t="s">
        <v>201</v>
      </c>
      <c r="E282" s="257" t="s">
        <v>580</v>
      </c>
      <c r="F282" s="258"/>
      <c r="G282" s="259">
        <f t="shared" ref="G282:J283" si="75">G283</f>
        <v>1648.3999999999999</v>
      </c>
      <c r="H282" s="646">
        <f t="shared" si="75"/>
        <v>1648433</v>
      </c>
      <c r="I282" s="259">
        <f t="shared" si="75"/>
        <v>1648.4</v>
      </c>
      <c r="J282" s="259">
        <f t="shared" si="75"/>
        <v>1648433</v>
      </c>
      <c r="K282" s="626">
        <f t="shared" si="62"/>
        <v>1.0000000000000002</v>
      </c>
      <c r="L282" s="626">
        <f t="shared" si="63"/>
        <v>1</v>
      </c>
    </row>
    <row r="283" spans="1:12" ht="25.5" customHeight="1">
      <c r="A283" s="114" t="s">
        <v>553</v>
      </c>
      <c r="B283" s="478" t="s">
        <v>126</v>
      </c>
      <c r="C283" s="479" t="s">
        <v>478</v>
      </c>
      <c r="D283" s="479" t="s">
        <v>201</v>
      </c>
      <c r="E283" s="480" t="s">
        <v>580</v>
      </c>
      <c r="F283" s="7" t="s">
        <v>554</v>
      </c>
      <c r="G283" s="203">
        <f t="shared" si="75"/>
        <v>1648.3999999999999</v>
      </c>
      <c r="H283" s="641">
        <f t="shared" si="75"/>
        <v>1648433</v>
      </c>
      <c r="I283" s="203">
        <f t="shared" si="75"/>
        <v>1648.4</v>
      </c>
      <c r="J283" s="203">
        <f t="shared" si="75"/>
        <v>1648433</v>
      </c>
      <c r="K283" s="617">
        <f t="shared" si="62"/>
        <v>1.0000000000000002</v>
      </c>
      <c r="L283" s="617">
        <f t="shared" si="63"/>
        <v>1</v>
      </c>
    </row>
    <row r="284" spans="1:12" s="243" customFormat="1" ht="15" customHeight="1">
      <c r="A284" s="117" t="s">
        <v>555</v>
      </c>
      <c r="B284" s="74" t="s">
        <v>126</v>
      </c>
      <c r="C284" s="75" t="s">
        <v>478</v>
      </c>
      <c r="D284" s="75" t="s">
        <v>201</v>
      </c>
      <c r="E284" s="76" t="s">
        <v>580</v>
      </c>
      <c r="F284" s="142" t="s">
        <v>556</v>
      </c>
      <c r="G284" s="242">
        <f>'прил 9'!T680</f>
        <v>1648.3999999999999</v>
      </c>
      <c r="H284" s="642">
        <f>'прил 9'!U680</f>
        <v>1648433</v>
      </c>
      <c r="I284" s="242">
        <f>'прил 9'!V680</f>
        <v>1648.4</v>
      </c>
      <c r="J284" s="242">
        <f>'прил 9'!W680</f>
        <v>1648433</v>
      </c>
      <c r="K284" s="622">
        <f t="shared" si="62"/>
        <v>1.0000000000000002</v>
      </c>
      <c r="L284" s="622">
        <f t="shared" si="63"/>
        <v>1</v>
      </c>
    </row>
    <row r="285" spans="1:12" ht="51.75" customHeight="1">
      <c r="A285" s="266" t="s">
        <v>582</v>
      </c>
      <c r="B285" s="255" t="s">
        <v>126</v>
      </c>
      <c r="C285" s="256" t="s">
        <v>478</v>
      </c>
      <c r="D285" s="256" t="s">
        <v>201</v>
      </c>
      <c r="E285" s="257" t="s">
        <v>581</v>
      </c>
      <c r="F285" s="258"/>
      <c r="G285" s="259">
        <f t="shared" ref="G285:J286" si="76">G286</f>
        <v>1348.7</v>
      </c>
      <c r="H285" s="646">
        <f t="shared" si="76"/>
        <v>1348654</v>
      </c>
      <c r="I285" s="259">
        <f t="shared" si="76"/>
        <v>1348.7</v>
      </c>
      <c r="J285" s="259">
        <f t="shared" si="76"/>
        <v>1348654</v>
      </c>
      <c r="K285" s="626">
        <f t="shared" si="62"/>
        <v>1</v>
      </c>
      <c r="L285" s="626">
        <f t="shared" si="63"/>
        <v>1</v>
      </c>
    </row>
    <row r="286" spans="1:12" ht="25.5" customHeight="1">
      <c r="A286" s="114" t="s">
        <v>553</v>
      </c>
      <c r="B286" s="478" t="s">
        <v>126</v>
      </c>
      <c r="C286" s="479" t="s">
        <v>478</v>
      </c>
      <c r="D286" s="479" t="s">
        <v>201</v>
      </c>
      <c r="E286" s="480" t="s">
        <v>581</v>
      </c>
      <c r="F286" s="7" t="s">
        <v>554</v>
      </c>
      <c r="G286" s="203">
        <f t="shared" si="76"/>
        <v>1348.7</v>
      </c>
      <c r="H286" s="641">
        <f t="shared" si="76"/>
        <v>1348654</v>
      </c>
      <c r="I286" s="203">
        <f t="shared" si="76"/>
        <v>1348.7</v>
      </c>
      <c r="J286" s="203">
        <f t="shared" si="76"/>
        <v>1348654</v>
      </c>
      <c r="K286" s="617">
        <f t="shared" si="62"/>
        <v>1</v>
      </c>
      <c r="L286" s="617">
        <f t="shared" si="63"/>
        <v>1</v>
      </c>
    </row>
    <row r="287" spans="1:12" s="243" customFormat="1" ht="15" customHeight="1">
      <c r="A287" s="117" t="s">
        <v>555</v>
      </c>
      <c r="B287" s="74" t="s">
        <v>126</v>
      </c>
      <c r="C287" s="75" t="s">
        <v>478</v>
      </c>
      <c r="D287" s="75" t="s">
        <v>201</v>
      </c>
      <c r="E287" s="76" t="s">
        <v>581</v>
      </c>
      <c r="F287" s="142" t="s">
        <v>556</v>
      </c>
      <c r="G287" s="242">
        <f>'прил 9'!T684</f>
        <v>1348.7</v>
      </c>
      <c r="H287" s="642">
        <f>'прил 9'!U684</f>
        <v>1348654</v>
      </c>
      <c r="I287" s="242">
        <f>'прил 9'!V684</f>
        <v>1348.7</v>
      </c>
      <c r="J287" s="242">
        <f>'прил 9'!W684</f>
        <v>1348654</v>
      </c>
      <c r="K287" s="622">
        <f t="shared" si="62"/>
        <v>1</v>
      </c>
      <c r="L287" s="622">
        <f t="shared" si="63"/>
        <v>1</v>
      </c>
    </row>
    <row r="288" spans="1:12" ht="40.5" customHeight="1">
      <c r="A288" s="486" t="s">
        <v>593</v>
      </c>
      <c r="B288" s="255" t="s">
        <v>126</v>
      </c>
      <c r="C288" s="256" t="s">
        <v>478</v>
      </c>
      <c r="D288" s="256" t="s">
        <v>201</v>
      </c>
      <c r="E288" s="257" t="s">
        <v>577</v>
      </c>
      <c r="F288" s="258"/>
      <c r="G288" s="259">
        <f t="shared" ref="G288:J289" si="77">G289</f>
        <v>14460.6</v>
      </c>
      <c r="H288" s="646">
        <f t="shared" si="77"/>
        <v>14460587</v>
      </c>
      <c r="I288" s="259">
        <f t="shared" si="77"/>
        <v>14460.6</v>
      </c>
      <c r="J288" s="259">
        <f t="shared" si="77"/>
        <v>14460587</v>
      </c>
      <c r="K288" s="626">
        <f t="shared" si="62"/>
        <v>1</v>
      </c>
      <c r="L288" s="626">
        <f t="shared" si="63"/>
        <v>1</v>
      </c>
    </row>
    <row r="289" spans="1:12" ht="25.5" customHeight="1">
      <c r="A289" s="114" t="s">
        <v>553</v>
      </c>
      <c r="B289" s="478" t="s">
        <v>126</v>
      </c>
      <c r="C289" s="479" t="s">
        <v>478</v>
      </c>
      <c r="D289" s="479" t="s">
        <v>201</v>
      </c>
      <c r="E289" s="480" t="s">
        <v>577</v>
      </c>
      <c r="F289" s="7" t="s">
        <v>554</v>
      </c>
      <c r="G289" s="203">
        <f t="shared" si="77"/>
        <v>14460.6</v>
      </c>
      <c r="H289" s="641">
        <f t="shared" si="77"/>
        <v>14460587</v>
      </c>
      <c r="I289" s="203">
        <f t="shared" si="77"/>
        <v>14460.6</v>
      </c>
      <c r="J289" s="203">
        <f t="shared" si="77"/>
        <v>14460587</v>
      </c>
      <c r="K289" s="617">
        <f t="shared" si="62"/>
        <v>1</v>
      </c>
      <c r="L289" s="617">
        <f t="shared" si="63"/>
        <v>1</v>
      </c>
    </row>
    <row r="290" spans="1:12" s="243" customFormat="1" ht="15" customHeight="1">
      <c r="A290" s="117" t="s">
        <v>555</v>
      </c>
      <c r="B290" s="74" t="s">
        <v>126</v>
      </c>
      <c r="C290" s="75" t="s">
        <v>478</v>
      </c>
      <c r="D290" s="75" t="s">
        <v>201</v>
      </c>
      <c r="E290" s="76" t="s">
        <v>577</v>
      </c>
      <c r="F290" s="142" t="s">
        <v>556</v>
      </c>
      <c r="G290" s="242">
        <f>'прил 9'!T798</f>
        <v>14460.6</v>
      </c>
      <c r="H290" s="642">
        <f>'прил 9'!U798</f>
        <v>14460587</v>
      </c>
      <c r="I290" s="242">
        <f>'прил 9'!V798</f>
        <v>14460.6</v>
      </c>
      <c r="J290" s="242">
        <f>'прил 9'!W798</f>
        <v>14460587</v>
      </c>
      <c r="K290" s="622">
        <f t="shared" si="62"/>
        <v>1</v>
      </c>
      <c r="L290" s="622">
        <f t="shared" si="63"/>
        <v>1</v>
      </c>
    </row>
    <row r="291" spans="1:12" ht="51.75" customHeight="1">
      <c r="A291" s="266" t="s">
        <v>579</v>
      </c>
      <c r="B291" s="255" t="s">
        <v>126</v>
      </c>
      <c r="C291" s="256" t="s">
        <v>478</v>
      </c>
      <c r="D291" s="256" t="s">
        <v>201</v>
      </c>
      <c r="E291" s="257" t="s">
        <v>578</v>
      </c>
      <c r="F291" s="258"/>
      <c r="G291" s="259">
        <f t="shared" ref="G291:J292" si="78">G292</f>
        <v>761.00000000000011</v>
      </c>
      <c r="H291" s="646">
        <f t="shared" si="78"/>
        <v>761083.5</v>
      </c>
      <c r="I291" s="259">
        <f t="shared" si="78"/>
        <v>761</v>
      </c>
      <c r="J291" s="259">
        <f t="shared" si="78"/>
        <v>761083.5</v>
      </c>
      <c r="K291" s="626">
        <f t="shared" si="62"/>
        <v>0.99999999999999989</v>
      </c>
      <c r="L291" s="626">
        <f t="shared" si="63"/>
        <v>1</v>
      </c>
    </row>
    <row r="292" spans="1:12" ht="25.5" customHeight="1">
      <c r="A292" s="114" t="s">
        <v>553</v>
      </c>
      <c r="B292" s="478" t="s">
        <v>126</v>
      </c>
      <c r="C292" s="479" t="s">
        <v>478</v>
      </c>
      <c r="D292" s="479" t="s">
        <v>201</v>
      </c>
      <c r="E292" s="480" t="s">
        <v>578</v>
      </c>
      <c r="F292" s="7" t="s">
        <v>554</v>
      </c>
      <c r="G292" s="203">
        <f t="shared" si="78"/>
        <v>761.00000000000011</v>
      </c>
      <c r="H292" s="641">
        <f t="shared" si="78"/>
        <v>761083.5</v>
      </c>
      <c r="I292" s="203">
        <f t="shared" si="78"/>
        <v>761</v>
      </c>
      <c r="J292" s="203">
        <f t="shared" si="78"/>
        <v>761083.5</v>
      </c>
      <c r="K292" s="617">
        <f t="shared" si="62"/>
        <v>0.99999999999999989</v>
      </c>
      <c r="L292" s="617">
        <f t="shared" si="63"/>
        <v>1</v>
      </c>
    </row>
    <row r="293" spans="1:12" s="243" customFormat="1" ht="15" customHeight="1">
      <c r="A293" s="117" t="s">
        <v>555</v>
      </c>
      <c r="B293" s="74" t="s">
        <v>126</v>
      </c>
      <c r="C293" s="75" t="s">
        <v>478</v>
      </c>
      <c r="D293" s="75" t="s">
        <v>201</v>
      </c>
      <c r="E293" s="76" t="s">
        <v>578</v>
      </c>
      <c r="F293" s="142" t="s">
        <v>556</v>
      </c>
      <c r="G293" s="242">
        <f>'прил 9'!T803</f>
        <v>761.00000000000011</v>
      </c>
      <c r="H293" s="642">
        <f>'прил 9'!U803</f>
        <v>761083.5</v>
      </c>
      <c r="I293" s="242">
        <f>'прил 9'!V803</f>
        <v>761</v>
      </c>
      <c r="J293" s="242">
        <f>'прил 9'!W803</f>
        <v>761083.5</v>
      </c>
      <c r="K293" s="622">
        <f t="shared" si="62"/>
        <v>0.99999999999999989</v>
      </c>
      <c r="L293" s="622">
        <f t="shared" si="63"/>
        <v>1</v>
      </c>
    </row>
    <row r="294" spans="1:12" ht="16.5" customHeight="1">
      <c r="A294" s="254" t="s">
        <v>552</v>
      </c>
      <c r="B294" s="255" t="s">
        <v>126</v>
      </c>
      <c r="C294" s="256" t="s">
        <v>478</v>
      </c>
      <c r="D294" s="256" t="s">
        <v>201</v>
      </c>
      <c r="E294" s="257" t="s">
        <v>211</v>
      </c>
      <c r="F294" s="258"/>
      <c r="G294" s="259">
        <f t="shared" ref="G294:J295" si="79">G295</f>
        <v>70172.100000000006</v>
      </c>
      <c r="H294" s="646">
        <f t="shared" si="79"/>
        <v>70172090.590000004</v>
      </c>
      <c r="I294" s="259">
        <f t="shared" si="79"/>
        <v>70172.100000000006</v>
      </c>
      <c r="J294" s="259">
        <f t="shared" si="79"/>
        <v>70172090.590000004</v>
      </c>
      <c r="K294" s="626">
        <f t="shared" ref="K294:K339" si="80">IF(I294=0,0,I294/G294)</f>
        <v>1</v>
      </c>
      <c r="L294" s="626">
        <f t="shared" ref="L294:L339" si="81">IF(J294=0,0,J294/H294)</f>
        <v>1</v>
      </c>
    </row>
    <row r="295" spans="1:12" ht="25.5" customHeight="1">
      <c r="A295" s="114" t="s">
        <v>553</v>
      </c>
      <c r="B295" s="8" t="s">
        <v>126</v>
      </c>
      <c r="C295" s="9" t="s">
        <v>478</v>
      </c>
      <c r="D295" s="9" t="s">
        <v>201</v>
      </c>
      <c r="E295" s="10" t="s">
        <v>211</v>
      </c>
      <c r="F295" s="7" t="s">
        <v>554</v>
      </c>
      <c r="G295" s="203">
        <f t="shared" si="79"/>
        <v>70172.100000000006</v>
      </c>
      <c r="H295" s="641">
        <f t="shared" si="79"/>
        <v>70172090.590000004</v>
      </c>
      <c r="I295" s="203">
        <f t="shared" si="79"/>
        <v>70172.100000000006</v>
      </c>
      <c r="J295" s="203">
        <f t="shared" si="79"/>
        <v>70172090.590000004</v>
      </c>
      <c r="K295" s="617">
        <f t="shared" si="80"/>
        <v>1</v>
      </c>
      <c r="L295" s="617">
        <f t="shared" si="81"/>
        <v>1</v>
      </c>
    </row>
    <row r="296" spans="1:12" s="243" customFormat="1" ht="15" customHeight="1">
      <c r="A296" s="117" t="s">
        <v>555</v>
      </c>
      <c r="B296" s="74" t="s">
        <v>126</v>
      </c>
      <c r="C296" s="75" t="s">
        <v>478</v>
      </c>
      <c r="D296" s="75" t="s">
        <v>201</v>
      </c>
      <c r="E296" s="76" t="s">
        <v>211</v>
      </c>
      <c r="F296" s="142" t="s">
        <v>556</v>
      </c>
      <c r="G296" s="242">
        <f>'прил 9'!T688+'прил 9'!T808</f>
        <v>70172.100000000006</v>
      </c>
      <c r="H296" s="642">
        <f>'прил 9'!U688+'прил 9'!U808</f>
        <v>70172090.590000004</v>
      </c>
      <c r="I296" s="242">
        <f>'прил 9'!V688+'прил 9'!V808</f>
        <v>70172.100000000006</v>
      </c>
      <c r="J296" s="242">
        <f>'прил 9'!W688+'прил 9'!W808</f>
        <v>70172090.590000004</v>
      </c>
      <c r="K296" s="622">
        <f t="shared" si="80"/>
        <v>1</v>
      </c>
      <c r="L296" s="622">
        <f t="shared" si="81"/>
        <v>1</v>
      </c>
    </row>
    <row r="297" spans="1:12" ht="12.75" customHeight="1">
      <c r="A297" s="254" t="s">
        <v>153</v>
      </c>
      <c r="B297" s="255" t="s">
        <v>126</v>
      </c>
      <c r="C297" s="256" t="s">
        <v>478</v>
      </c>
      <c r="D297" s="256" t="s">
        <v>201</v>
      </c>
      <c r="E297" s="257" t="s">
        <v>238</v>
      </c>
      <c r="F297" s="258"/>
      <c r="G297" s="259">
        <f>G298</f>
        <v>653.4</v>
      </c>
      <c r="H297" s="646">
        <f t="shared" ref="H297:J297" si="82">H298</f>
        <v>653389.98</v>
      </c>
      <c r="I297" s="259">
        <f t="shared" si="82"/>
        <v>653.4</v>
      </c>
      <c r="J297" s="259">
        <f t="shared" si="82"/>
        <v>653387.91</v>
      </c>
      <c r="K297" s="626">
        <f t="shared" si="80"/>
        <v>1</v>
      </c>
      <c r="L297" s="626">
        <f t="shared" si="81"/>
        <v>0.99999683190733968</v>
      </c>
    </row>
    <row r="298" spans="1:12" ht="25.5" customHeight="1">
      <c r="A298" s="114" t="s">
        <v>553</v>
      </c>
      <c r="B298" s="8" t="s">
        <v>126</v>
      </c>
      <c r="C298" s="9" t="s">
        <v>478</v>
      </c>
      <c r="D298" s="9" t="s">
        <v>201</v>
      </c>
      <c r="E298" s="10" t="s">
        <v>238</v>
      </c>
      <c r="F298" s="7" t="s">
        <v>554</v>
      </c>
      <c r="G298" s="203">
        <f>G299</f>
        <v>653.4</v>
      </c>
      <c r="H298" s="641">
        <f>H299</f>
        <v>653389.98</v>
      </c>
      <c r="I298" s="203">
        <f>I299</f>
        <v>653.4</v>
      </c>
      <c r="J298" s="203">
        <f>J299</f>
        <v>653387.91</v>
      </c>
      <c r="K298" s="617">
        <f t="shared" si="80"/>
        <v>1</v>
      </c>
      <c r="L298" s="617">
        <f t="shared" si="81"/>
        <v>0.99999683190733968</v>
      </c>
    </row>
    <row r="299" spans="1:12" s="243" customFormat="1" ht="13.5" customHeight="1">
      <c r="A299" s="117" t="s">
        <v>555</v>
      </c>
      <c r="B299" s="74" t="s">
        <v>126</v>
      </c>
      <c r="C299" s="75" t="s">
        <v>478</v>
      </c>
      <c r="D299" s="75" t="s">
        <v>201</v>
      </c>
      <c r="E299" s="76" t="s">
        <v>238</v>
      </c>
      <c r="F299" s="142" t="s">
        <v>556</v>
      </c>
      <c r="G299" s="242">
        <f>'прил 9'!T815</f>
        <v>653.4</v>
      </c>
      <c r="H299" s="642">
        <f>'прил 9'!U815</f>
        <v>653389.98</v>
      </c>
      <c r="I299" s="242">
        <f>'прил 9'!V815</f>
        <v>653.4</v>
      </c>
      <c r="J299" s="242">
        <f>'прил 9'!W815</f>
        <v>653387.91</v>
      </c>
      <c r="K299" s="622">
        <f t="shared" si="80"/>
        <v>1</v>
      </c>
      <c r="L299" s="622">
        <f t="shared" si="81"/>
        <v>0.99999683190733968</v>
      </c>
    </row>
    <row r="300" spans="1:12" s="236" customFormat="1" ht="25.5" customHeight="1">
      <c r="A300" s="251" t="s">
        <v>212</v>
      </c>
      <c r="B300" s="533" t="s">
        <v>126</v>
      </c>
      <c r="C300" s="534" t="s">
        <v>478</v>
      </c>
      <c r="D300" s="534" t="s">
        <v>201</v>
      </c>
      <c r="E300" s="535" t="s">
        <v>213</v>
      </c>
      <c r="F300" s="239"/>
      <c r="G300" s="240">
        <f t="shared" ref="G300:J301" si="83">G301</f>
        <v>20</v>
      </c>
      <c r="H300" s="640">
        <f t="shared" si="83"/>
        <v>20000</v>
      </c>
      <c r="I300" s="240">
        <f t="shared" si="83"/>
        <v>20</v>
      </c>
      <c r="J300" s="240">
        <f t="shared" si="83"/>
        <v>20000</v>
      </c>
      <c r="K300" s="621">
        <f t="shared" si="80"/>
        <v>1</v>
      </c>
      <c r="L300" s="621">
        <f t="shared" si="81"/>
        <v>1</v>
      </c>
    </row>
    <row r="301" spans="1:12" s="236" customFormat="1" ht="15" customHeight="1">
      <c r="A301" s="40" t="s">
        <v>498</v>
      </c>
      <c r="B301" s="540" t="s">
        <v>126</v>
      </c>
      <c r="C301" s="541" t="s">
        <v>478</v>
      </c>
      <c r="D301" s="541" t="s">
        <v>201</v>
      </c>
      <c r="E301" s="542" t="s">
        <v>213</v>
      </c>
      <c r="F301" s="11">
        <v>200</v>
      </c>
      <c r="G301" s="203">
        <f t="shared" si="83"/>
        <v>20</v>
      </c>
      <c r="H301" s="641">
        <f t="shared" si="83"/>
        <v>20000</v>
      </c>
      <c r="I301" s="203">
        <f t="shared" si="83"/>
        <v>20</v>
      </c>
      <c r="J301" s="203">
        <f t="shared" si="83"/>
        <v>20000</v>
      </c>
      <c r="K301" s="617">
        <f t="shared" si="80"/>
        <v>1</v>
      </c>
      <c r="L301" s="617">
        <f t="shared" si="81"/>
        <v>1</v>
      </c>
    </row>
    <row r="302" spans="1:12" s="243" customFormat="1" ht="24.75" customHeight="1">
      <c r="A302" s="45" t="s">
        <v>500</v>
      </c>
      <c r="B302" s="74" t="s">
        <v>126</v>
      </c>
      <c r="C302" s="75" t="s">
        <v>478</v>
      </c>
      <c r="D302" s="75" t="s">
        <v>201</v>
      </c>
      <c r="E302" s="76" t="s">
        <v>213</v>
      </c>
      <c r="F302" s="241">
        <v>240</v>
      </c>
      <c r="G302" s="242">
        <f>'прил 9'!T536</f>
        <v>20</v>
      </c>
      <c r="H302" s="642">
        <f>'прил 9'!U536</f>
        <v>20000</v>
      </c>
      <c r="I302" s="242">
        <f>'прил 9'!V536</f>
        <v>20</v>
      </c>
      <c r="J302" s="242">
        <f>'прил 9'!W536</f>
        <v>20000</v>
      </c>
      <c r="K302" s="622">
        <f t="shared" si="80"/>
        <v>1</v>
      </c>
      <c r="L302" s="622">
        <f t="shared" si="81"/>
        <v>1</v>
      </c>
    </row>
    <row r="303" spans="1:12" ht="27" customHeight="1">
      <c r="A303" s="263" t="s">
        <v>114</v>
      </c>
      <c r="B303" s="224" t="s">
        <v>115</v>
      </c>
      <c r="C303" s="225" t="s">
        <v>478</v>
      </c>
      <c r="D303" s="225" t="s">
        <v>201</v>
      </c>
      <c r="E303" s="226" t="s">
        <v>202</v>
      </c>
      <c r="F303" s="262"/>
      <c r="G303" s="228">
        <f>G304+G307</f>
        <v>436</v>
      </c>
      <c r="H303" s="638">
        <f t="shared" ref="H303:J303" si="84">H304+H307</f>
        <v>435975.23</v>
      </c>
      <c r="I303" s="228">
        <f t="shared" si="84"/>
        <v>436</v>
      </c>
      <c r="J303" s="228">
        <f t="shared" si="84"/>
        <v>435975.23</v>
      </c>
      <c r="K303" s="619">
        <f t="shared" si="80"/>
        <v>1</v>
      </c>
      <c r="L303" s="619">
        <f t="shared" si="81"/>
        <v>1</v>
      </c>
    </row>
    <row r="304" spans="1:12" s="236" customFormat="1" ht="25.5" customHeight="1">
      <c r="A304" s="251" t="s">
        <v>212</v>
      </c>
      <c r="B304" s="195" t="s">
        <v>115</v>
      </c>
      <c r="C304" s="196" t="s">
        <v>478</v>
      </c>
      <c r="D304" s="196" t="s">
        <v>201</v>
      </c>
      <c r="E304" s="197" t="s">
        <v>213</v>
      </c>
      <c r="F304" s="239"/>
      <c r="G304" s="240">
        <f t="shared" ref="G304:J305" si="85">G305</f>
        <v>76.900000000000006</v>
      </c>
      <c r="H304" s="640">
        <f t="shared" si="85"/>
        <v>76850.570000000007</v>
      </c>
      <c r="I304" s="240">
        <f t="shared" si="85"/>
        <v>76.900000000000006</v>
      </c>
      <c r="J304" s="240">
        <f t="shared" si="85"/>
        <v>76850.570000000007</v>
      </c>
      <c r="K304" s="621">
        <f t="shared" si="80"/>
        <v>1</v>
      </c>
      <c r="L304" s="621">
        <f t="shared" si="81"/>
        <v>1</v>
      </c>
    </row>
    <row r="305" spans="1:12" s="236" customFormat="1" ht="15" customHeight="1">
      <c r="A305" s="40" t="s">
        <v>498</v>
      </c>
      <c r="B305" s="8" t="s">
        <v>115</v>
      </c>
      <c r="C305" s="9" t="s">
        <v>478</v>
      </c>
      <c r="D305" s="9" t="s">
        <v>201</v>
      </c>
      <c r="E305" s="10" t="s">
        <v>213</v>
      </c>
      <c r="F305" s="11">
        <v>200</v>
      </c>
      <c r="G305" s="203">
        <f t="shared" si="85"/>
        <v>76.900000000000006</v>
      </c>
      <c r="H305" s="641">
        <f t="shared" si="85"/>
        <v>76850.570000000007</v>
      </c>
      <c r="I305" s="203">
        <f t="shared" si="85"/>
        <v>76.900000000000006</v>
      </c>
      <c r="J305" s="203">
        <f t="shared" si="85"/>
        <v>76850.570000000007</v>
      </c>
      <c r="K305" s="617">
        <f t="shared" si="80"/>
        <v>1</v>
      </c>
      <c r="L305" s="617">
        <f t="shared" si="81"/>
        <v>1</v>
      </c>
    </row>
    <row r="306" spans="1:12" s="243" customFormat="1" ht="24.75" customHeight="1">
      <c r="A306" s="45" t="s">
        <v>500</v>
      </c>
      <c r="B306" s="74" t="s">
        <v>115</v>
      </c>
      <c r="C306" s="75" t="s">
        <v>478</v>
      </c>
      <c r="D306" s="75" t="s">
        <v>201</v>
      </c>
      <c r="E306" s="76" t="s">
        <v>213</v>
      </c>
      <c r="F306" s="241">
        <v>240</v>
      </c>
      <c r="G306" s="242">
        <f>'прил 9'!T830</f>
        <v>76.900000000000006</v>
      </c>
      <c r="H306" s="642">
        <f>'прил 9'!U830</f>
        <v>76850.570000000007</v>
      </c>
      <c r="I306" s="242">
        <f>'прил 9'!V830</f>
        <v>76.900000000000006</v>
      </c>
      <c r="J306" s="242">
        <f>'прил 9'!W830</f>
        <v>76850.570000000007</v>
      </c>
      <c r="K306" s="622">
        <f t="shared" si="80"/>
        <v>1</v>
      </c>
      <c r="L306" s="622">
        <f t="shared" si="81"/>
        <v>1</v>
      </c>
    </row>
    <row r="307" spans="1:12" ht="12.75" customHeight="1">
      <c r="A307" s="254" t="s">
        <v>131</v>
      </c>
      <c r="B307" s="255" t="s">
        <v>115</v>
      </c>
      <c r="C307" s="256" t="s">
        <v>478</v>
      </c>
      <c r="D307" s="256" t="s">
        <v>201</v>
      </c>
      <c r="E307" s="257" t="s">
        <v>227</v>
      </c>
      <c r="F307" s="258"/>
      <c r="G307" s="259">
        <f>G308</f>
        <v>359.09999999999997</v>
      </c>
      <c r="H307" s="646">
        <f>H308</f>
        <v>359124.66</v>
      </c>
      <c r="I307" s="259">
        <f>I308</f>
        <v>359.09999999999997</v>
      </c>
      <c r="J307" s="259">
        <f>J308</f>
        <v>359124.66</v>
      </c>
      <c r="K307" s="626">
        <f t="shared" si="80"/>
        <v>1</v>
      </c>
      <c r="L307" s="626">
        <f t="shared" si="81"/>
        <v>1</v>
      </c>
    </row>
    <row r="308" spans="1:12" ht="25.5" customHeight="1">
      <c r="A308" s="114" t="s">
        <v>553</v>
      </c>
      <c r="B308" s="8" t="s">
        <v>115</v>
      </c>
      <c r="C308" s="9" t="s">
        <v>478</v>
      </c>
      <c r="D308" s="9" t="s">
        <v>201</v>
      </c>
      <c r="E308" s="10" t="s">
        <v>227</v>
      </c>
      <c r="F308" s="7" t="s">
        <v>554</v>
      </c>
      <c r="G308" s="203">
        <f>G309+G310</f>
        <v>359.09999999999997</v>
      </c>
      <c r="H308" s="641">
        <f>H309+H310</f>
        <v>359124.66</v>
      </c>
      <c r="I308" s="203">
        <f>I309+I310</f>
        <v>359.09999999999997</v>
      </c>
      <c r="J308" s="203">
        <f>J309+J310</f>
        <v>359124.66</v>
      </c>
      <c r="K308" s="617">
        <f t="shared" si="80"/>
        <v>1</v>
      </c>
      <c r="L308" s="617">
        <f t="shared" si="81"/>
        <v>1</v>
      </c>
    </row>
    <row r="309" spans="1:12" s="243" customFormat="1" ht="15" customHeight="1">
      <c r="A309" s="117" t="s">
        <v>555</v>
      </c>
      <c r="B309" s="74" t="s">
        <v>115</v>
      </c>
      <c r="C309" s="75" t="s">
        <v>478</v>
      </c>
      <c r="D309" s="75" t="s">
        <v>201</v>
      </c>
      <c r="E309" s="76" t="s">
        <v>227</v>
      </c>
      <c r="F309" s="142" t="s">
        <v>556</v>
      </c>
      <c r="G309" s="242">
        <f>'прил 9'!T750</f>
        <v>344.2</v>
      </c>
      <c r="H309" s="642">
        <f>'прил 9'!U750</f>
        <v>344240</v>
      </c>
      <c r="I309" s="242">
        <f>'прил 9'!V750</f>
        <v>344.2</v>
      </c>
      <c r="J309" s="242">
        <f>'прил 9'!W750</f>
        <v>344240</v>
      </c>
      <c r="K309" s="622">
        <f t="shared" si="80"/>
        <v>1</v>
      </c>
      <c r="L309" s="622">
        <f t="shared" si="81"/>
        <v>1</v>
      </c>
    </row>
    <row r="310" spans="1:12" s="243" customFormat="1" ht="14.25" customHeight="1">
      <c r="A310" s="117" t="s">
        <v>121</v>
      </c>
      <c r="B310" s="74" t="s">
        <v>115</v>
      </c>
      <c r="C310" s="75" t="s">
        <v>478</v>
      </c>
      <c r="D310" s="75" t="s">
        <v>201</v>
      </c>
      <c r="E310" s="76" t="s">
        <v>227</v>
      </c>
      <c r="F310" s="142" t="s">
        <v>122</v>
      </c>
      <c r="G310" s="242">
        <f>'прил 9'!T752</f>
        <v>14.9</v>
      </c>
      <c r="H310" s="642">
        <f>'прил 9'!U752</f>
        <v>14884.66</v>
      </c>
      <c r="I310" s="242">
        <f>'прил 9'!V752</f>
        <v>14.9</v>
      </c>
      <c r="J310" s="242">
        <f>'прил 9'!W752</f>
        <v>14884.66</v>
      </c>
      <c r="K310" s="622">
        <f t="shared" si="80"/>
        <v>1</v>
      </c>
      <c r="L310" s="622">
        <f t="shared" si="81"/>
        <v>1</v>
      </c>
    </row>
    <row r="311" spans="1:12" ht="40.5" customHeight="1">
      <c r="A311" s="263" t="s">
        <v>157</v>
      </c>
      <c r="B311" s="224" t="s">
        <v>158</v>
      </c>
      <c r="C311" s="225" t="s">
        <v>478</v>
      </c>
      <c r="D311" s="225" t="s">
        <v>201</v>
      </c>
      <c r="E311" s="226" t="s">
        <v>202</v>
      </c>
      <c r="F311" s="262"/>
      <c r="G311" s="228">
        <f>G312+G318+G324</f>
        <v>772.90000000000009</v>
      </c>
      <c r="H311" s="638">
        <f>H312+H318+H324</f>
        <v>772940</v>
      </c>
      <c r="I311" s="228">
        <f>I312+I318+I324</f>
        <v>769.1</v>
      </c>
      <c r="J311" s="228">
        <f>J312+J318+J324</f>
        <v>769110.91999999993</v>
      </c>
      <c r="K311" s="619">
        <f t="shared" si="80"/>
        <v>0.99508345193427339</v>
      </c>
      <c r="L311" s="619">
        <f t="shared" si="81"/>
        <v>0.99504608378399351</v>
      </c>
    </row>
    <row r="312" spans="1:12" s="236" customFormat="1" ht="15" customHeight="1">
      <c r="A312" s="238" t="s">
        <v>159</v>
      </c>
      <c r="B312" s="195" t="s">
        <v>158</v>
      </c>
      <c r="C312" s="196" t="s">
        <v>478</v>
      </c>
      <c r="D312" s="196" t="s">
        <v>201</v>
      </c>
      <c r="E312" s="197" t="s">
        <v>229</v>
      </c>
      <c r="F312" s="239"/>
      <c r="G312" s="240">
        <f>G313+G315</f>
        <v>276.70000000000005</v>
      </c>
      <c r="H312" s="640">
        <f t="shared" ref="H312:J312" si="86">H313+H315</f>
        <v>276682</v>
      </c>
      <c r="I312" s="240">
        <f t="shared" si="86"/>
        <v>276.70000000000005</v>
      </c>
      <c r="J312" s="240">
        <f t="shared" si="86"/>
        <v>276682</v>
      </c>
      <c r="K312" s="621">
        <f t="shared" si="80"/>
        <v>1</v>
      </c>
      <c r="L312" s="621">
        <f t="shared" si="81"/>
        <v>1</v>
      </c>
    </row>
    <row r="313" spans="1:12" s="236" customFormat="1" ht="15" customHeight="1">
      <c r="A313" s="40" t="s">
        <v>540</v>
      </c>
      <c r="B313" s="8" t="s">
        <v>158</v>
      </c>
      <c r="C313" s="9" t="s">
        <v>478</v>
      </c>
      <c r="D313" s="9" t="s">
        <v>201</v>
      </c>
      <c r="E313" s="10" t="s">
        <v>229</v>
      </c>
      <c r="F313" s="11">
        <v>300</v>
      </c>
      <c r="G313" s="203">
        <f>G314</f>
        <v>22.6</v>
      </c>
      <c r="H313" s="641">
        <f>H314</f>
        <v>22540</v>
      </c>
      <c r="I313" s="203">
        <f>I314</f>
        <v>22.6</v>
      </c>
      <c r="J313" s="203">
        <f>J314</f>
        <v>22540</v>
      </c>
      <c r="K313" s="617">
        <f t="shared" si="80"/>
        <v>1</v>
      </c>
      <c r="L313" s="617">
        <f t="shared" si="81"/>
        <v>1</v>
      </c>
    </row>
    <row r="314" spans="1:12" s="243" customFormat="1" ht="12.75" customHeight="1">
      <c r="A314" s="45" t="s">
        <v>541</v>
      </c>
      <c r="B314" s="74" t="s">
        <v>158</v>
      </c>
      <c r="C314" s="75" t="s">
        <v>478</v>
      </c>
      <c r="D314" s="75" t="s">
        <v>201</v>
      </c>
      <c r="E314" s="76" t="s">
        <v>229</v>
      </c>
      <c r="F314" s="241">
        <v>320</v>
      </c>
      <c r="G314" s="242">
        <f>'прил 9'!T838</f>
        <v>22.6</v>
      </c>
      <c r="H314" s="642">
        <f>'прил 9'!U838</f>
        <v>22540</v>
      </c>
      <c r="I314" s="242">
        <f>'прил 9'!V838</f>
        <v>22.6</v>
      </c>
      <c r="J314" s="242">
        <f>'прил 9'!W838</f>
        <v>22540</v>
      </c>
      <c r="K314" s="622">
        <f t="shared" si="80"/>
        <v>1</v>
      </c>
      <c r="L314" s="622">
        <f t="shared" si="81"/>
        <v>1</v>
      </c>
    </row>
    <row r="315" spans="1:12" s="236" customFormat="1" ht="21.75" customHeight="1">
      <c r="A315" s="114" t="s">
        <v>553</v>
      </c>
      <c r="B315" s="8" t="s">
        <v>158</v>
      </c>
      <c r="C315" s="9" t="s">
        <v>478</v>
      </c>
      <c r="D315" s="9" t="s">
        <v>201</v>
      </c>
      <c r="E315" s="10" t="s">
        <v>229</v>
      </c>
      <c r="F315" s="11">
        <v>600</v>
      </c>
      <c r="G315" s="203">
        <f>G316+G317</f>
        <v>254.10000000000002</v>
      </c>
      <c r="H315" s="641">
        <f>H316+H317</f>
        <v>254142</v>
      </c>
      <c r="I315" s="203">
        <f>I316+I317</f>
        <v>254.10000000000002</v>
      </c>
      <c r="J315" s="203">
        <f>J316+J317</f>
        <v>254142</v>
      </c>
      <c r="K315" s="617">
        <f t="shared" si="80"/>
        <v>1</v>
      </c>
      <c r="L315" s="617">
        <f t="shared" si="81"/>
        <v>1</v>
      </c>
    </row>
    <row r="316" spans="1:12" s="243" customFormat="1" ht="15" customHeight="1">
      <c r="A316" s="117" t="s">
        <v>555</v>
      </c>
      <c r="B316" s="74" t="s">
        <v>158</v>
      </c>
      <c r="C316" s="75" t="s">
        <v>478</v>
      </c>
      <c r="D316" s="75" t="s">
        <v>201</v>
      </c>
      <c r="E316" s="76" t="s">
        <v>229</v>
      </c>
      <c r="F316" s="142" t="s">
        <v>556</v>
      </c>
      <c r="G316" s="242">
        <f>'прил 9'!T842</f>
        <v>11.799999999999999</v>
      </c>
      <c r="H316" s="642">
        <f>'прил 9'!U842</f>
        <v>11842</v>
      </c>
      <c r="I316" s="242">
        <f>'прил 9'!V842</f>
        <v>11.8</v>
      </c>
      <c r="J316" s="242">
        <f>'прил 9'!W842</f>
        <v>11842</v>
      </c>
      <c r="K316" s="622">
        <f t="shared" si="80"/>
        <v>1.0000000000000002</v>
      </c>
      <c r="L316" s="622">
        <f t="shared" si="81"/>
        <v>1</v>
      </c>
    </row>
    <row r="317" spans="1:12" s="243" customFormat="1" ht="22.5" customHeight="1">
      <c r="A317" s="45" t="s">
        <v>3</v>
      </c>
      <c r="B317" s="74" t="s">
        <v>158</v>
      </c>
      <c r="C317" s="75" t="s">
        <v>478</v>
      </c>
      <c r="D317" s="75" t="s">
        <v>201</v>
      </c>
      <c r="E317" s="76" t="s">
        <v>229</v>
      </c>
      <c r="F317" s="241">
        <v>630</v>
      </c>
      <c r="G317" s="242">
        <f>'прил 9'!T844</f>
        <v>242.3</v>
      </c>
      <c r="H317" s="642">
        <f>'прил 9'!U844</f>
        <v>242300</v>
      </c>
      <c r="I317" s="242">
        <f>'прил 9'!V844</f>
        <v>242.3</v>
      </c>
      <c r="J317" s="242">
        <f>'прил 9'!W844</f>
        <v>242300</v>
      </c>
      <c r="K317" s="622">
        <f t="shared" si="80"/>
        <v>1</v>
      </c>
      <c r="L317" s="622">
        <f t="shared" si="81"/>
        <v>1</v>
      </c>
    </row>
    <row r="318" spans="1:12" s="236" customFormat="1" ht="15" customHeight="1">
      <c r="A318" s="238" t="s">
        <v>162</v>
      </c>
      <c r="B318" s="195" t="s">
        <v>158</v>
      </c>
      <c r="C318" s="196" t="s">
        <v>478</v>
      </c>
      <c r="D318" s="196" t="s">
        <v>201</v>
      </c>
      <c r="E318" s="197" t="s">
        <v>230</v>
      </c>
      <c r="F318" s="239"/>
      <c r="G318" s="240">
        <f>G319+G321</f>
        <v>460.40000000000003</v>
      </c>
      <c r="H318" s="640">
        <f t="shared" ref="H318:J318" si="87">H319+H321</f>
        <v>460400</v>
      </c>
      <c r="I318" s="240">
        <f t="shared" si="87"/>
        <v>456.6</v>
      </c>
      <c r="J318" s="240">
        <f t="shared" si="87"/>
        <v>456570.92</v>
      </c>
      <c r="K318" s="621">
        <f t="shared" si="80"/>
        <v>0.99174630755864468</v>
      </c>
      <c r="L318" s="621">
        <f t="shared" si="81"/>
        <v>0.99168314509122502</v>
      </c>
    </row>
    <row r="319" spans="1:12" s="236" customFormat="1" ht="15" customHeight="1">
      <c r="A319" s="40" t="s">
        <v>540</v>
      </c>
      <c r="B319" s="8" t="s">
        <v>158</v>
      </c>
      <c r="C319" s="9" t="s">
        <v>478</v>
      </c>
      <c r="D319" s="9" t="s">
        <v>201</v>
      </c>
      <c r="E319" s="10" t="s">
        <v>230</v>
      </c>
      <c r="F319" s="11">
        <v>300</v>
      </c>
      <c r="G319" s="203">
        <f>G320</f>
        <v>126.3</v>
      </c>
      <c r="H319" s="641">
        <f>H320</f>
        <v>126310</v>
      </c>
      <c r="I319" s="203">
        <f>I320</f>
        <v>126.3</v>
      </c>
      <c r="J319" s="203">
        <f>J320</f>
        <v>126310</v>
      </c>
      <c r="K319" s="617">
        <f t="shared" si="80"/>
        <v>1</v>
      </c>
      <c r="L319" s="617">
        <f t="shared" si="81"/>
        <v>1</v>
      </c>
    </row>
    <row r="320" spans="1:12" s="243" customFormat="1" ht="12.75" customHeight="1">
      <c r="A320" s="45" t="s">
        <v>541</v>
      </c>
      <c r="B320" s="74" t="s">
        <v>158</v>
      </c>
      <c r="C320" s="75" t="s">
        <v>478</v>
      </c>
      <c r="D320" s="75" t="s">
        <v>201</v>
      </c>
      <c r="E320" s="76" t="s">
        <v>230</v>
      </c>
      <c r="F320" s="241">
        <v>320</v>
      </c>
      <c r="G320" s="242">
        <f>'прил 9'!T848</f>
        <v>126.3</v>
      </c>
      <c r="H320" s="642">
        <f>'прил 9'!U848</f>
        <v>126310</v>
      </c>
      <c r="I320" s="242">
        <f>'прил 9'!V848</f>
        <v>126.3</v>
      </c>
      <c r="J320" s="242">
        <f>'прил 9'!W848</f>
        <v>126310</v>
      </c>
      <c r="K320" s="622">
        <f t="shared" si="80"/>
        <v>1</v>
      </c>
      <c r="L320" s="622">
        <f t="shared" si="81"/>
        <v>1</v>
      </c>
    </row>
    <row r="321" spans="1:12" s="236" customFormat="1" ht="24" customHeight="1">
      <c r="A321" s="114" t="s">
        <v>553</v>
      </c>
      <c r="B321" s="8" t="s">
        <v>158</v>
      </c>
      <c r="C321" s="9" t="s">
        <v>478</v>
      </c>
      <c r="D321" s="9" t="s">
        <v>201</v>
      </c>
      <c r="E321" s="10" t="s">
        <v>230</v>
      </c>
      <c r="F321" s="11">
        <v>600</v>
      </c>
      <c r="G321" s="203">
        <f>G322+G323</f>
        <v>334.1</v>
      </c>
      <c r="H321" s="641">
        <f>H322+H323</f>
        <v>334090</v>
      </c>
      <c r="I321" s="203">
        <f>I322+I323</f>
        <v>330.3</v>
      </c>
      <c r="J321" s="203">
        <f>J322+J323</f>
        <v>330260.92</v>
      </c>
      <c r="K321" s="617">
        <f t="shared" si="80"/>
        <v>0.98862615983238544</v>
      </c>
      <c r="L321" s="617">
        <f t="shared" si="81"/>
        <v>0.9885387769762638</v>
      </c>
    </row>
    <row r="322" spans="1:12" s="243" customFormat="1" ht="14.25" customHeight="1">
      <c r="A322" s="117" t="s">
        <v>555</v>
      </c>
      <c r="B322" s="74" t="s">
        <v>158</v>
      </c>
      <c r="C322" s="75" t="s">
        <v>478</v>
      </c>
      <c r="D322" s="75" t="s">
        <v>201</v>
      </c>
      <c r="E322" s="76" t="s">
        <v>230</v>
      </c>
      <c r="F322" s="241">
        <v>610</v>
      </c>
      <c r="G322" s="242">
        <f>'прил 9'!T853</f>
        <v>174.1</v>
      </c>
      <c r="H322" s="642">
        <f>'прил 9'!U853</f>
        <v>174090</v>
      </c>
      <c r="I322" s="242">
        <f>'прил 9'!V853</f>
        <v>170.3</v>
      </c>
      <c r="J322" s="242">
        <f>'прил 9'!W853</f>
        <v>170260.91999999998</v>
      </c>
      <c r="K322" s="622">
        <f t="shared" si="80"/>
        <v>0.97817346352670886</v>
      </c>
      <c r="L322" s="622">
        <f t="shared" si="81"/>
        <v>0.97800516973978968</v>
      </c>
    </row>
    <row r="323" spans="1:12" s="243" customFormat="1" ht="22.5" customHeight="1">
      <c r="A323" s="45" t="s">
        <v>3</v>
      </c>
      <c r="B323" s="74" t="s">
        <v>158</v>
      </c>
      <c r="C323" s="75" t="s">
        <v>478</v>
      </c>
      <c r="D323" s="75" t="s">
        <v>201</v>
      </c>
      <c r="E323" s="76" t="s">
        <v>230</v>
      </c>
      <c r="F323" s="241">
        <v>630</v>
      </c>
      <c r="G323" s="242">
        <f>'прил 9'!T856</f>
        <v>160</v>
      </c>
      <c r="H323" s="642">
        <f>'прил 9'!U856</f>
        <v>160000</v>
      </c>
      <c r="I323" s="242">
        <f>'прил 9'!V856</f>
        <v>160</v>
      </c>
      <c r="J323" s="242">
        <f>'прил 9'!W856</f>
        <v>160000</v>
      </c>
      <c r="K323" s="622">
        <f t="shared" si="80"/>
        <v>1</v>
      </c>
      <c r="L323" s="622">
        <f t="shared" si="81"/>
        <v>1</v>
      </c>
    </row>
    <row r="324" spans="1:12" s="236" customFormat="1" ht="37.5" customHeight="1">
      <c r="A324" s="254" t="s">
        <v>81</v>
      </c>
      <c r="B324" s="195" t="s">
        <v>158</v>
      </c>
      <c r="C324" s="196" t="s">
        <v>478</v>
      </c>
      <c r="D324" s="196" t="s">
        <v>201</v>
      </c>
      <c r="E324" s="197" t="s">
        <v>77</v>
      </c>
      <c r="F324" s="239"/>
      <c r="G324" s="240">
        <f t="shared" ref="G324:J325" si="88">G325</f>
        <v>35.799999999999997</v>
      </c>
      <c r="H324" s="640">
        <f t="shared" si="88"/>
        <v>35858</v>
      </c>
      <c r="I324" s="240">
        <f t="shared" si="88"/>
        <v>35.799999999999997</v>
      </c>
      <c r="J324" s="240">
        <f t="shared" si="88"/>
        <v>35858</v>
      </c>
      <c r="K324" s="621">
        <f t="shared" si="80"/>
        <v>1</v>
      </c>
      <c r="L324" s="621">
        <f t="shared" si="81"/>
        <v>1</v>
      </c>
    </row>
    <row r="325" spans="1:12" s="236" customFormat="1" ht="24" customHeight="1">
      <c r="A325" s="114" t="s">
        <v>553</v>
      </c>
      <c r="B325" s="8" t="s">
        <v>158</v>
      </c>
      <c r="C325" s="9" t="s">
        <v>478</v>
      </c>
      <c r="D325" s="9" t="s">
        <v>201</v>
      </c>
      <c r="E325" s="10" t="s">
        <v>77</v>
      </c>
      <c r="F325" s="11">
        <v>600</v>
      </c>
      <c r="G325" s="203">
        <f t="shared" si="88"/>
        <v>35.799999999999997</v>
      </c>
      <c r="H325" s="641">
        <f t="shared" si="88"/>
        <v>35858</v>
      </c>
      <c r="I325" s="203">
        <f t="shared" si="88"/>
        <v>35.799999999999997</v>
      </c>
      <c r="J325" s="203">
        <f t="shared" si="88"/>
        <v>35858</v>
      </c>
      <c r="K325" s="617">
        <f t="shared" si="80"/>
        <v>1</v>
      </c>
      <c r="L325" s="617">
        <f t="shared" si="81"/>
        <v>1</v>
      </c>
    </row>
    <row r="326" spans="1:12" s="243" customFormat="1" ht="14.25" customHeight="1">
      <c r="A326" s="117" t="s">
        <v>555</v>
      </c>
      <c r="B326" s="74" t="s">
        <v>158</v>
      </c>
      <c r="C326" s="75" t="s">
        <v>478</v>
      </c>
      <c r="D326" s="75" t="s">
        <v>201</v>
      </c>
      <c r="E326" s="76" t="s">
        <v>77</v>
      </c>
      <c r="F326" s="241">
        <v>610</v>
      </c>
      <c r="G326" s="242">
        <f>'прил 9'!T860</f>
        <v>35.799999999999997</v>
      </c>
      <c r="H326" s="642">
        <f>'прил 9'!U860</f>
        <v>35858</v>
      </c>
      <c r="I326" s="242">
        <f>'прил 9'!V860</f>
        <v>35.799999999999997</v>
      </c>
      <c r="J326" s="242">
        <f>'прил 9'!W860</f>
        <v>35858</v>
      </c>
      <c r="K326" s="622">
        <f t="shared" si="80"/>
        <v>1</v>
      </c>
      <c r="L326" s="622">
        <f t="shared" si="81"/>
        <v>1</v>
      </c>
    </row>
    <row r="327" spans="1:12" ht="27" customHeight="1">
      <c r="A327" s="263" t="s">
        <v>301</v>
      </c>
      <c r="B327" s="224" t="s">
        <v>129</v>
      </c>
      <c r="C327" s="225" t="s">
        <v>478</v>
      </c>
      <c r="D327" s="225" t="s">
        <v>201</v>
      </c>
      <c r="E327" s="226" t="s">
        <v>479</v>
      </c>
      <c r="F327" s="262"/>
      <c r="G327" s="228">
        <f>G328+G331+G334+G337</f>
        <v>4309.9000000000005</v>
      </c>
      <c r="H327" s="638">
        <f>H328+H331+H334+H337</f>
        <v>4309883.1400000006</v>
      </c>
      <c r="I327" s="228">
        <f>I328+I331+I334+I337</f>
        <v>4294.8999999999996</v>
      </c>
      <c r="J327" s="228">
        <f>J328+J331+J334+J337</f>
        <v>4294853.0199999996</v>
      </c>
      <c r="K327" s="619">
        <f t="shared" si="80"/>
        <v>0.99651964082693312</v>
      </c>
      <c r="L327" s="619">
        <f t="shared" si="81"/>
        <v>0.99651263862342188</v>
      </c>
    </row>
    <row r="328" spans="1:12" ht="16.5" customHeight="1">
      <c r="A328" s="254" t="s">
        <v>195</v>
      </c>
      <c r="B328" s="255" t="s">
        <v>129</v>
      </c>
      <c r="C328" s="256" t="s">
        <v>478</v>
      </c>
      <c r="D328" s="256" t="s">
        <v>201</v>
      </c>
      <c r="E328" s="257" t="s">
        <v>384</v>
      </c>
      <c r="F328" s="258"/>
      <c r="G328" s="259">
        <f t="shared" ref="G328:J329" si="89">G329</f>
        <v>1977</v>
      </c>
      <c r="H328" s="646">
        <f t="shared" si="89"/>
        <v>1977000</v>
      </c>
      <c r="I328" s="259">
        <f t="shared" si="89"/>
        <v>1977</v>
      </c>
      <c r="J328" s="259">
        <f t="shared" si="89"/>
        <v>1977000</v>
      </c>
      <c r="K328" s="626">
        <f t="shared" si="80"/>
        <v>1</v>
      </c>
      <c r="L328" s="626">
        <f t="shared" si="81"/>
        <v>1</v>
      </c>
    </row>
    <row r="329" spans="1:12" ht="25.5" customHeight="1">
      <c r="A329" s="114" t="s">
        <v>553</v>
      </c>
      <c r="B329" s="8" t="s">
        <v>129</v>
      </c>
      <c r="C329" s="9" t="s">
        <v>478</v>
      </c>
      <c r="D329" s="9" t="s">
        <v>201</v>
      </c>
      <c r="E329" s="10" t="s">
        <v>384</v>
      </c>
      <c r="F329" s="7" t="s">
        <v>554</v>
      </c>
      <c r="G329" s="203">
        <f t="shared" si="89"/>
        <v>1977</v>
      </c>
      <c r="H329" s="641">
        <f t="shared" si="89"/>
        <v>1977000</v>
      </c>
      <c r="I329" s="203">
        <f t="shared" si="89"/>
        <v>1977</v>
      </c>
      <c r="J329" s="203">
        <f t="shared" si="89"/>
        <v>1977000</v>
      </c>
      <c r="K329" s="617">
        <f t="shared" si="80"/>
        <v>1</v>
      </c>
      <c r="L329" s="617">
        <f t="shared" si="81"/>
        <v>1</v>
      </c>
    </row>
    <row r="330" spans="1:12" s="243" customFormat="1" ht="15" customHeight="1">
      <c r="A330" s="117" t="s">
        <v>555</v>
      </c>
      <c r="B330" s="74" t="s">
        <v>129</v>
      </c>
      <c r="C330" s="75" t="s">
        <v>478</v>
      </c>
      <c r="D330" s="75" t="s">
        <v>201</v>
      </c>
      <c r="E330" s="76" t="s">
        <v>384</v>
      </c>
      <c r="F330" s="142" t="s">
        <v>556</v>
      </c>
      <c r="G330" s="242">
        <f>'прил 9'!T939</f>
        <v>1977</v>
      </c>
      <c r="H330" s="642">
        <f>'прил 9'!U939</f>
        <v>1977000</v>
      </c>
      <c r="I330" s="242">
        <f>'прил 9'!V939</f>
        <v>1977</v>
      </c>
      <c r="J330" s="242">
        <f>'прил 9'!W939</f>
        <v>1977000</v>
      </c>
      <c r="K330" s="622">
        <f t="shared" si="80"/>
        <v>1</v>
      </c>
      <c r="L330" s="622">
        <f t="shared" si="81"/>
        <v>1</v>
      </c>
    </row>
    <row r="331" spans="1:12" ht="16.5" customHeight="1">
      <c r="A331" s="254" t="s">
        <v>552</v>
      </c>
      <c r="B331" s="255" t="s">
        <v>129</v>
      </c>
      <c r="C331" s="256" t="s">
        <v>478</v>
      </c>
      <c r="D331" s="256" t="s">
        <v>201</v>
      </c>
      <c r="E331" s="257" t="s">
        <v>211</v>
      </c>
      <c r="F331" s="258"/>
      <c r="G331" s="259">
        <f t="shared" ref="G331:J332" si="90">G332</f>
        <v>202.8</v>
      </c>
      <c r="H331" s="646">
        <f t="shared" si="90"/>
        <v>202823.14</v>
      </c>
      <c r="I331" s="259">
        <f t="shared" si="90"/>
        <v>202.8</v>
      </c>
      <c r="J331" s="259">
        <f t="shared" si="90"/>
        <v>202803.14</v>
      </c>
      <c r="K331" s="626">
        <f t="shared" si="80"/>
        <v>1</v>
      </c>
      <c r="L331" s="626">
        <f t="shared" si="81"/>
        <v>0.99990139192204597</v>
      </c>
    </row>
    <row r="332" spans="1:12" ht="25.5" customHeight="1">
      <c r="A332" s="114" t="s">
        <v>553</v>
      </c>
      <c r="B332" s="8" t="s">
        <v>129</v>
      </c>
      <c r="C332" s="9" t="s">
        <v>478</v>
      </c>
      <c r="D332" s="9" t="s">
        <v>201</v>
      </c>
      <c r="E332" s="10" t="s">
        <v>211</v>
      </c>
      <c r="F332" s="7" t="s">
        <v>554</v>
      </c>
      <c r="G332" s="203">
        <f t="shared" si="90"/>
        <v>202.8</v>
      </c>
      <c r="H332" s="641">
        <f t="shared" si="90"/>
        <v>202823.14</v>
      </c>
      <c r="I332" s="203">
        <f t="shared" si="90"/>
        <v>202.8</v>
      </c>
      <c r="J332" s="203">
        <f t="shared" si="90"/>
        <v>202803.14</v>
      </c>
      <c r="K332" s="617">
        <f t="shared" si="80"/>
        <v>1</v>
      </c>
      <c r="L332" s="617">
        <f t="shared" si="81"/>
        <v>0.99990139192204597</v>
      </c>
    </row>
    <row r="333" spans="1:12" s="243" customFormat="1" ht="15" customHeight="1">
      <c r="A333" s="117" t="s">
        <v>555</v>
      </c>
      <c r="B333" s="74" t="s">
        <v>129</v>
      </c>
      <c r="C333" s="75" t="s">
        <v>478</v>
      </c>
      <c r="D333" s="75" t="s">
        <v>201</v>
      </c>
      <c r="E333" s="76" t="s">
        <v>211</v>
      </c>
      <c r="F333" s="142" t="s">
        <v>556</v>
      </c>
      <c r="G333" s="242">
        <f>'прил 9'!T612+'прил 9'!T693</f>
        <v>202.8</v>
      </c>
      <c r="H333" s="642">
        <f>'прил 9'!U612+'прил 9'!U693</f>
        <v>202823.14</v>
      </c>
      <c r="I333" s="242">
        <f>'прил 9'!V612+'прил 9'!V693</f>
        <v>202.8</v>
      </c>
      <c r="J333" s="242">
        <f>'прил 9'!W612+'прил 9'!W693</f>
        <v>202803.14</v>
      </c>
      <c r="K333" s="622">
        <f t="shared" si="80"/>
        <v>1</v>
      </c>
      <c r="L333" s="622">
        <f t="shared" si="81"/>
        <v>0.99990139192204597</v>
      </c>
    </row>
    <row r="334" spans="1:12" s="236" customFormat="1" ht="15" customHeight="1">
      <c r="A334" s="238" t="s">
        <v>194</v>
      </c>
      <c r="B334" s="195" t="s">
        <v>129</v>
      </c>
      <c r="C334" s="196" t="s">
        <v>478</v>
      </c>
      <c r="D334" s="196" t="s">
        <v>201</v>
      </c>
      <c r="E334" s="197" t="s">
        <v>237</v>
      </c>
      <c r="F334" s="239"/>
      <c r="G334" s="240">
        <f>G335</f>
        <v>1582.1000000000001</v>
      </c>
      <c r="H334" s="640">
        <f t="shared" ref="H334:J335" si="91">H335</f>
        <v>1582040</v>
      </c>
      <c r="I334" s="240">
        <f t="shared" si="91"/>
        <v>1567.1</v>
      </c>
      <c r="J334" s="240">
        <f t="shared" si="91"/>
        <v>1567029.88</v>
      </c>
      <c r="K334" s="621">
        <f t="shared" si="80"/>
        <v>0.99051893053536422</v>
      </c>
      <c r="L334" s="621">
        <f t="shared" si="81"/>
        <v>0.99051217415488857</v>
      </c>
    </row>
    <row r="335" spans="1:12" ht="25.5" customHeight="1">
      <c r="A335" s="114" t="s">
        <v>553</v>
      </c>
      <c r="B335" s="8" t="s">
        <v>129</v>
      </c>
      <c r="C335" s="9" t="s">
        <v>478</v>
      </c>
      <c r="D335" s="9" t="s">
        <v>201</v>
      </c>
      <c r="E335" s="10" t="s">
        <v>237</v>
      </c>
      <c r="F335" s="7" t="s">
        <v>554</v>
      </c>
      <c r="G335" s="203">
        <f>G336</f>
        <v>1582.1000000000001</v>
      </c>
      <c r="H335" s="641">
        <f t="shared" si="91"/>
        <v>1582040</v>
      </c>
      <c r="I335" s="203">
        <f t="shared" si="91"/>
        <v>1567.1</v>
      </c>
      <c r="J335" s="203">
        <f t="shared" si="91"/>
        <v>1567029.88</v>
      </c>
      <c r="K335" s="617">
        <f t="shared" si="80"/>
        <v>0.99051893053536422</v>
      </c>
      <c r="L335" s="617">
        <f t="shared" si="81"/>
        <v>0.99051217415488857</v>
      </c>
    </row>
    <row r="336" spans="1:12" s="243" customFormat="1" ht="15" customHeight="1">
      <c r="A336" s="117" t="s">
        <v>555</v>
      </c>
      <c r="B336" s="74" t="s">
        <v>129</v>
      </c>
      <c r="C336" s="75" t="s">
        <v>478</v>
      </c>
      <c r="D336" s="75" t="s">
        <v>201</v>
      </c>
      <c r="E336" s="76" t="s">
        <v>237</v>
      </c>
      <c r="F336" s="142" t="s">
        <v>556</v>
      </c>
      <c r="G336" s="242">
        <f>'прил 9'!T942+'прил 9'!T958+'прил 9'!T932</f>
        <v>1582.1000000000001</v>
      </c>
      <c r="H336" s="642">
        <f>'прил 9'!U942+'прил 9'!U958+'прил 9'!U932</f>
        <v>1582040</v>
      </c>
      <c r="I336" s="242">
        <f>'прил 9'!V942+'прил 9'!V958+'прил 9'!V932</f>
        <v>1567.1</v>
      </c>
      <c r="J336" s="242">
        <f>'прил 9'!W942+'прил 9'!W958+'прил 9'!W932</f>
        <v>1567029.88</v>
      </c>
      <c r="K336" s="622">
        <f t="shared" si="80"/>
        <v>0.99051893053536422</v>
      </c>
      <c r="L336" s="622">
        <f t="shared" si="81"/>
        <v>0.99051217415488857</v>
      </c>
    </row>
    <row r="337" spans="1:12" ht="63.75" customHeight="1">
      <c r="A337" s="391" t="s">
        <v>80</v>
      </c>
      <c r="B337" s="255" t="s">
        <v>129</v>
      </c>
      <c r="C337" s="256" t="s">
        <v>478</v>
      </c>
      <c r="D337" s="256" t="s">
        <v>201</v>
      </c>
      <c r="E337" s="257" t="s">
        <v>76</v>
      </c>
      <c r="F337" s="258"/>
      <c r="G337" s="259">
        <f t="shared" ref="G337:J338" si="92">G338</f>
        <v>548</v>
      </c>
      <c r="H337" s="646">
        <f t="shared" si="92"/>
        <v>548020</v>
      </c>
      <c r="I337" s="259">
        <f t="shared" si="92"/>
        <v>548</v>
      </c>
      <c r="J337" s="259">
        <f t="shared" si="92"/>
        <v>548020</v>
      </c>
      <c r="K337" s="626">
        <f t="shared" si="80"/>
        <v>1</v>
      </c>
      <c r="L337" s="626">
        <f t="shared" si="81"/>
        <v>1</v>
      </c>
    </row>
    <row r="338" spans="1:12" ht="25.5" customHeight="1">
      <c r="A338" s="114" t="s">
        <v>553</v>
      </c>
      <c r="B338" s="8" t="s">
        <v>129</v>
      </c>
      <c r="C338" s="9" t="s">
        <v>478</v>
      </c>
      <c r="D338" s="9" t="s">
        <v>201</v>
      </c>
      <c r="E338" s="10" t="s">
        <v>76</v>
      </c>
      <c r="F338" s="7" t="s">
        <v>554</v>
      </c>
      <c r="G338" s="203">
        <f t="shared" si="92"/>
        <v>548</v>
      </c>
      <c r="H338" s="641">
        <f t="shared" si="92"/>
        <v>548020</v>
      </c>
      <c r="I338" s="203">
        <f t="shared" si="92"/>
        <v>548</v>
      </c>
      <c r="J338" s="203">
        <f t="shared" si="92"/>
        <v>548020</v>
      </c>
      <c r="K338" s="617">
        <f t="shared" si="80"/>
        <v>1</v>
      </c>
      <c r="L338" s="617">
        <f t="shared" si="81"/>
        <v>1</v>
      </c>
    </row>
    <row r="339" spans="1:12" s="243" customFormat="1" ht="15" customHeight="1">
      <c r="A339" s="117" t="s">
        <v>555</v>
      </c>
      <c r="B339" s="74" t="s">
        <v>129</v>
      </c>
      <c r="C339" s="75" t="s">
        <v>478</v>
      </c>
      <c r="D339" s="75" t="s">
        <v>201</v>
      </c>
      <c r="E339" s="76" t="s">
        <v>76</v>
      </c>
      <c r="F339" s="142" t="s">
        <v>556</v>
      </c>
      <c r="G339" s="242">
        <f>'прил 9'!T952</f>
        <v>548</v>
      </c>
      <c r="H339" s="642">
        <f>'прил 9'!U952</f>
        <v>548020</v>
      </c>
      <c r="I339" s="242">
        <f>'прил 9'!V952</f>
        <v>548</v>
      </c>
      <c r="J339" s="242">
        <f>'прил 9'!W952</f>
        <v>548020</v>
      </c>
      <c r="K339" s="622">
        <f t="shared" si="80"/>
        <v>1</v>
      </c>
      <c r="L339" s="622">
        <f t="shared" si="81"/>
        <v>1</v>
      </c>
    </row>
    <row r="340" spans="1:12" ht="26.25" customHeight="1">
      <c r="A340" s="16" t="s">
        <v>576</v>
      </c>
      <c r="B340" s="224" t="s">
        <v>571</v>
      </c>
      <c r="C340" s="225" t="s">
        <v>478</v>
      </c>
      <c r="D340" s="225" t="s">
        <v>201</v>
      </c>
      <c r="E340" s="226" t="s">
        <v>479</v>
      </c>
      <c r="F340" s="262"/>
      <c r="G340" s="228">
        <f>G341+G344+G347+G350</f>
        <v>10443.700000000001</v>
      </c>
      <c r="H340" s="638">
        <f>H341+H344+H347+H350</f>
        <v>10443626.26</v>
      </c>
      <c r="I340" s="228">
        <f>I341+I344+I347+I350</f>
        <v>10436.100000000002</v>
      </c>
      <c r="J340" s="228">
        <f>J341+J344+J347+J350</f>
        <v>10436080.82</v>
      </c>
      <c r="K340" s="619">
        <f t="shared" ref="K340:K381" si="93">IF(I340=0,0,I340/G340)</f>
        <v>0.99927228855673766</v>
      </c>
      <c r="L340" s="619">
        <f t="shared" ref="L340:L381" si="94">IF(J340=0,0,J340/H340)</f>
        <v>0.99927750765757495</v>
      </c>
    </row>
    <row r="341" spans="1:12" ht="26.25" customHeight="1">
      <c r="A341" s="238" t="s">
        <v>566</v>
      </c>
      <c r="B341" s="195" t="s">
        <v>571</v>
      </c>
      <c r="C341" s="196" t="s">
        <v>478</v>
      </c>
      <c r="D341" s="196" t="s">
        <v>201</v>
      </c>
      <c r="E341" s="197" t="s">
        <v>560</v>
      </c>
      <c r="F341" s="267"/>
      <c r="G341" s="259">
        <f t="shared" ref="G341:J342" si="95">G342</f>
        <v>9160.7000000000007</v>
      </c>
      <c r="H341" s="646">
        <f t="shared" si="95"/>
        <v>9160700</v>
      </c>
      <c r="I341" s="259">
        <f t="shared" si="95"/>
        <v>9153.2000000000007</v>
      </c>
      <c r="J341" s="259">
        <f t="shared" si="95"/>
        <v>9153154.5600000005</v>
      </c>
      <c r="K341" s="626">
        <f t="shared" si="93"/>
        <v>0.99918128527295946</v>
      </c>
      <c r="L341" s="626">
        <f t="shared" si="94"/>
        <v>0.99917632495333331</v>
      </c>
    </row>
    <row r="342" spans="1:12" ht="15.75" customHeight="1">
      <c r="A342" s="114" t="s">
        <v>498</v>
      </c>
      <c r="B342" s="472" t="s">
        <v>571</v>
      </c>
      <c r="C342" s="473" t="s">
        <v>478</v>
      </c>
      <c r="D342" s="473" t="s">
        <v>201</v>
      </c>
      <c r="E342" s="474" t="s">
        <v>560</v>
      </c>
      <c r="F342" s="7" t="s">
        <v>499</v>
      </c>
      <c r="G342" s="203">
        <f t="shared" si="95"/>
        <v>9160.7000000000007</v>
      </c>
      <c r="H342" s="641">
        <f t="shared" si="95"/>
        <v>9160700</v>
      </c>
      <c r="I342" s="203">
        <f t="shared" si="95"/>
        <v>9153.2000000000007</v>
      </c>
      <c r="J342" s="203">
        <f t="shared" si="95"/>
        <v>9153154.5600000005</v>
      </c>
      <c r="K342" s="617">
        <f t="shared" si="93"/>
        <v>0.99918128527295946</v>
      </c>
      <c r="L342" s="617">
        <f t="shared" si="94"/>
        <v>0.99917632495333331</v>
      </c>
    </row>
    <row r="343" spans="1:12" s="269" customFormat="1" ht="23.25" customHeight="1">
      <c r="A343" s="117" t="s">
        <v>295</v>
      </c>
      <c r="B343" s="472" t="s">
        <v>571</v>
      </c>
      <c r="C343" s="473" t="s">
        <v>478</v>
      </c>
      <c r="D343" s="473" t="s">
        <v>201</v>
      </c>
      <c r="E343" s="474" t="s">
        <v>560</v>
      </c>
      <c r="F343" s="268" t="s">
        <v>501</v>
      </c>
      <c r="G343" s="248">
        <f>'прил 9'!T452</f>
        <v>9160.7000000000007</v>
      </c>
      <c r="H343" s="643">
        <f>'прил 9'!U452</f>
        <v>9160700</v>
      </c>
      <c r="I343" s="248">
        <f>'прил 9'!V452</f>
        <v>9153.2000000000007</v>
      </c>
      <c r="J343" s="248">
        <f>'прил 9'!W452</f>
        <v>9153154.5600000005</v>
      </c>
      <c r="K343" s="623">
        <f t="shared" si="93"/>
        <v>0.99918128527295946</v>
      </c>
      <c r="L343" s="623">
        <f t="shared" si="94"/>
        <v>0.99917632495333331</v>
      </c>
    </row>
    <row r="344" spans="1:12" ht="24" customHeight="1">
      <c r="A344" s="238" t="s">
        <v>564</v>
      </c>
      <c r="B344" s="195" t="s">
        <v>571</v>
      </c>
      <c r="C344" s="196" t="s">
        <v>478</v>
      </c>
      <c r="D344" s="196" t="s">
        <v>201</v>
      </c>
      <c r="E344" s="197" t="s">
        <v>562</v>
      </c>
      <c r="F344" s="267"/>
      <c r="G344" s="259">
        <f t="shared" ref="G344:J345" si="96">G345</f>
        <v>378.70000000000005</v>
      </c>
      <c r="H344" s="646">
        <f t="shared" si="96"/>
        <v>378689.26</v>
      </c>
      <c r="I344" s="259">
        <f t="shared" si="96"/>
        <v>378.7</v>
      </c>
      <c r="J344" s="259">
        <f t="shared" si="96"/>
        <v>378689.26</v>
      </c>
      <c r="K344" s="626">
        <f t="shared" si="93"/>
        <v>0.99999999999999989</v>
      </c>
      <c r="L344" s="626">
        <f t="shared" si="94"/>
        <v>1</v>
      </c>
    </row>
    <row r="345" spans="1:12" ht="15" customHeight="1">
      <c r="A345" s="114" t="s">
        <v>498</v>
      </c>
      <c r="B345" s="8" t="s">
        <v>571</v>
      </c>
      <c r="C345" s="9" t="s">
        <v>478</v>
      </c>
      <c r="D345" s="9" t="s">
        <v>201</v>
      </c>
      <c r="E345" s="474" t="s">
        <v>562</v>
      </c>
      <c r="F345" s="7" t="s">
        <v>499</v>
      </c>
      <c r="G345" s="203">
        <f t="shared" si="96"/>
        <v>378.70000000000005</v>
      </c>
      <c r="H345" s="641">
        <f t="shared" si="96"/>
        <v>378689.26</v>
      </c>
      <c r="I345" s="203">
        <f t="shared" si="96"/>
        <v>378.7</v>
      </c>
      <c r="J345" s="203">
        <f t="shared" si="96"/>
        <v>378689.26</v>
      </c>
      <c r="K345" s="617">
        <f t="shared" si="93"/>
        <v>0.99999999999999989</v>
      </c>
      <c r="L345" s="617">
        <f t="shared" si="94"/>
        <v>1</v>
      </c>
    </row>
    <row r="346" spans="1:12" s="243" customFormat="1" ht="24" customHeight="1">
      <c r="A346" s="117" t="s">
        <v>295</v>
      </c>
      <c r="B346" s="74" t="s">
        <v>571</v>
      </c>
      <c r="C346" s="75" t="s">
        <v>478</v>
      </c>
      <c r="D346" s="75" t="s">
        <v>201</v>
      </c>
      <c r="E346" s="474" t="s">
        <v>562</v>
      </c>
      <c r="F346" s="142" t="s">
        <v>501</v>
      </c>
      <c r="G346" s="242">
        <f>'прил 9'!T455</f>
        <v>378.70000000000005</v>
      </c>
      <c r="H346" s="642">
        <f>'прил 9'!U455</f>
        <v>378689.26</v>
      </c>
      <c r="I346" s="242">
        <f>'прил 9'!V455</f>
        <v>378.7</v>
      </c>
      <c r="J346" s="242">
        <f>'прил 9'!W455</f>
        <v>378689.26</v>
      </c>
      <c r="K346" s="622">
        <f t="shared" si="93"/>
        <v>0.99999999999999989</v>
      </c>
      <c r="L346" s="622">
        <f t="shared" si="94"/>
        <v>1</v>
      </c>
    </row>
    <row r="347" spans="1:12" ht="17.25" customHeight="1">
      <c r="A347" s="238" t="s">
        <v>567</v>
      </c>
      <c r="B347" s="195" t="s">
        <v>571</v>
      </c>
      <c r="C347" s="196" t="s">
        <v>478</v>
      </c>
      <c r="D347" s="196" t="s">
        <v>201</v>
      </c>
      <c r="E347" s="197" t="s">
        <v>561</v>
      </c>
      <c r="F347" s="267"/>
      <c r="G347" s="259">
        <f t="shared" ref="G347:J348" si="97">G348</f>
        <v>897.5</v>
      </c>
      <c r="H347" s="646">
        <f t="shared" si="97"/>
        <v>897506</v>
      </c>
      <c r="I347" s="259">
        <f t="shared" si="97"/>
        <v>897.5</v>
      </c>
      <c r="J347" s="259">
        <f t="shared" si="97"/>
        <v>897506</v>
      </c>
      <c r="K347" s="626">
        <f t="shared" si="93"/>
        <v>1</v>
      </c>
      <c r="L347" s="626">
        <f t="shared" si="94"/>
        <v>1</v>
      </c>
    </row>
    <row r="348" spans="1:12" ht="15.75" customHeight="1">
      <c r="A348" s="114" t="s">
        <v>498</v>
      </c>
      <c r="B348" s="472" t="s">
        <v>571</v>
      </c>
      <c r="C348" s="473" t="s">
        <v>478</v>
      </c>
      <c r="D348" s="473" t="s">
        <v>201</v>
      </c>
      <c r="E348" s="474" t="s">
        <v>561</v>
      </c>
      <c r="F348" s="7" t="s">
        <v>499</v>
      </c>
      <c r="G348" s="203">
        <f t="shared" si="97"/>
        <v>897.5</v>
      </c>
      <c r="H348" s="641">
        <f t="shared" si="97"/>
        <v>897506</v>
      </c>
      <c r="I348" s="203">
        <f t="shared" si="97"/>
        <v>897.5</v>
      </c>
      <c r="J348" s="203">
        <f t="shared" si="97"/>
        <v>897506</v>
      </c>
      <c r="K348" s="617">
        <f t="shared" si="93"/>
        <v>1</v>
      </c>
      <c r="L348" s="617">
        <f t="shared" si="94"/>
        <v>1</v>
      </c>
    </row>
    <row r="349" spans="1:12" s="269" customFormat="1" ht="23.25" customHeight="1">
      <c r="A349" s="117" t="s">
        <v>295</v>
      </c>
      <c r="B349" s="472" t="s">
        <v>571</v>
      </c>
      <c r="C349" s="473" t="s">
        <v>478</v>
      </c>
      <c r="D349" s="473" t="s">
        <v>201</v>
      </c>
      <c r="E349" s="474" t="s">
        <v>561</v>
      </c>
      <c r="F349" s="268" t="s">
        <v>501</v>
      </c>
      <c r="G349" s="248">
        <f>'прил 9'!T461</f>
        <v>897.5</v>
      </c>
      <c r="H349" s="643">
        <f>'прил 9'!U461</f>
        <v>897506</v>
      </c>
      <c r="I349" s="248">
        <f>'прил 9'!V461</f>
        <v>897.5</v>
      </c>
      <c r="J349" s="248">
        <f>'прил 9'!W461</f>
        <v>897506</v>
      </c>
      <c r="K349" s="623">
        <f t="shared" si="93"/>
        <v>1</v>
      </c>
      <c r="L349" s="623">
        <f t="shared" si="94"/>
        <v>1</v>
      </c>
    </row>
    <row r="350" spans="1:12" ht="24" customHeight="1">
      <c r="A350" s="238" t="s">
        <v>564</v>
      </c>
      <c r="B350" s="195" t="s">
        <v>571</v>
      </c>
      <c r="C350" s="196" t="s">
        <v>478</v>
      </c>
      <c r="D350" s="196" t="s">
        <v>201</v>
      </c>
      <c r="E350" s="197" t="s">
        <v>563</v>
      </c>
      <c r="F350" s="267"/>
      <c r="G350" s="259">
        <f t="shared" ref="G350:J351" si="98">G351</f>
        <v>6.8</v>
      </c>
      <c r="H350" s="646">
        <f t="shared" si="98"/>
        <v>6731</v>
      </c>
      <c r="I350" s="259">
        <f t="shared" si="98"/>
        <v>6.7</v>
      </c>
      <c r="J350" s="259">
        <f t="shared" si="98"/>
        <v>6731</v>
      </c>
      <c r="K350" s="626">
        <f t="shared" si="93"/>
        <v>0.98529411764705888</v>
      </c>
      <c r="L350" s="626">
        <f t="shared" si="94"/>
        <v>1</v>
      </c>
    </row>
    <row r="351" spans="1:12" ht="17.25" customHeight="1">
      <c r="A351" s="114" t="s">
        <v>498</v>
      </c>
      <c r="B351" s="8" t="s">
        <v>571</v>
      </c>
      <c r="C351" s="9" t="s">
        <v>478</v>
      </c>
      <c r="D351" s="9" t="s">
        <v>201</v>
      </c>
      <c r="E351" s="474" t="s">
        <v>563</v>
      </c>
      <c r="F351" s="7" t="s">
        <v>499</v>
      </c>
      <c r="G351" s="203">
        <f t="shared" si="98"/>
        <v>6.8</v>
      </c>
      <c r="H351" s="641">
        <f t="shared" si="98"/>
        <v>6731</v>
      </c>
      <c r="I351" s="203">
        <f t="shared" si="98"/>
        <v>6.7</v>
      </c>
      <c r="J351" s="203">
        <f t="shared" si="98"/>
        <v>6731</v>
      </c>
      <c r="K351" s="617">
        <f t="shared" si="93"/>
        <v>0.98529411764705888</v>
      </c>
      <c r="L351" s="617">
        <f t="shared" si="94"/>
        <v>1</v>
      </c>
    </row>
    <row r="352" spans="1:12" s="243" customFormat="1" ht="24" customHeight="1">
      <c r="A352" s="117" t="s">
        <v>295</v>
      </c>
      <c r="B352" s="74" t="s">
        <v>571</v>
      </c>
      <c r="C352" s="75" t="s">
        <v>478</v>
      </c>
      <c r="D352" s="75" t="s">
        <v>201</v>
      </c>
      <c r="E352" s="474" t="s">
        <v>563</v>
      </c>
      <c r="F352" s="142" t="s">
        <v>501</v>
      </c>
      <c r="G352" s="242">
        <f>'прил 9'!T466</f>
        <v>6.8</v>
      </c>
      <c r="H352" s="642">
        <f>'прил 9'!U466</f>
        <v>6731</v>
      </c>
      <c r="I352" s="242">
        <f>'прил 9'!V466</f>
        <v>6.7</v>
      </c>
      <c r="J352" s="242">
        <f>'прил 9'!W466</f>
        <v>6731</v>
      </c>
      <c r="K352" s="622">
        <f t="shared" si="93"/>
        <v>0.98529411764705888</v>
      </c>
      <c r="L352" s="622">
        <f t="shared" si="94"/>
        <v>1</v>
      </c>
    </row>
    <row r="353" spans="1:12" s="222" customFormat="1" ht="25.5" customHeight="1">
      <c r="A353" s="216" t="s">
        <v>302</v>
      </c>
      <c r="B353" s="217"/>
      <c r="C353" s="218"/>
      <c r="D353" s="218"/>
      <c r="E353" s="219"/>
      <c r="F353" s="220"/>
      <c r="G353" s="221">
        <f>G354+G365+G369</f>
        <v>14992</v>
      </c>
      <c r="H353" s="637">
        <f>H354+H365+H369</f>
        <v>14992025.050000001</v>
      </c>
      <c r="I353" s="221">
        <f>I354+I365+I369</f>
        <v>14880.800000000001</v>
      </c>
      <c r="J353" s="221">
        <f>J354+J365+J369</f>
        <v>14880797.029999997</v>
      </c>
      <c r="K353" s="618">
        <f t="shared" si="93"/>
        <v>0.99258271077908222</v>
      </c>
      <c r="L353" s="618">
        <f t="shared" si="94"/>
        <v>0.99258085417886865</v>
      </c>
    </row>
    <row r="354" spans="1:12" s="260" customFormat="1" ht="39" customHeight="1">
      <c r="A354" s="263" t="s">
        <v>30</v>
      </c>
      <c r="B354" s="224" t="s">
        <v>31</v>
      </c>
      <c r="C354" s="225" t="s">
        <v>478</v>
      </c>
      <c r="D354" s="225" t="s">
        <v>201</v>
      </c>
      <c r="E354" s="226" t="s">
        <v>202</v>
      </c>
      <c r="F354" s="262"/>
      <c r="G354" s="228">
        <f>G355+G362</f>
        <v>10109.300000000001</v>
      </c>
      <c r="H354" s="638">
        <f>H355+H362</f>
        <v>10109289.800000001</v>
      </c>
      <c r="I354" s="228">
        <f>I355+I362</f>
        <v>9998.2000000000007</v>
      </c>
      <c r="J354" s="228">
        <f>J355+J362</f>
        <v>9998183.2799999975</v>
      </c>
      <c r="K354" s="619">
        <f t="shared" si="93"/>
        <v>0.98901011939501249</v>
      </c>
      <c r="L354" s="619">
        <f t="shared" si="94"/>
        <v>0.98900946335518014</v>
      </c>
    </row>
    <row r="355" spans="1:12" ht="16.5" customHeight="1">
      <c r="A355" s="254" t="s">
        <v>552</v>
      </c>
      <c r="B355" s="255" t="s">
        <v>31</v>
      </c>
      <c r="C355" s="256" t="s">
        <v>478</v>
      </c>
      <c r="D355" s="256" t="s">
        <v>201</v>
      </c>
      <c r="E355" s="257" t="s">
        <v>211</v>
      </c>
      <c r="F355" s="258"/>
      <c r="G355" s="259">
        <f>G356+G358+G360</f>
        <v>9987.7000000000007</v>
      </c>
      <c r="H355" s="646">
        <f>H356+H358+H360</f>
        <v>9987721.8000000007</v>
      </c>
      <c r="I355" s="259">
        <f>I356+I358+I360</f>
        <v>9944.8000000000011</v>
      </c>
      <c r="J355" s="259">
        <f>J356+J358+J360</f>
        <v>9944738.3299999982</v>
      </c>
      <c r="K355" s="626">
        <f t="shared" si="93"/>
        <v>0.99570471680166606</v>
      </c>
      <c r="L355" s="626">
        <f t="shared" si="94"/>
        <v>0.99569636891568181</v>
      </c>
    </row>
    <row r="356" spans="1:12" s="236" customFormat="1" ht="36.75" customHeight="1">
      <c r="A356" s="40" t="s">
        <v>484</v>
      </c>
      <c r="B356" s="8" t="s">
        <v>31</v>
      </c>
      <c r="C356" s="9" t="s">
        <v>478</v>
      </c>
      <c r="D356" s="9" t="s">
        <v>201</v>
      </c>
      <c r="E356" s="10" t="s">
        <v>211</v>
      </c>
      <c r="F356" s="11">
        <v>100</v>
      </c>
      <c r="G356" s="203">
        <f>G357</f>
        <v>9247.7000000000007</v>
      </c>
      <c r="H356" s="641">
        <f>H357</f>
        <v>9247708.25</v>
      </c>
      <c r="I356" s="203">
        <f>I357</f>
        <v>9228.3000000000011</v>
      </c>
      <c r="J356" s="203">
        <f>J357</f>
        <v>9228272.129999999</v>
      </c>
      <c r="K356" s="617">
        <f t="shared" si="93"/>
        <v>0.99790218108286388</v>
      </c>
      <c r="L356" s="617">
        <f t="shared" si="94"/>
        <v>0.9978982771217938</v>
      </c>
    </row>
    <row r="357" spans="1:12" s="243" customFormat="1" ht="15.75" customHeight="1">
      <c r="A357" s="45" t="s">
        <v>32</v>
      </c>
      <c r="B357" s="74" t="s">
        <v>31</v>
      </c>
      <c r="C357" s="75" t="s">
        <v>478</v>
      </c>
      <c r="D357" s="75" t="s">
        <v>201</v>
      </c>
      <c r="E357" s="76" t="s">
        <v>211</v>
      </c>
      <c r="F357" s="241">
        <v>110</v>
      </c>
      <c r="G357" s="242">
        <f>'прил 9'!T235</f>
        <v>9247.7000000000007</v>
      </c>
      <c r="H357" s="642">
        <f>'прил 9'!U235</f>
        <v>9247708.25</v>
      </c>
      <c r="I357" s="242">
        <f>'прил 9'!V235</f>
        <v>9228.3000000000011</v>
      </c>
      <c r="J357" s="242">
        <f>'прил 9'!W235</f>
        <v>9228272.129999999</v>
      </c>
      <c r="K357" s="622">
        <f t="shared" si="93"/>
        <v>0.99790218108286388</v>
      </c>
      <c r="L357" s="622">
        <f t="shared" si="94"/>
        <v>0.9978982771217938</v>
      </c>
    </row>
    <row r="358" spans="1:12" s="236" customFormat="1" ht="14.25" customHeight="1">
      <c r="A358" s="40" t="s">
        <v>498</v>
      </c>
      <c r="B358" s="8" t="s">
        <v>31</v>
      </c>
      <c r="C358" s="9" t="s">
        <v>478</v>
      </c>
      <c r="D358" s="9" t="s">
        <v>201</v>
      </c>
      <c r="E358" s="10" t="s">
        <v>211</v>
      </c>
      <c r="F358" s="11">
        <v>200</v>
      </c>
      <c r="G358" s="203">
        <f>G359</f>
        <v>701.09999999999991</v>
      </c>
      <c r="H358" s="641">
        <f>H359</f>
        <v>701064.55</v>
      </c>
      <c r="I358" s="203">
        <f>I359</f>
        <v>691.4</v>
      </c>
      <c r="J358" s="203">
        <f>J359</f>
        <v>691387.2</v>
      </c>
      <c r="K358" s="617">
        <f t="shared" si="93"/>
        <v>0.98616459848809024</v>
      </c>
      <c r="L358" s="617">
        <f t="shared" si="94"/>
        <v>0.986196206897068</v>
      </c>
    </row>
    <row r="359" spans="1:12" s="243" customFormat="1" ht="15" customHeight="1">
      <c r="A359" s="45" t="s">
        <v>500</v>
      </c>
      <c r="B359" s="74" t="s">
        <v>31</v>
      </c>
      <c r="C359" s="75" t="s">
        <v>478</v>
      </c>
      <c r="D359" s="75" t="s">
        <v>201</v>
      </c>
      <c r="E359" s="76" t="s">
        <v>211</v>
      </c>
      <c r="F359" s="241">
        <v>240</v>
      </c>
      <c r="G359" s="242">
        <f>'прил 9'!T240</f>
        <v>701.09999999999991</v>
      </c>
      <c r="H359" s="642">
        <f>'прил 9'!U240</f>
        <v>701064.55</v>
      </c>
      <c r="I359" s="242">
        <f>'прил 9'!V240</f>
        <v>691.4</v>
      </c>
      <c r="J359" s="242">
        <f>'прил 9'!W240</f>
        <v>691387.2</v>
      </c>
      <c r="K359" s="622">
        <f t="shared" si="93"/>
        <v>0.98616459848809024</v>
      </c>
      <c r="L359" s="622">
        <f t="shared" si="94"/>
        <v>0.986196206897068</v>
      </c>
    </row>
    <row r="360" spans="1:12" s="236" customFormat="1" ht="15.75" customHeight="1">
      <c r="A360" s="40" t="s">
        <v>502</v>
      </c>
      <c r="B360" s="8" t="s">
        <v>31</v>
      </c>
      <c r="C360" s="9" t="s">
        <v>478</v>
      </c>
      <c r="D360" s="9" t="s">
        <v>201</v>
      </c>
      <c r="E360" s="10" t="s">
        <v>211</v>
      </c>
      <c r="F360" s="11">
        <v>800</v>
      </c>
      <c r="G360" s="203">
        <f>G361</f>
        <v>38.900000000000006</v>
      </c>
      <c r="H360" s="641">
        <f>H361</f>
        <v>38949</v>
      </c>
      <c r="I360" s="203">
        <f>I361</f>
        <v>25.1</v>
      </c>
      <c r="J360" s="203">
        <f>J361</f>
        <v>25079</v>
      </c>
      <c r="K360" s="617">
        <f t="shared" si="93"/>
        <v>0.64524421593830328</v>
      </c>
      <c r="L360" s="617">
        <f t="shared" si="94"/>
        <v>0.64389329636190917</v>
      </c>
    </row>
    <row r="361" spans="1:12" s="243" customFormat="1" ht="12.75" customHeight="1">
      <c r="A361" s="45" t="s">
        <v>504</v>
      </c>
      <c r="B361" s="74" t="s">
        <v>31</v>
      </c>
      <c r="C361" s="75" t="s">
        <v>478</v>
      </c>
      <c r="D361" s="75" t="s">
        <v>201</v>
      </c>
      <c r="E361" s="76" t="s">
        <v>211</v>
      </c>
      <c r="F361" s="241">
        <v>850</v>
      </c>
      <c r="G361" s="242">
        <f>'прил 9'!T244</f>
        <v>38.900000000000006</v>
      </c>
      <c r="H361" s="642">
        <f>'прил 9'!U244</f>
        <v>38949</v>
      </c>
      <c r="I361" s="242">
        <f>'прил 9'!V244</f>
        <v>25.1</v>
      </c>
      <c r="J361" s="242">
        <f>'прил 9'!W244</f>
        <v>25079</v>
      </c>
      <c r="K361" s="622">
        <f t="shared" si="93"/>
        <v>0.64524421593830328</v>
      </c>
      <c r="L361" s="622">
        <f t="shared" si="94"/>
        <v>0.64389329636190917</v>
      </c>
    </row>
    <row r="362" spans="1:12" ht="15.75" customHeight="1">
      <c r="A362" s="254" t="s">
        <v>35</v>
      </c>
      <c r="B362" s="255" t="s">
        <v>31</v>
      </c>
      <c r="C362" s="256" t="s">
        <v>478</v>
      </c>
      <c r="D362" s="256" t="s">
        <v>201</v>
      </c>
      <c r="E362" s="257" t="s">
        <v>214</v>
      </c>
      <c r="F362" s="258"/>
      <c r="G362" s="259">
        <f t="shared" ref="G362:J363" si="99">G363</f>
        <v>121.6</v>
      </c>
      <c r="H362" s="646">
        <f t="shared" si="99"/>
        <v>121568</v>
      </c>
      <c r="I362" s="259">
        <f t="shared" si="99"/>
        <v>53.400000000000006</v>
      </c>
      <c r="J362" s="259">
        <f t="shared" si="99"/>
        <v>53444.95</v>
      </c>
      <c r="K362" s="626">
        <f t="shared" si="93"/>
        <v>0.43914473684210531</v>
      </c>
      <c r="L362" s="626">
        <f t="shared" si="94"/>
        <v>0.43963008357462485</v>
      </c>
    </row>
    <row r="363" spans="1:12" s="236" customFormat="1" ht="15.75" customHeight="1">
      <c r="A363" s="40" t="s">
        <v>498</v>
      </c>
      <c r="B363" s="8" t="s">
        <v>31</v>
      </c>
      <c r="C363" s="9" t="s">
        <v>478</v>
      </c>
      <c r="D363" s="9" t="s">
        <v>201</v>
      </c>
      <c r="E363" s="10" t="s">
        <v>214</v>
      </c>
      <c r="F363" s="11">
        <v>200</v>
      </c>
      <c r="G363" s="203">
        <f t="shared" si="99"/>
        <v>121.6</v>
      </c>
      <c r="H363" s="641">
        <f t="shared" si="99"/>
        <v>121568</v>
      </c>
      <c r="I363" s="203">
        <f t="shared" si="99"/>
        <v>53.400000000000006</v>
      </c>
      <c r="J363" s="203">
        <f t="shared" si="99"/>
        <v>53444.95</v>
      </c>
      <c r="K363" s="617">
        <f t="shared" si="93"/>
        <v>0.43914473684210531</v>
      </c>
      <c r="L363" s="617">
        <f t="shared" si="94"/>
        <v>0.43963008357462485</v>
      </c>
    </row>
    <row r="364" spans="1:12" s="243" customFormat="1" ht="16.5" customHeight="1">
      <c r="A364" s="45" t="s">
        <v>500</v>
      </c>
      <c r="B364" s="74" t="s">
        <v>31</v>
      </c>
      <c r="C364" s="75" t="s">
        <v>478</v>
      </c>
      <c r="D364" s="75" t="s">
        <v>201</v>
      </c>
      <c r="E364" s="76" t="s">
        <v>214</v>
      </c>
      <c r="F364" s="241">
        <v>240</v>
      </c>
      <c r="G364" s="242">
        <f>'прил 9'!T256</f>
        <v>121.6</v>
      </c>
      <c r="H364" s="642">
        <f>'прил 9'!U256</f>
        <v>121568</v>
      </c>
      <c r="I364" s="242">
        <f>'прил 9'!V256</f>
        <v>53.400000000000006</v>
      </c>
      <c r="J364" s="242">
        <f>'прил 9'!W256</f>
        <v>53444.95</v>
      </c>
      <c r="K364" s="622">
        <f t="shared" si="93"/>
        <v>0.43914473684210531</v>
      </c>
      <c r="L364" s="622">
        <f t="shared" si="94"/>
        <v>0.43963008357462485</v>
      </c>
    </row>
    <row r="365" spans="1:12" ht="14.25" customHeight="1">
      <c r="A365" s="263" t="s">
        <v>290</v>
      </c>
      <c r="B365" s="224" t="s">
        <v>130</v>
      </c>
      <c r="C365" s="225" t="s">
        <v>478</v>
      </c>
      <c r="D365" s="225" t="s">
        <v>201</v>
      </c>
      <c r="E365" s="226" t="s">
        <v>202</v>
      </c>
      <c r="F365" s="262"/>
      <c r="G365" s="228">
        <f>G366</f>
        <v>205</v>
      </c>
      <c r="H365" s="638">
        <f t="shared" ref="H365:J366" si="100">H366</f>
        <v>205000</v>
      </c>
      <c r="I365" s="228">
        <f t="shared" si="100"/>
        <v>205</v>
      </c>
      <c r="J365" s="228">
        <f t="shared" si="100"/>
        <v>205000</v>
      </c>
      <c r="K365" s="619">
        <f t="shared" si="93"/>
        <v>1</v>
      </c>
      <c r="L365" s="619">
        <f t="shared" si="94"/>
        <v>1</v>
      </c>
    </row>
    <row r="366" spans="1:12" ht="12.75" customHeight="1">
      <c r="A366" s="254" t="s">
        <v>131</v>
      </c>
      <c r="B366" s="255" t="s">
        <v>130</v>
      </c>
      <c r="C366" s="256" t="s">
        <v>478</v>
      </c>
      <c r="D366" s="256" t="s">
        <v>201</v>
      </c>
      <c r="E366" s="257" t="s">
        <v>227</v>
      </c>
      <c r="F366" s="258"/>
      <c r="G366" s="259">
        <f>G367</f>
        <v>205</v>
      </c>
      <c r="H366" s="646">
        <f t="shared" si="100"/>
        <v>205000</v>
      </c>
      <c r="I366" s="259">
        <f t="shared" si="100"/>
        <v>205</v>
      </c>
      <c r="J366" s="259">
        <f t="shared" si="100"/>
        <v>205000</v>
      </c>
      <c r="K366" s="626">
        <f t="shared" si="93"/>
        <v>1</v>
      </c>
      <c r="L366" s="626">
        <f t="shared" si="94"/>
        <v>1</v>
      </c>
    </row>
    <row r="367" spans="1:12" ht="25.5" customHeight="1">
      <c r="A367" s="114" t="s">
        <v>553</v>
      </c>
      <c r="B367" s="8" t="s">
        <v>130</v>
      </c>
      <c r="C367" s="9" t="s">
        <v>478</v>
      </c>
      <c r="D367" s="9" t="s">
        <v>201</v>
      </c>
      <c r="E367" s="10" t="s">
        <v>227</v>
      </c>
      <c r="F367" s="7" t="s">
        <v>554</v>
      </c>
      <c r="G367" s="203">
        <f>G368</f>
        <v>205</v>
      </c>
      <c r="H367" s="641">
        <f>H368</f>
        <v>205000</v>
      </c>
      <c r="I367" s="203">
        <f>I368</f>
        <v>205</v>
      </c>
      <c r="J367" s="203">
        <f>J368</f>
        <v>205000</v>
      </c>
      <c r="K367" s="617">
        <f t="shared" si="93"/>
        <v>1</v>
      </c>
      <c r="L367" s="617">
        <f t="shared" si="94"/>
        <v>1</v>
      </c>
    </row>
    <row r="368" spans="1:12" s="243" customFormat="1" ht="15" customHeight="1">
      <c r="A368" s="117" t="s">
        <v>555</v>
      </c>
      <c r="B368" s="74" t="s">
        <v>130</v>
      </c>
      <c r="C368" s="75" t="s">
        <v>478</v>
      </c>
      <c r="D368" s="75" t="s">
        <v>201</v>
      </c>
      <c r="E368" s="76" t="s">
        <v>227</v>
      </c>
      <c r="F368" s="142" t="s">
        <v>556</v>
      </c>
      <c r="G368" s="242">
        <f>'прил 9'!T617</f>
        <v>205</v>
      </c>
      <c r="H368" s="642">
        <f>'прил 9'!U617</f>
        <v>205000</v>
      </c>
      <c r="I368" s="242">
        <f>'прил 9'!V617</f>
        <v>205</v>
      </c>
      <c r="J368" s="242">
        <f>'прил 9'!W617</f>
        <v>205000</v>
      </c>
      <c r="K368" s="622">
        <f t="shared" si="93"/>
        <v>1</v>
      </c>
      <c r="L368" s="622">
        <f t="shared" si="94"/>
        <v>1</v>
      </c>
    </row>
    <row r="369" spans="1:12" s="299" customFormat="1" ht="27" customHeight="1">
      <c r="A369" s="261" t="s">
        <v>116</v>
      </c>
      <c r="B369" s="271" t="s">
        <v>117</v>
      </c>
      <c r="C369" s="272" t="s">
        <v>478</v>
      </c>
      <c r="D369" s="272" t="s">
        <v>201</v>
      </c>
      <c r="E369" s="273" t="s">
        <v>479</v>
      </c>
      <c r="F369" s="274"/>
      <c r="G369" s="275">
        <f>G370+G373+G376</f>
        <v>4677.7</v>
      </c>
      <c r="H369" s="647">
        <f>H370+H373+H376</f>
        <v>4677735.25</v>
      </c>
      <c r="I369" s="275">
        <f>I370+I373+I376</f>
        <v>4677.6000000000004</v>
      </c>
      <c r="J369" s="275">
        <f>J370+J373+J376</f>
        <v>4677613.75</v>
      </c>
      <c r="K369" s="627">
        <f t="shared" si="93"/>
        <v>0.999978621972337</v>
      </c>
      <c r="L369" s="627">
        <f t="shared" si="94"/>
        <v>0.99997402589212381</v>
      </c>
    </row>
    <row r="370" spans="1:12" ht="15.75" customHeight="1">
      <c r="A370" s="266" t="s">
        <v>552</v>
      </c>
      <c r="B370" s="195" t="s">
        <v>117</v>
      </c>
      <c r="C370" s="196" t="s">
        <v>478</v>
      </c>
      <c r="D370" s="196" t="s">
        <v>201</v>
      </c>
      <c r="E370" s="197" t="s">
        <v>211</v>
      </c>
      <c r="F370" s="267"/>
      <c r="G370" s="240">
        <f t="shared" ref="G370:J371" si="101">G371</f>
        <v>183</v>
      </c>
      <c r="H370" s="640">
        <f t="shared" si="101"/>
        <v>183000</v>
      </c>
      <c r="I370" s="240">
        <f t="shared" si="101"/>
        <v>183</v>
      </c>
      <c r="J370" s="240">
        <f t="shared" si="101"/>
        <v>183000</v>
      </c>
      <c r="K370" s="621">
        <f t="shared" si="93"/>
        <v>1</v>
      </c>
      <c r="L370" s="621">
        <f t="shared" si="94"/>
        <v>1</v>
      </c>
    </row>
    <row r="371" spans="1:12" ht="25.5" customHeight="1">
      <c r="A371" s="114" t="s">
        <v>553</v>
      </c>
      <c r="B371" s="8" t="s">
        <v>117</v>
      </c>
      <c r="C371" s="9" t="s">
        <v>478</v>
      </c>
      <c r="D371" s="9" t="s">
        <v>201</v>
      </c>
      <c r="E371" s="10" t="s">
        <v>211</v>
      </c>
      <c r="F371" s="7" t="s">
        <v>554</v>
      </c>
      <c r="G371" s="203">
        <f t="shared" si="101"/>
        <v>183</v>
      </c>
      <c r="H371" s="641">
        <f t="shared" si="101"/>
        <v>183000</v>
      </c>
      <c r="I371" s="203">
        <f t="shared" si="101"/>
        <v>183</v>
      </c>
      <c r="J371" s="203">
        <f t="shared" si="101"/>
        <v>183000</v>
      </c>
      <c r="K371" s="617">
        <f t="shared" si="93"/>
        <v>1</v>
      </c>
      <c r="L371" s="617">
        <f t="shared" si="94"/>
        <v>1</v>
      </c>
    </row>
    <row r="372" spans="1:12" s="243" customFormat="1" ht="14.25" customHeight="1">
      <c r="A372" s="117" t="s">
        <v>555</v>
      </c>
      <c r="B372" s="74" t="s">
        <v>117</v>
      </c>
      <c r="C372" s="75" t="s">
        <v>478</v>
      </c>
      <c r="D372" s="75" t="s">
        <v>201</v>
      </c>
      <c r="E372" s="76" t="s">
        <v>211</v>
      </c>
      <c r="F372" s="142" t="s">
        <v>556</v>
      </c>
      <c r="G372" s="242">
        <f>'прил 9'!T561</f>
        <v>183</v>
      </c>
      <c r="H372" s="642">
        <f>'прил 9'!U561</f>
        <v>183000</v>
      </c>
      <c r="I372" s="242">
        <f>'прил 9'!V561</f>
        <v>183</v>
      </c>
      <c r="J372" s="242">
        <f>'прил 9'!W561</f>
        <v>183000</v>
      </c>
      <c r="K372" s="622">
        <f t="shared" si="93"/>
        <v>1</v>
      </c>
      <c r="L372" s="622">
        <f t="shared" si="94"/>
        <v>1</v>
      </c>
    </row>
    <row r="373" spans="1:12" ht="12.75" customHeight="1">
      <c r="A373" s="254" t="s">
        <v>131</v>
      </c>
      <c r="B373" s="255" t="s">
        <v>117</v>
      </c>
      <c r="C373" s="256" t="s">
        <v>478</v>
      </c>
      <c r="D373" s="256" t="s">
        <v>201</v>
      </c>
      <c r="E373" s="257" t="s">
        <v>227</v>
      </c>
      <c r="F373" s="258"/>
      <c r="G373" s="259">
        <f t="shared" ref="G373:J374" si="102">G374</f>
        <v>223.7</v>
      </c>
      <c r="H373" s="646">
        <f t="shared" si="102"/>
        <v>223700</v>
      </c>
      <c r="I373" s="259">
        <f t="shared" si="102"/>
        <v>223.6</v>
      </c>
      <c r="J373" s="259">
        <f t="shared" si="102"/>
        <v>223578.5</v>
      </c>
      <c r="K373" s="626">
        <f t="shared" si="93"/>
        <v>0.99955297273133659</v>
      </c>
      <c r="L373" s="626">
        <f t="shared" si="94"/>
        <v>0.99945686186857396</v>
      </c>
    </row>
    <row r="374" spans="1:12" ht="25.5" customHeight="1">
      <c r="A374" s="114" t="s">
        <v>553</v>
      </c>
      <c r="B374" s="8" t="s">
        <v>117</v>
      </c>
      <c r="C374" s="9" t="s">
        <v>478</v>
      </c>
      <c r="D374" s="9" t="s">
        <v>201</v>
      </c>
      <c r="E374" s="10" t="s">
        <v>227</v>
      </c>
      <c r="F374" s="7" t="s">
        <v>554</v>
      </c>
      <c r="G374" s="203">
        <f t="shared" si="102"/>
        <v>223.7</v>
      </c>
      <c r="H374" s="641">
        <f t="shared" si="102"/>
        <v>223700</v>
      </c>
      <c r="I374" s="203">
        <f t="shared" si="102"/>
        <v>223.6</v>
      </c>
      <c r="J374" s="203">
        <f t="shared" si="102"/>
        <v>223578.5</v>
      </c>
      <c r="K374" s="617">
        <f t="shared" si="93"/>
        <v>0.99955297273133659</v>
      </c>
      <c r="L374" s="617">
        <f t="shared" si="94"/>
        <v>0.99945686186857396</v>
      </c>
    </row>
    <row r="375" spans="1:12" s="243" customFormat="1" ht="15" customHeight="1">
      <c r="A375" s="117" t="s">
        <v>555</v>
      </c>
      <c r="B375" s="74" t="s">
        <v>117</v>
      </c>
      <c r="C375" s="75" t="s">
        <v>478</v>
      </c>
      <c r="D375" s="75" t="s">
        <v>201</v>
      </c>
      <c r="E375" s="76" t="s">
        <v>227</v>
      </c>
      <c r="F375" s="142" t="s">
        <v>556</v>
      </c>
      <c r="G375" s="242">
        <f>'прил 9'!T757</f>
        <v>223.7</v>
      </c>
      <c r="H375" s="642">
        <f>'прил 9'!U757</f>
        <v>223700</v>
      </c>
      <c r="I375" s="242">
        <f>'прил 9'!V757</f>
        <v>223.6</v>
      </c>
      <c r="J375" s="242">
        <f>'прил 9'!W757</f>
        <v>223578.5</v>
      </c>
      <c r="K375" s="622">
        <f t="shared" si="93"/>
        <v>0.99955297273133659</v>
      </c>
      <c r="L375" s="622">
        <f t="shared" si="94"/>
        <v>0.99945686186857396</v>
      </c>
    </row>
    <row r="376" spans="1:12" ht="15.75" customHeight="1">
      <c r="A376" s="266" t="s">
        <v>308</v>
      </c>
      <c r="B376" s="195" t="s">
        <v>117</v>
      </c>
      <c r="C376" s="196" t="s">
        <v>478</v>
      </c>
      <c r="D376" s="196" t="s">
        <v>201</v>
      </c>
      <c r="E376" s="197" t="s">
        <v>228</v>
      </c>
      <c r="F376" s="267"/>
      <c r="G376" s="240">
        <f t="shared" ref="G376:J377" si="103">G377</f>
        <v>4271</v>
      </c>
      <c r="H376" s="640">
        <f t="shared" si="103"/>
        <v>4271035.25</v>
      </c>
      <c r="I376" s="240">
        <f t="shared" si="103"/>
        <v>4271</v>
      </c>
      <c r="J376" s="240">
        <f t="shared" si="103"/>
        <v>4271035.25</v>
      </c>
      <c r="K376" s="621">
        <f t="shared" si="93"/>
        <v>1</v>
      </c>
      <c r="L376" s="621">
        <f t="shared" si="94"/>
        <v>1</v>
      </c>
    </row>
    <row r="377" spans="1:12" ht="25.5" customHeight="1">
      <c r="A377" s="114" t="s">
        <v>553</v>
      </c>
      <c r="B377" s="8" t="s">
        <v>117</v>
      </c>
      <c r="C377" s="9" t="s">
        <v>478</v>
      </c>
      <c r="D377" s="9" t="s">
        <v>201</v>
      </c>
      <c r="E377" s="10" t="s">
        <v>228</v>
      </c>
      <c r="F377" s="7" t="s">
        <v>554</v>
      </c>
      <c r="G377" s="203">
        <f t="shared" si="103"/>
        <v>4271</v>
      </c>
      <c r="H377" s="641">
        <f t="shared" si="103"/>
        <v>4271035.25</v>
      </c>
      <c r="I377" s="203">
        <f t="shared" si="103"/>
        <v>4271</v>
      </c>
      <c r="J377" s="203">
        <f t="shared" si="103"/>
        <v>4271035.25</v>
      </c>
      <c r="K377" s="617">
        <f t="shared" si="93"/>
        <v>1</v>
      </c>
      <c r="L377" s="617">
        <f t="shared" si="94"/>
        <v>1</v>
      </c>
    </row>
    <row r="378" spans="1:12" s="243" customFormat="1" ht="14.25" customHeight="1">
      <c r="A378" s="117" t="s">
        <v>555</v>
      </c>
      <c r="B378" s="74" t="s">
        <v>117</v>
      </c>
      <c r="C378" s="75" t="s">
        <v>478</v>
      </c>
      <c r="D378" s="75" t="s">
        <v>201</v>
      </c>
      <c r="E378" s="76" t="s">
        <v>228</v>
      </c>
      <c r="F378" s="142" t="s">
        <v>556</v>
      </c>
      <c r="G378" s="242">
        <f>'прил 9'!T627</f>
        <v>4271</v>
      </c>
      <c r="H378" s="642">
        <f>'прил 9'!U627</f>
        <v>4271035.25</v>
      </c>
      <c r="I378" s="242">
        <f>'прил 9'!V627</f>
        <v>4271</v>
      </c>
      <c r="J378" s="242">
        <f>'прил 9'!W627</f>
        <v>4271035.25</v>
      </c>
      <c r="K378" s="622">
        <f t="shared" si="93"/>
        <v>1</v>
      </c>
      <c r="L378" s="622">
        <f t="shared" si="94"/>
        <v>1</v>
      </c>
    </row>
    <row r="379" spans="1:12" ht="27.75" customHeight="1">
      <c r="A379" s="216" t="s">
        <v>303</v>
      </c>
      <c r="B379" s="217"/>
      <c r="C379" s="218"/>
      <c r="D379" s="218"/>
      <c r="E379" s="219"/>
      <c r="F379" s="220"/>
      <c r="G379" s="221">
        <f>G380+G397+G409+G413+G418+G428+G436+G405</f>
        <v>45216.200000000004</v>
      </c>
      <c r="H379" s="637">
        <f t="shared" ref="H379:J379" si="104">H380+H397+H409+H413+H418+H428+H436+H405</f>
        <v>45216260.840000004</v>
      </c>
      <c r="I379" s="221">
        <f t="shared" si="104"/>
        <v>45106</v>
      </c>
      <c r="J379" s="221">
        <f t="shared" si="104"/>
        <v>45106215.170000002</v>
      </c>
      <c r="K379" s="618">
        <f t="shared" si="93"/>
        <v>0.99756282040507593</v>
      </c>
      <c r="L379" s="618">
        <f t="shared" si="94"/>
        <v>0.99756623683702184</v>
      </c>
    </row>
    <row r="380" spans="1:12" s="260" customFormat="1" ht="16.5" customHeight="1">
      <c r="A380" s="223" t="s">
        <v>490</v>
      </c>
      <c r="B380" s="224" t="s">
        <v>491</v>
      </c>
      <c r="C380" s="225" t="s">
        <v>478</v>
      </c>
      <c r="D380" s="225" t="s">
        <v>201</v>
      </c>
      <c r="E380" s="226" t="s">
        <v>202</v>
      </c>
      <c r="F380" s="227"/>
      <c r="G380" s="228">
        <f>G381+G385+G389</f>
        <v>2947.3999999999996</v>
      </c>
      <c r="H380" s="638">
        <f>H381+H385+H389</f>
        <v>2947410.88</v>
      </c>
      <c r="I380" s="228">
        <f>I381+I385+I389</f>
        <v>2933.7999999999997</v>
      </c>
      <c r="J380" s="228">
        <f>J381+J385+J389</f>
        <v>2933836.92</v>
      </c>
      <c r="K380" s="619">
        <f t="shared" si="93"/>
        <v>0.99538576372396015</v>
      </c>
      <c r="L380" s="619">
        <f t="shared" si="94"/>
        <v>0.99539461562956566</v>
      </c>
    </row>
    <row r="381" spans="1:12" s="260" customFormat="1" ht="16.5" customHeight="1">
      <c r="A381" s="230" t="s">
        <v>492</v>
      </c>
      <c r="B381" s="231" t="s">
        <v>491</v>
      </c>
      <c r="C381" s="232" t="s">
        <v>482</v>
      </c>
      <c r="D381" s="232" t="s">
        <v>201</v>
      </c>
      <c r="E381" s="233" t="s">
        <v>202</v>
      </c>
      <c r="F381" s="234"/>
      <c r="G381" s="235">
        <f t="shared" ref="G381:J383" si="105">G382</f>
        <v>1082.0999999999999</v>
      </c>
      <c r="H381" s="639">
        <f t="shared" si="105"/>
        <v>1082157.8599999999</v>
      </c>
      <c r="I381" s="235">
        <f t="shared" si="105"/>
        <v>1082.0999999999999</v>
      </c>
      <c r="J381" s="235">
        <f t="shared" si="105"/>
        <v>1082157.8500000001</v>
      </c>
      <c r="K381" s="620">
        <f t="shared" si="93"/>
        <v>1</v>
      </c>
      <c r="L381" s="620">
        <f t="shared" si="94"/>
        <v>0.9999999907592042</v>
      </c>
    </row>
    <row r="382" spans="1:12" ht="16.5" customHeight="1">
      <c r="A382" s="238" t="s">
        <v>493</v>
      </c>
      <c r="B382" s="195" t="s">
        <v>491</v>
      </c>
      <c r="C382" s="196" t="s">
        <v>482</v>
      </c>
      <c r="D382" s="196" t="s">
        <v>201</v>
      </c>
      <c r="E382" s="197" t="s">
        <v>204</v>
      </c>
      <c r="F382" s="239"/>
      <c r="G382" s="240">
        <f t="shared" si="105"/>
        <v>1082.0999999999999</v>
      </c>
      <c r="H382" s="640">
        <f t="shared" si="105"/>
        <v>1082157.8599999999</v>
      </c>
      <c r="I382" s="240">
        <f t="shared" si="105"/>
        <v>1082.0999999999999</v>
      </c>
      <c r="J382" s="240">
        <f t="shared" si="105"/>
        <v>1082157.8500000001</v>
      </c>
      <c r="K382" s="621">
        <f t="shared" ref="K382:K433" si="106">IF(I382=0,0,I382/G382)</f>
        <v>1</v>
      </c>
      <c r="L382" s="621">
        <f t="shared" ref="L382:L433" si="107">IF(J382=0,0,J382/H382)</f>
        <v>0.9999999907592042</v>
      </c>
    </row>
    <row r="383" spans="1:12" ht="34.5" customHeight="1">
      <c r="A383" s="40" t="s">
        <v>484</v>
      </c>
      <c r="B383" s="8" t="s">
        <v>491</v>
      </c>
      <c r="C383" s="9" t="s">
        <v>482</v>
      </c>
      <c r="D383" s="9" t="s">
        <v>201</v>
      </c>
      <c r="E383" s="10" t="s">
        <v>204</v>
      </c>
      <c r="F383" s="11">
        <v>100</v>
      </c>
      <c r="G383" s="215">
        <f t="shared" si="105"/>
        <v>1082.0999999999999</v>
      </c>
      <c r="H383" s="644">
        <f t="shared" si="105"/>
        <v>1082157.8599999999</v>
      </c>
      <c r="I383" s="215">
        <f t="shared" si="105"/>
        <v>1082.0999999999999</v>
      </c>
      <c r="J383" s="215">
        <f t="shared" si="105"/>
        <v>1082157.8500000001</v>
      </c>
      <c r="K383" s="624">
        <f t="shared" si="106"/>
        <v>1</v>
      </c>
      <c r="L383" s="624">
        <f t="shared" si="107"/>
        <v>0.9999999907592042</v>
      </c>
    </row>
    <row r="384" spans="1:12" s="300" customFormat="1" ht="13.5" customHeight="1">
      <c r="A384" s="45" t="s">
        <v>486</v>
      </c>
      <c r="B384" s="74" t="s">
        <v>491</v>
      </c>
      <c r="C384" s="75" t="s">
        <v>482</v>
      </c>
      <c r="D384" s="75" t="s">
        <v>201</v>
      </c>
      <c r="E384" s="76" t="s">
        <v>204</v>
      </c>
      <c r="F384" s="241">
        <v>120</v>
      </c>
      <c r="G384" s="252">
        <f>'прил 9'!T22</f>
        <v>1082.0999999999999</v>
      </c>
      <c r="H384" s="645">
        <f>'прил 9'!U22</f>
        <v>1082157.8599999999</v>
      </c>
      <c r="I384" s="252">
        <f>'прил 9'!V22</f>
        <v>1082.0999999999999</v>
      </c>
      <c r="J384" s="252">
        <f>'прил 9'!W22</f>
        <v>1082157.8500000001</v>
      </c>
      <c r="K384" s="625">
        <f t="shared" si="106"/>
        <v>1</v>
      </c>
      <c r="L384" s="625">
        <f t="shared" si="107"/>
        <v>0.9999999907592042</v>
      </c>
    </row>
    <row r="385" spans="1:12" s="260" customFormat="1" ht="16.5" customHeight="1">
      <c r="A385" s="230" t="s">
        <v>494</v>
      </c>
      <c r="B385" s="231" t="s">
        <v>491</v>
      </c>
      <c r="C385" s="232" t="s">
        <v>495</v>
      </c>
      <c r="D385" s="232" t="s">
        <v>201</v>
      </c>
      <c r="E385" s="233" t="s">
        <v>202</v>
      </c>
      <c r="F385" s="234"/>
      <c r="G385" s="235">
        <f t="shared" ref="G385:J387" si="108">G386</f>
        <v>471.2</v>
      </c>
      <c r="H385" s="639">
        <f t="shared" si="108"/>
        <v>471166.92</v>
      </c>
      <c r="I385" s="235">
        <f t="shared" si="108"/>
        <v>464.8</v>
      </c>
      <c r="J385" s="235">
        <f t="shared" si="108"/>
        <v>464803.97</v>
      </c>
      <c r="K385" s="620">
        <f t="shared" si="106"/>
        <v>0.9864176570458405</v>
      </c>
      <c r="L385" s="620">
        <f t="shared" si="107"/>
        <v>0.98649533800038425</v>
      </c>
    </row>
    <row r="386" spans="1:12" ht="16.5" customHeight="1">
      <c r="A386" s="238" t="s">
        <v>493</v>
      </c>
      <c r="B386" s="195" t="s">
        <v>491</v>
      </c>
      <c r="C386" s="196" t="s">
        <v>495</v>
      </c>
      <c r="D386" s="196" t="s">
        <v>201</v>
      </c>
      <c r="E386" s="197" t="s">
        <v>204</v>
      </c>
      <c r="F386" s="239"/>
      <c r="G386" s="240">
        <f t="shared" si="108"/>
        <v>471.2</v>
      </c>
      <c r="H386" s="640">
        <f t="shared" si="108"/>
        <v>471166.92</v>
      </c>
      <c r="I386" s="240">
        <f t="shared" si="108"/>
        <v>464.8</v>
      </c>
      <c r="J386" s="240">
        <f t="shared" si="108"/>
        <v>464803.97</v>
      </c>
      <c r="K386" s="621">
        <f t="shared" si="106"/>
        <v>0.9864176570458405</v>
      </c>
      <c r="L386" s="621">
        <f t="shared" si="107"/>
        <v>0.98649533800038425</v>
      </c>
    </row>
    <row r="387" spans="1:12" ht="36.75" customHeight="1">
      <c r="A387" s="40" t="s">
        <v>484</v>
      </c>
      <c r="B387" s="8" t="s">
        <v>491</v>
      </c>
      <c r="C387" s="9" t="s">
        <v>495</v>
      </c>
      <c r="D387" s="9" t="s">
        <v>201</v>
      </c>
      <c r="E387" s="10" t="s">
        <v>204</v>
      </c>
      <c r="F387" s="11">
        <v>100</v>
      </c>
      <c r="G387" s="215">
        <f t="shared" si="108"/>
        <v>471.2</v>
      </c>
      <c r="H387" s="644">
        <f t="shared" si="108"/>
        <v>471166.92</v>
      </c>
      <c r="I387" s="215">
        <f t="shared" si="108"/>
        <v>464.8</v>
      </c>
      <c r="J387" s="215">
        <f t="shared" si="108"/>
        <v>464803.97</v>
      </c>
      <c r="K387" s="624">
        <f t="shared" si="106"/>
        <v>0.9864176570458405</v>
      </c>
      <c r="L387" s="624">
        <f t="shared" si="107"/>
        <v>0.98649533800038425</v>
      </c>
    </row>
    <row r="388" spans="1:12" s="300" customFormat="1" ht="12.75" customHeight="1">
      <c r="A388" s="45" t="s">
        <v>486</v>
      </c>
      <c r="B388" s="74" t="s">
        <v>491</v>
      </c>
      <c r="C388" s="75" t="s">
        <v>495</v>
      </c>
      <c r="D388" s="75" t="s">
        <v>201</v>
      </c>
      <c r="E388" s="76" t="s">
        <v>204</v>
      </c>
      <c r="F388" s="241">
        <v>120</v>
      </c>
      <c r="G388" s="252">
        <f>'прил 9'!T28</f>
        <v>471.2</v>
      </c>
      <c r="H388" s="645">
        <f>'прил 9'!U28</f>
        <v>471166.92</v>
      </c>
      <c r="I388" s="252">
        <f>'прил 9'!V28</f>
        <v>464.8</v>
      </c>
      <c r="J388" s="252">
        <f>'прил 9'!W28</f>
        <v>464803.97</v>
      </c>
      <c r="K388" s="625">
        <f t="shared" si="106"/>
        <v>0.9864176570458405</v>
      </c>
      <c r="L388" s="625">
        <f t="shared" si="107"/>
        <v>0.98649533800038425</v>
      </c>
    </row>
    <row r="389" spans="1:12" s="260" customFormat="1" ht="16.5" customHeight="1">
      <c r="A389" s="230" t="s">
        <v>496</v>
      </c>
      <c r="B389" s="231" t="s">
        <v>491</v>
      </c>
      <c r="C389" s="232" t="s">
        <v>497</v>
      </c>
      <c r="D389" s="232" t="s">
        <v>201</v>
      </c>
      <c r="E389" s="233" t="s">
        <v>202</v>
      </c>
      <c r="F389" s="234"/>
      <c r="G389" s="235">
        <f>G390</f>
        <v>1394.0999999999997</v>
      </c>
      <c r="H389" s="639">
        <f>H390</f>
        <v>1394086.1</v>
      </c>
      <c r="I389" s="235">
        <f>I390</f>
        <v>1386.8999999999999</v>
      </c>
      <c r="J389" s="235">
        <f>J390</f>
        <v>1386875.1</v>
      </c>
      <c r="K389" s="620">
        <f t="shared" si="106"/>
        <v>0.99483537766300856</v>
      </c>
      <c r="L389" s="620">
        <f t="shared" si="107"/>
        <v>0.99482743569425158</v>
      </c>
    </row>
    <row r="390" spans="1:12" ht="16.5" customHeight="1">
      <c r="A390" s="238" t="s">
        <v>493</v>
      </c>
      <c r="B390" s="195" t="s">
        <v>491</v>
      </c>
      <c r="C390" s="196" t="s">
        <v>497</v>
      </c>
      <c r="D390" s="196" t="s">
        <v>201</v>
      </c>
      <c r="E390" s="197" t="s">
        <v>204</v>
      </c>
      <c r="F390" s="239"/>
      <c r="G390" s="240">
        <f>G391+G393+G395</f>
        <v>1394.0999999999997</v>
      </c>
      <c r="H390" s="640">
        <f>H391+H393+H395</f>
        <v>1394086.1</v>
      </c>
      <c r="I390" s="240">
        <f>I391+I393+I395</f>
        <v>1386.8999999999999</v>
      </c>
      <c r="J390" s="240">
        <f>J391+J393+J395</f>
        <v>1386875.1</v>
      </c>
      <c r="K390" s="621">
        <f t="shared" si="106"/>
        <v>0.99483537766300856</v>
      </c>
      <c r="L390" s="621">
        <f t="shared" si="107"/>
        <v>0.99482743569425158</v>
      </c>
    </row>
    <row r="391" spans="1:12" ht="35.25" customHeight="1">
      <c r="A391" s="40" t="s">
        <v>484</v>
      </c>
      <c r="B391" s="8" t="s">
        <v>491</v>
      </c>
      <c r="C391" s="9" t="s">
        <v>497</v>
      </c>
      <c r="D391" s="9" t="s">
        <v>201</v>
      </c>
      <c r="E391" s="10" t="s">
        <v>204</v>
      </c>
      <c r="F391" s="11">
        <v>100</v>
      </c>
      <c r="G391" s="215">
        <f>G392</f>
        <v>1190.9999999999998</v>
      </c>
      <c r="H391" s="644">
        <f>H392</f>
        <v>1190986.1000000001</v>
      </c>
      <c r="I391" s="215">
        <f>I392</f>
        <v>1191</v>
      </c>
      <c r="J391" s="215">
        <f>J392</f>
        <v>1190986.1000000001</v>
      </c>
      <c r="K391" s="624">
        <f t="shared" si="106"/>
        <v>1.0000000000000002</v>
      </c>
      <c r="L391" s="624">
        <f t="shared" si="107"/>
        <v>1</v>
      </c>
    </row>
    <row r="392" spans="1:12" s="300" customFormat="1" ht="14.25" customHeight="1">
      <c r="A392" s="45" t="s">
        <v>486</v>
      </c>
      <c r="B392" s="74" t="s">
        <v>491</v>
      </c>
      <c r="C392" s="75" t="s">
        <v>497</v>
      </c>
      <c r="D392" s="75" t="s">
        <v>201</v>
      </c>
      <c r="E392" s="76" t="s">
        <v>204</v>
      </c>
      <c r="F392" s="241">
        <v>120</v>
      </c>
      <c r="G392" s="252">
        <f>'прил 9'!T32</f>
        <v>1190.9999999999998</v>
      </c>
      <c r="H392" s="645">
        <f>'прил 9'!U32</f>
        <v>1190986.1000000001</v>
      </c>
      <c r="I392" s="252">
        <f>'прил 9'!V32</f>
        <v>1191</v>
      </c>
      <c r="J392" s="252">
        <f>'прил 9'!W32</f>
        <v>1190986.1000000001</v>
      </c>
      <c r="K392" s="625">
        <f t="shared" si="106"/>
        <v>1.0000000000000002</v>
      </c>
      <c r="L392" s="625">
        <f t="shared" si="107"/>
        <v>1</v>
      </c>
    </row>
    <row r="393" spans="1:12" s="236" customFormat="1" ht="15.75" customHeight="1">
      <c r="A393" s="40" t="s">
        <v>498</v>
      </c>
      <c r="B393" s="8" t="s">
        <v>491</v>
      </c>
      <c r="C393" s="9" t="s">
        <v>497</v>
      </c>
      <c r="D393" s="9" t="s">
        <v>201</v>
      </c>
      <c r="E393" s="10" t="s">
        <v>204</v>
      </c>
      <c r="F393" s="11">
        <v>200</v>
      </c>
      <c r="G393" s="203">
        <f>G394</f>
        <v>199.49999999999997</v>
      </c>
      <c r="H393" s="641">
        <f>H394</f>
        <v>199478</v>
      </c>
      <c r="I393" s="203">
        <f>I394</f>
        <v>192.8</v>
      </c>
      <c r="J393" s="203">
        <f>J394</f>
        <v>192757</v>
      </c>
      <c r="K393" s="617">
        <f t="shared" si="106"/>
        <v>0.96641604010025084</v>
      </c>
      <c r="L393" s="617">
        <f t="shared" si="107"/>
        <v>0.96630706143033318</v>
      </c>
    </row>
    <row r="394" spans="1:12" s="243" customFormat="1" ht="15.75" customHeight="1">
      <c r="A394" s="45" t="s">
        <v>500</v>
      </c>
      <c r="B394" s="74" t="s">
        <v>491</v>
      </c>
      <c r="C394" s="75" t="s">
        <v>497</v>
      </c>
      <c r="D394" s="75" t="s">
        <v>201</v>
      </c>
      <c r="E394" s="76" t="s">
        <v>204</v>
      </c>
      <c r="F394" s="241">
        <v>240</v>
      </c>
      <c r="G394" s="242">
        <f>'прил 9'!T37</f>
        <v>199.49999999999997</v>
      </c>
      <c r="H394" s="642">
        <f>'прил 9'!U37</f>
        <v>199478</v>
      </c>
      <c r="I394" s="242">
        <f>'прил 9'!V37</f>
        <v>192.8</v>
      </c>
      <c r="J394" s="242">
        <f>'прил 9'!W37</f>
        <v>192757</v>
      </c>
      <c r="K394" s="622">
        <f t="shared" si="106"/>
        <v>0.96641604010025084</v>
      </c>
      <c r="L394" s="622">
        <f t="shared" si="107"/>
        <v>0.96630706143033318</v>
      </c>
    </row>
    <row r="395" spans="1:12" s="249" customFormat="1" ht="14.25" customHeight="1">
      <c r="A395" s="40" t="s">
        <v>502</v>
      </c>
      <c r="B395" s="8" t="s">
        <v>491</v>
      </c>
      <c r="C395" s="9" t="s">
        <v>497</v>
      </c>
      <c r="D395" s="9" t="s">
        <v>201</v>
      </c>
      <c r="E395" s="10" t="s">
        <v>204</v>
      </c>
      <c r="F395" s="11">
        <v>800</v>
      </c>
      <c r="G395" s="203">
        <f>G396</f>
        <v>3.5999999999999996</v>
      </c>
      <c r="H395" s="641">
        <f>H396</f>
        <v>3622</v>
      </c>
      <c r="I395" s="203">
        <f>I396</f>
        <v>3.1</v>
      </c>
      <c r="J395" s="203">
        <f>J396</f>
        <v>3132</v>
      </c>
      <c r="K395" s="617">
        <f t="shared" si="106"/>
        <v>0.86111111111111127</v>
      </c>
      <c r="L395" s="617">
        <f t="shared" si="107"/>
        <v>0.86471562672556601</v>
      </c>
    </row>
    <row r="396" spans="1:12" s="243" customFormat="1" ht="14.25" customHeight="1">
      <c r="A396" s="45" t="s">
        <v>504</v>
      </c>
      <c r="B396" s="74" t="s">
        <v>491</v>
      </c>
      <c r="C396" s="75" t="s">
        <v>497</v>
      </c>
      <c r="D396" s="75" t="s">
        <v>201</v>
      </c>
      <c r="E396" s="76" t="s">
        <v>204</v>
      </c>
      <c r="F396" s="241">
        <v>850</v>
      </c>
      <c r="G396" s="242">
        <f>'прил 9'!T41</f>
        <v>3.5999999999999996</v>
      </c>
      <c r="H396" s="642">
        <f>'прил 9'!U41</f>
        <v>3622</v>
      </c>
      <c r="I396" s="242">
        <f>'прил 9'!V41</f>
        <v>3.1</v>
      </c>
      <c r="J396" s="242">
        <f>'прил 9'!W41</f>
        <v>3132</v>
      </c>
      <c r="K396" s="622">
        <f t="shared" si="106"/>
        <v>0.86111111111111127</v>
      </c>
      <c r="L396" s="622">
        <f t="shared" si="107"/>
        <v>0.86471562672556601</v>
      </c>
    </row>
    <row r="397" spans="1:12" s="260" customFormat="1" ht="15.75" customHeight="1">
      <c r="A397" s="223" t="s">
        <v>523</v>
      </c>
      <c r="B397" s="224" t="s">
        <v>524</v>
      </c>
      <c r="C397" s="225" t="s">
        <v>478</v>
      </c>
      <c r="D397" s="225" t="s">
        <v>201</v>
      </c>
      <c r="E397" s="226" t="s">
        <v>202</v>
      </c>
      <c r="F397" s="227"/>
      <c r="G397" s="228">
        <f>G398</f>
        <v>1546.1</v>
      </c>
      <c r="H397" s="638">
        <f>H398</f>
        <v>1546078.0000000002</v>
      </c>
      <c r="I397" s="228">
        <f>I398</f>
        <v>1545</v>
      </c>
      <c r="J397" s="228">
        <f>J398</f>
        <v>1545059.0400000003</v>
      </c>
      <c r="K397" s="619">
        <f t="shared" si="106"/>
        <v>0.9992885324364531</v>
      </c>
      <c r="L397" s="619">
        <f t="shared" si="107"/>
        <v>0.99934093881421249</v>
      </c>
    </row>
    <row r="398" spans="1:12" ht="24" customHeight="1">
      <c r="A398" s="253" t="s">
        <v>522</v>
      </c>
      <c r="B398" s="195" t="s">
        <v>524</v>
      </c>
      <c r="C398" s="196" t="s">
        <v>478</v>
      </c>
      <c r="D398" s="196" t="s">
        <v>201</v>
      </c>
      <c r="E398" s="197" t="s">
        <v>206</v>
      </c>
      <c r="F398" s="239"/>
      <c r="G398" s="240">
        <f>G399+G401+G403</f>
        <v>1546.1</v>
      </c>
      <c r="H398" s="640">
        <f>H399+H401+H403</f>
        <v>1546078.0000000002</v>
      </c>
      <c r="I398" s="240">
        <f>I399+I401+I403</f>
        <v>1545</v>
      </c>
      <c r="J398" s="240">
        <f>J399+J401+J403</f>
        <v>1545059.0400000003</v>
      </c>
      <c r="K398" s="621">
        <f t="shared" si="106"/>
        <v>0.9992885324364531</v>
      </c>
      <c r="L398" s="621">
        <f t="shared" si="107"/>
        <v>0.99934093881421249</v>
      </c>
    </row>
    <row r="399" spans="1:12" ht="34.5" customHeight="1">
      <c r="A399" s="40" t="s">
        <v>484</v>
      </c>
      <c r="B399" s="8" t="s">
        <v>524</v>
      </c>
      <c r="C399" s="9" t="s">
        <v>478</v>
      </c>
      <c r="D399" s="9" t="s">
        <v>201</v>
      </c>
      <c r="E399" s="10" t="s">
        <v>206</v>
      </c>
      <c r="F399" s="11">
        <v>100</v>
      </c>
      <c r="G399" s="215">
        <f>G400</f>
        <v>1510.1</v>
      </c>
      <c r="H399" s="644">
        <f>H400</f>
        <v>1510133.9300000002</v>
      </c>
      <c r="I399" s="215">
        <f>I400</f>
        <v>1510.1</v>
      </c>
      <c r="J399" s="215">
        <f>J400</f>
        <v>1510133.9300000002</v>
      </c>
      <c r="K399" s="624">
        <f t="shared" si="106"/>
        <v>1</v>
      </c>
      <c r="L399" s="624">
        <f t="shared" si="107"/>
        <v>1</v>
      </c>
    </row>
    <row r="400" spans="1:12" s="300" customFormat="1" ht="15" customHeight="1">
      <c r="A400" s="45" t="s">
        <v>486</v>
      </c>
      <c r="B400" s="74" t="s">
        <v>524</v>
      </c>
      <c r="C400" s="75" t="s">
        <v>478</v>
      </c>
      <c r="D400" s="75" t="s">
        <v>201</v>
      </c>
      <c r="E400" s="76" t="s">
        <v>206</v>
      </c>
      <c r="F400" s="241">
        <v>120</v>
      </c>
      <c r="G400" s="252">
        <f>'прил 9'!T128</f>
        <v>1510.1</v>
      </c>
      <c r="H400" s="645">
        <f>'прил 9'!U128</f>
        <v>1510133.9300000002</v>
      </c>
      <c r="I400" s="252">
        <f>'прил 9'!V128</f>
        <v>1510.1</v>
      </c>
      <c r="J400" s="252">
        <f>'прил 9'!W128</f>
        <v>1510133.9300000002</v>
      </c>
      <c r="K400" s="625">
        <f t="shared" si="106"/>
        <v>1</v>
      </c>
      <c r="L400" s="625">
        <f t="shared" si="107"/>
        <v>1</v>
      </c>
    </row>
    <row r="401" spans="1:12" s="236" customFormat="1" ht="14.25" customHeight="1">
      <c r="A401" s="40" t="s">
        <v>498</v>
      </c>
      <c r="B401" s="8" t="s">
        <v>524</v>
      </c>
      <c r="C401" s="9" t="s">
        <v>478</v>
      </c>
      <c r="D401" s="9" t="s">
        <v>201</v>
      </c>
      <c r="E401" s="10" t="s">
        <v>206</v>
      </c>
      <c r="F401" s="11">
        <v>200</v>
      </c>
      <c r="G401" s="203">
        <f>G402</f>
        <v>35.9</v>
      </c>
      <c r="H401" s="641">
        <f>H402</f>
        <v>35819.07</v>
      </c>
      <c r="I401" s="203">
        <f>I402</f>
        <v>34.9</v>
      </c>
      <c r="J401" s="203">
        <f>J402</f>
        <v>34925.11</v>
      </c>
      <c r="K401" s="617">
        <f t="shared" si="106"/>
        <v>0.97214484679665736</v>
      </c>
      <c r="L401" s="617">
        <f t="shared" si="107"/>
        <v>0.97504234476216167</v>
      </c>
    </row>
    <row r="402" spans="1:12" s="243" customFormat="1" ht="15" customHeight="1">
      <c r="A402" s="45" t="s">
        <v>500</v>
      </c>
      <c r="B402" s="74" t="s">
        <v>524</v>
      </c>
      <c r="C402" s="75" t="s">
        <v>478</v>
      </c>
      <c r="D402" s="75" t="s">
        <v>201</v>
      </c>
      <c r="E402" s="76" t="s">
        <v>206</v>
      </c>
      <c r="F402" s="241">
        <v>240</v>
      </c>
      <c r="G402" s="242">
        <f>'прил 9'!T133</f>
        <v>35.9</v>
      </c>
      <c r="H402" s="642">
        <f>'прил 9'!U133</f>
        <v>35819.07</v>
      </c>
      <c r="I402" s="242">
        <f>'прил 9'!V133</f>
        <v>34.9</v>
      </c>
      <c r="J402" s="242">
        <f>'прил 9'!W133</f>
        <v>34925.11</v>
      </c>
      <c r="K402" s="622">
        <f t="shared" si="106"/>
        <v>0.97214484679665736</v>
      </c>
      <c r="L402" s="622">
        <f t="shared" si="107"/>
        <v>0.97504234476216167</v>
      </c>
    </row>
    <row r="403" spans="1:12" s="236" customFormat="1" ht="15.75" customHeight="1">
      <c r="A403" s="40" t="s">
        <v>502</v>
      </c>
      <c r="B403" s="8" t="s">
        <v>524</v>
      </c>
      <c r="C403" s="9" t="s">
        <v>478</v>
      </c>
      <c r="D403" s="9" t="s">
        <v>201</v>
      </c>
      <c r="E403" s="10" t="s">
        <v>206</v>
      </c>
      <c r="F403" s="11">
        <v>800</v>
      </c>
      <c r="G403" s="203">
        <f>G404</f>
        <v>0.1</v>
      </c>
      <c r="H403" s="641">
        <f>H404</f>
        <v>125</v>
      </c>
      <c r="I403" s="203">
        <f>I404</f>
        <v>0</v>
      </c>
      <c r="J403" s="203">
        <f>J404</f>
        <v>0</v>
      </c>
      <c r="K403" s="617">
        <f t="shared" si="106"/>
        <v>0</v>
      </c>
      <c r="L403" s="617">
        <f t="shared" si="107"/>
        <v>0</v>
      </c>
    </row>
    <row r="404" spans="1:12" s="243" customFormat="1" ht="12.75" customHeight="1">
      <c r="A404" s="45" t="s">
        <v>504</v>
      </c>
      <c r="B404" s="74" t="s">
        <v>524</v>
      </c>
      <c r="C404" s="75" t="s">
        <v>478</v>
      </c>
      <c r="D404" s="75" t="s">
        <v>201</v>
      </c>
      <c r="E404" s="76" t="s">
        <v>206</v>
      </c>
      <c r="F404" s="241">
        <v>850</v>
      </c>
      <c r="G404" s="242">
        <f>'прил 9'!T137</f>
        <v>0.1</v>
      </c>
      <c r="H404" s="642">
        <f>'прил 9'!U137</f>
        <v>125</v>
      </c>
      <c r="I404" s="242">
        <f>'прил 9'!V137</f>
        <v>0</v>
      </c>
      <c r="J404" s="242">
        <f>'прил 9'!W137</f>
        <v>0</v>
      </c>
      <c r="K404" s="622">
        <f t="shared" si="106"/>
        <v>0</v>
      </c>
      <c r="L404" s="622">
        <f t="shared" si="107"/>
        <v>0</v>
      </c>
    </row>
    <row r="405" spans="1:12" s="260" customFormat="1" ht="14.25" customHeight="1">
      <c r="A405" s="223" t="s">
        <v>338</v>
      </c>
      <c r="B405" s="224" t="s">
        <v>337</v>
      </c>
      <c r="C405" s="225" t="s">
        <v>478</v>
      </c>
      <c r="D405" s="225" t="s">
        <v>201</v>
      </c>
      <c r="E405" s="226" t="s">
        <v>202</v>
      </c>
      <c r="F405" s="227"/>
      <c r="G405" s="228">
        <f t="shared" ref="G405:J407" si="109">G406</f>
        <v>950</v>
      </c>
      <c r="H405" s="638">
        <f t="shared" si="109"/>
        <v>950000</v>
      </c>
      <c r="I405" s="228">
        <f t="shared" si="109"/>
        <v>950</v>
      </c>
      <c r="J405" s="228">
        <f t="shared" si="109"/>
        <v>950000</v>
      </c>
      <c r="K405" s="619">
        <f t="shared" si="106"/>
        <v>1</v>
      </c>
      <c r="L405" s="619">
        <f t="shared" si="107"/>
        <v>1</v>
      </c>
    </row>
    <row r="406" spans="1:12" s="210" customFormat="1" ht="15" customHeight="1">
      <c r="A406" s="253" t="s">
        <v>340</v>
      </c>
      <c r="B406" s="301" t="s">
        <v>337</v>
      </c>
      <c r="C406" s="302" t="s">
        <v>478</v>
      </c>
      <c r="D406" s="302" t="s">
        <v>201</v>
      </c>
      <c r="E406" s="303" t="s">
        <v>339</v>
      </c>
      <c r="F406" s="304"/>
      <c r="G406" s="305">
        <f t="shared" si="109"/>
        <v>950</v>
      </c>
      <c r="H406" s="652">
        <f t="shared" si="109"/>
        <v>950000</v>
      </c>
      <c r="I406" s="305">
        <f t="shared" si="109"/>
        <v>950</v>
      </c>
      <c r="J406" s="305">
        <f t="shared" si="109"/>
        <v>950000</v>
      </c>
      <c r="K406" s="632">
        <f t="shared" si="106"/>
        <v>1</v>
      </c>
      <c r="L406" s="632">
        <f t="shared" si="107"/>
        <v>1</v>
      </c>
    </row>
    <row r="407" spans="1:12" s="236" customFormat="1" ht="13.5" customHeight="1">
      <c r="A407" s="40" t="s">
        <v>502</v>
      </c>
      <c r="B407" s="8" t="s">
        <v>337</v>
      </c>
      <c r="C407" s="9" t="s">
        <v>478</v>
      </c>
      <c r="D407" s="9" t="s">
        <v>201</v>
      </c>
      <c r="E407" s="10" t="s">
        <v>339</v>
      </c>
      <c r="F407" s="11">
        <v>800</v>
      </c>
      <c r="G407" s="203">
        <f t="shared" si="109"/>
        <v>950</v>
      </c>
      <c r="H407" s="641">
        <f t="shared" si="109"/>
        <v>950000</v>
      </c>
      <c r="I407" s="203">
        <f t="shared" si="109"/>
        <v>950</v>
      </c>
      <c r="J407" s="203">
        <f t="shared" si="109"/>
        <v>950000</v>
      </c>
      <c r="K407" s="617">
        <f t="shared" si="106"/>
        <v>1</v>
      </c>
      <c r="L407" s="617">
        <f t="shared" si="107"/>
        <v>1</v>
      </c>
    </row>
    <row r="408" spans="1:12" s="243" customFormat="1" ht="13.5" customHeight="1">
      <c r="A408" s="45" t="s">
        <v>342</v>
      </c>
      <c r="B408" s="74" t="s">
        <v>337</v>
      </c>
      <c r="C408" s="75" t="s">
        <v>478</v>
      </c>
      <c r="D408" s="75" t="s">
        <v>201</v>
      </c>
      <c r="E408" s="76" t="s">
        <v>339</v>
      </c>
      <c r="F408" s="241">
        <v>880</v>
      </c>
      <c r="G408" s="242">
        <f>'прил 9'!T149</f>
        <v>950</v>
      </c>
      <c r="H408" s="642">
        <f>'прил 9'!U149</f>
        <v>950000</v>
      </c>
      <c r="I408" s="242">
        <f>'прил 9'!V149</f>
        <v>950</v>
      </c>
      <c r="J408" s="242">
        <f>'прил 9'!W149</f>
        <v>950000</v>
      </c>
      <c r="K408" s="622">
        <f t="shared" si="106"/>
        <v>1</v>
      </c>
      <c r="L408" s="622">
        <f t="shared" si="107"/>
        <v>1</v>
      </c>
    </row>
    <row r="409" spans="1:12" s="260" customFormat="1" ht="14.25" customHeight="1">
      <c r="A409" s="223" t="s">
        <v>304</v>
      </c>
      <c r="B409" s="224" t="s">
        <v>529</v>
      </c>
      <c r="C409" s="225" t="s">
        <v>478</v>
      </c>
      <c r="D409" s="225" t="s">
        <v>201</v>
      </c>
      <c r="E409" s="226" t="s">
        <v>202</v>
      </c>
      <c r="F409" s="227"/>
      <c r="G409" s="228">
        <f t="shared" ref="G409:J411" si="110">G410</f>
        <v>43.800000000000011</v>
      </c>
      <c r="H409" s="638">
        <f t="shared" si="110"/>
        <v>43795</v>
      </c>
      <c r="I409" s="228">
        <f t="shared" si="110"/>
        <v>0</v>
      </c>
      <c r="J409" s="228">
        <f t="shared" si="110"/>
        <v>0</v>
      </c>
      <c r="K409" s="619">
        <f t="shared" si="106"/>
        <v>0</v>
      </c>
      <c r="L409" s="619">
        <f t="shared" si="107"/>
        <v>0</v>
      </c>
    </row>
    <row r="410" spans="1:12" s="210" customFormat="1" ht="15" customHeight="1">
      <c r="A410" s="253" t="s">
        <v>530</v>
      </c>
      <c r="B410" s="301" t="s">
        <v>529</v>
      </c>
      <c r="C410" s="302" t="s">
        <v>478</v>
      </c>
      <c r="D410" s="302" t="s">
        <v>201</v>
      </c>
      <c r="E410" s="303" t="s">
        <v>208</v>
      </c>
      <c r="F410" s="304"/>
      <c r="G410" s="305">
        <f t="shared" si="110"/>
        <v>43.800000000000011</v>
      </c>
      <c r="H410" s="652">
        <f t="shared" si="110"/>
        <v>43795</v>
      </c>
      <c r="I410" s="305">
        <f t="shared" si="110"/>
        <v>0</v>
      </c>
      <c r="J410" s="305">
        <f t="shared" si="110"/>
        <v>0</v>
      </c>
      <c r="K410" s="632">
        <f t="shared" si="106"/>
        <v>0</v>
      </c>
      <c r="L410" s="632">
        <f t="shared" si="107"/>
        <v>0</v>
      </c>
    </row>
    <row r="411" spans="1:12" s="236" customFormat="1" ht="13.5" customHeight="1">
      <c r="A411" s="40" t="s">
        <v>502</v>
      </c>
      <c r="B411" s="8" t="s">
        <v>529</v>
      </c>
      <c r="C411" s="9" t="s">
        <v>478</v>
      </c>
      <c r="D411" s="9" t="s">
        <v>201</v>
      </c>
      <c r="E411" s="10" t="s">
        <v>208</v>
      </c>
      <c r="F411" s="11">
        <v>800</v>
      </c>
      <c r="G411" s="203">
        <f t="shared" si="110"/>
        <v>43.800000000000011</v>
      </c>
      <c r="H411" s="641">
        <f t="shared" si="110"/>
        <v>43795</v>
      </c>
      <c r="I411" s="203">
        <f t="shared" si="110"/>
        <v>0</v>
      </c>
      <c r="J411" s="203">
        <f t="shared" si="110"/>
        <v>0</v>
      </c>
      <c r="K411" s="617">
        <f t="shared" si="106"/>
        <v>0</v>
      </c>
      <c r="L411" s="617">
        <f t="shared" si="107"/>
        <v>0</v>
      </c>
    </row>
    <row r="412" spans="1:12" s="243" customFormat="1" ht="13.5" customHeight="1">
      <c r="A412" s="45" t="s">
        <v>531</v>
      </c>
      <c r="B412" s="74" t="s">
        <v>529</v>
      </c>
      <c r="C412" s="75" t="s">
        <v>478</v>
      </c>
      <c r="D412" s="75" t="s">
        <v>201</v>
      </c>
      <c r="E412" s="76" t="s">
        <v>208</v>
      </c>
      <c r="F412" s="241">
        <v>870</v>
      </c>
      <c r="G412" s="242">
        <f>'прил 9'!T154</f>
        <v>43.800000000000011</v>
      </c>
      <c r="H412" s="642">
        <f>'прил 9'!U154</f>
        <v>43795</v>
      </c>
      <c r="I412" s="242">
        <f>'прил 9'!V154</f>
        <v>0</v>
      </c>
      <c r="J412" s="242">
        <f>'прил 9'!W154</f>
        <v>0</v>
      </c>
      <c r="K412" s="622">
        <f t="shared" si="106"/>
        <v>0</v>
      </c>
      <c r="L412" s="622">
        <f t="shared" si="107"/>
        <v>0</v>
      </c>
    </row>
    <row r="413" spans="1:12" s="260" customFormat="1" ht="14.25" customHeight="1">
      <c r="A413" s="223" t="s">
        <v>6</v>
      </c>
      <c r="B413" s="224" t="s">
        <v>7</v>
      </c>
      <c r="C413" s="225" t="s">
        <v>478</v>
      </c>
      <c r="D413" s="225" t="s">
        <v>201</v>
      </c>
      <c r="E413" s="226" t="s">
        <v>202</v>
      </c>
      <c r="F413" s="227"/>
      <c r="G413" s="228">
        <f t="shared" ref="G413:J414" si="111">G414</f>
        <v>27.599999999999998</v>
      </c>
      <c r="H413" s="638">
        <f t="shared" si="111"/>
        <v>27655.040000000001</v>
      </c>
      <c r="I413" s="228">
        <f t="shared" si="111"/>
        <v>27.6</v>
      </c>
      <c r="J413" s="228">
        <f t="shared" si="111"/>
        <v>27655.040000000001</v>
      </c>
      <c r="K413" s="619">
        <f t="shared" si="106"/>
        <v>1.0000000000000002</v>
      </c>
      <c r="L413" s="619">
        <f t="shared" si="107"/>
        <v>1</v>
      </c>
    </row>
    <row r="414" spans="1:12" s="210" customFormat="1" ht="15" customHeight="1">
      <c r="A414" s="253" t="s">
        <v>209</v>
      </c>
      <c r="B414" s="301" t="s">
        <v>7</v>
      </c>
      <c r="C414" s="302" t="s">
        <v>478</v>
      </c>
      <c r="D414" s="302" t="s">
        <v>201</v>
      </c>
      <c r="E414" s="303" t="s">
        <v>210</v>
      </c>
      <c r="F414" s="304"/>
      <c r="G414" s="305">
        <f t="shared" si="111"/>
        <v>27.599999999999998</v>
      </c>
      <c r="H414" s="652">
        <f t="shared" si="111"/>
        <v>27655.040000000001</v>
      </c>
      <c r="I414" s="305">
        <f t="shared" si="111"/>
        <v>27.6</v>
      </c>
      <c r="J414" s="305">
        <f t="shared" si="111"/>
        <v>27655.040000000001</v>
      </c>
      <c r="K414" s="632">
        <f t="shared" si="106"/>
        <v>1.0000000000000002</v>
      </c>
      <c r="L414" s="632">
        <f t="shared" si="107"/>
        <v>1</v>
      </c>
    </row>
    <row r="415" spans="1:12" s="236" customFormat="1" ht="16.5" customHeight="1">
      <c r="A415" s="40" t="s">
        <v>502</v>
      </c>
      <c r="B415" s="8" t="s">
        <v>7</v>
      </c>
      <c r="C415" s="9" t="s">
        <v>478</v>
      </c>
      <c r="D415" s="9" t="s">
        <v>201</v>
      </c>
      <c r="E415" s="10" t="s">
        <v>210</v>
      </c>
      <c r="F415" s="11">
        <v>800</v>
      </c>
      <c r="G415" s="203">
        <f>G416+G417</f>
        <v>27.599999999999998</v>
      </c>
      <c r="H415" s="641">
        <f>H416+H417</f>
        <v>27655.040000000001</v>
      </c>
      <c r="I415" s="203">
        <f>I416+I417</f>
        <v>27.6</v>
      </c>
      <c r="J415" s="203">
        <f>J416+J417</f>
        <v>27655.040000000001</v>
      </c>
      <c r="K415" s="617">
        <f t="shared" si="106"/>
        <v>1.0000000000000002</v>
      </c>
      <c r="L415" s="617">
        <f t="shared" si="107"/>
        <v>1</v>
      </c>
    </row>
    <row r="416" spans="1:12" s="243" customFormat="1" ht="13.5" customHeight="1">
      <c r="A416" s="45" t="s">
        <v>6</v>
      </c>
      <c r="B416" s="74" t="s">
        <v>7</v>
      </c>
      <c r="C416" s="75" t="s">
        <v>478</v>
      </c>
      <c r="D416" s="75" t="s">
        <v>201</v>
      </c>
      <c r="E416" s="76" t="s">
        <v>210</v>
      </c>
      <c r="F416" s="241">
        <v>830</v>
      </c>
      <c r="G416" s="242">
        <f>'прил 9'!T209</f>
        <v>27.299999999999997</v>
      </c>
      <c r="H416" s="642">
        <f>'прил 9'!U209</f>
        <v>27355.040000000001</v>
      </c>
      <c r="I416" s="242">
        <f>'прил 9'!V209</f>
        <v>27.3</v>
      </c>
      <c r="J416" s="242">
        <f>'прил 9'!W209</f>
        <v>27355.040000000001</v>
      </c>
      <c r="K416" s="622">
        <f t="shared" si="106"/>
        <v>1.0000000000000002</v>
      </c>
      <c r="L416" s="622">
        <f t="shared" si="107"/>
        <v>1</v>
      </c>
    </row>
    <row r="417" spans="1:12" s="243" customFormat="1" ht="13.5" customHeight="1">
      <c r="A417" s="45" t="s">
        <v>504</v>
      </c>
      <c r="B417" s="74" t="s">
        <v>7</v>
      </c>
      <c r="C417" s="75" t="s">
        <v>478</v>
      </c>
      <c r="D417" s="75" t="s">
        <v>201</v>
      </c>
      <c r="E417" s="76" t="s">
        <v>210</v>
      </c>
      <c r="F417" s="241">
        <v>850</v>
      </c>
      <c r="G417" s="242">
        <f>'прил 9'!T210</f>
        <v>0.3</v>
      </c>
      <c r="H417" s="642">
        <f>'прил 9'!U210</f>
        <v>300</v>
      </c>
      <c r="I417" s="242">
        <f>'прил 9'!V210</f>
        <v>0.3</v>
      </c>
      <c r="J417" s="242">
        <f>'прил 9'!W210</f>
        <v>300</v>
      </c>
      <c r="K417" s="622">
        <f t="shared" si="106"/>
        <v>1</v>
      </c>
      <c r="L417" s="622">
        <f t="shared" si="107"/>
        <v>1</v>
      </c>
    </row>
    <row r="418" spans="1:12" s="260" customFormat="1" ht="14.25" customHeight="1">
      <c r="A418" s="223" t="s">
        <v>305</v>
      </c>
      <c r="B418" s="224" t="s">
        <v>133</v>
      </c>
      <c r="C418" s="225" t="s">
        <v>478</v>
      </c>
      <c r="D418" s="225" t="s">
        <v>201</v>
      </c>
      <c r="E418" s="226" t="s">
        <v>202</v>
      </c>
      <c r="F418" s="227"/>
      <c r="G418" s="228">
        <f>G419+G425+G422</f>
        <v>3055.2</v>
      </c>
      <c r="H418" s="638">
        <f>H419+H425+H422</f>
        <v>3055205</v>
      </c>
      <c r="I418" s="228">
        <f>I419+I425+I422</f>
        <v>3051.3</v>
      </c>
      <c r="J418" s="228">
        <f>J419+J425+J422</f>
        <v>3051285.7199999997</v>
      </c>
      <c r="K418" s="619">
        <f t="shared" si="106"/>
        <v>0.99872348782403786</v>
      </c>
      <c r="L418" s="619">
        <f t="shared" si="107"/>
        <v>0.99871717937094229</v>
      </c>
    </row>
    <row r="419" spans="1:12" s="237" customFormat="1" ht="51" customHeight="1">
      <c r="A419" s="238" t="s">
        <v>376</v>
      </c>
      <c r="B419" s="195" t="s">
        <v>133</v>
      </c>
      <c r="C419" s="196" t="s">
        <v>478</v>
      </c>
      <c r="D419" s="196" t="s">
        <v>201</v>
      </c>
      <c r="E419" s="197" t="s">
        <v>377</v>
      </c>
      <c r="F419" s="239"/>
      <c r="G419" s="240">
        <f t="shared" ref="G419:J420" si="112">G420</f>
        <v>308</v>
      </c>
      <c r="H419" s="640">
        <f t="shared" si="112"/>
        <v>308000</v>
      </c>
      <c r="I419" s="240">
        <f t="shared" si="112"/>
        <v>304.10000000000002</v>
      </c>
      <c r="J419" s="240">
        <f t="shared" si="112"/>
        <v>304080.71999999997</v>
      </c>
      <c r="K419" s="621">
        <f t="shared" si="106"/>
        <v>0.9873376623376624</v>
      </c>
      <c r="L419" s="621">
        <f t="shared" si="107"/>
        <v>0.98727506493506489</v>
      </c>
    </row>
    <row r="420" spans="1:12" ht="25.5" customHeight="1">
      <c r="A420" s="114" t="s">
        <v>553</v>
      </c>
      <c r="B420" s="8" t="s">
        <v>133</v>
      </c>
      <c r="C420" s="9" t="s">
        <v>478</v>
      </c>
      <c r="D420" s="9" t="s">
        <v>201</v>
      </c>
      <c r="E420" s="10" t="s">
        <v>377</v>
      </c>
      <c r="F420" s="7" t="s">
        <v>554</v>
      </c>
      <c r="G420" s="203">
        <f t="shared" si="112"/>
        <v>308</v>
      </c>
      <c r="H420" s="641">
        <f t="shared" si="112"/>
        <v>308000</v>
      </c>
      <c r="I420" s="203">
        <f t="shared" si="112"/>
        <v>304.10000000000002</v>
      </c>
      <c r="J420" s="203">
        <f t="shared" si="112"/>
        <v>304080.71999999997</v>
      </c>
      <c r="K420" s="617">
        <f t="shared" si="106"/>
        <v>0.9873376623376624</v>
      </c>
      <c r="L420" s="617">
        <f t="shared" si="107"/>
        <v>0.98727506493506489</v>
      </c>
    </row>
    <row r="421" spans="1:12" s="243" customFormat="1" ht="12.75" customHeight="1">
      <c r="A421" s="117" t="s">
        <v>555</v>
      </c>
      <c r="B421" s="74" t="s">
        <v>133</v>
      </c>
      <c r="C421" s="75" t="s">
        <v>478</v>
      </c>
      <c r="D421" s="75" t="s">
        <v>201</v>
      </c>
      <c r="E421" s="76" t="s">
        <v>377</v>
      </c>
      <c r="F421" s="142" t="s">
        <v>556</v>
      </c>
      <c r="G421" s="242">
        <f>'прил 9'!T633</f>
        <v>308</v>
      </c>
      <c r="H421" s="642">
        <f>'прил 9'!U633</f>
        <v>308000</v>
      </c>
      <c r="I421" s="242">
        <f>'прил 9'!V633</f>
        <v>304.10000000000002</v>
      </c>
      <c r="J421" s="242">
        <f>'прил 9'!W633</f>
        <v>304080.71999999997</v>
      </c>
      <c r="K421" s="622">
        <f t="shared" si="106"/>
        <v>0.9873376623376624</v>
      </c>
      <c r="L421" s="622">
        <f t="shared" si="107"/>
        <v>0.98727506493506489</v>
      </c>
    </row>
    <row r="422" spans="1:12" s="237" customFormat="1" ht="18" customHeight="1">
      <c r="A422" s="238" t="s">
        <v>622</v>
      </c>
      <c r="B422" s="551" t="s">
        <v>133</v>
      </c>
      <c r="C422" s="552" t="s">
        <v>478</v>
      </c>
      <c r="D422" s="552" t="s">
        <v>201</v>
      </c>
      <c r="E422" s="553" t="s">
        <v>621</v>
      </c>
      <c r="F422" s="239"/>
      <c r="G422" s="240">
        <f t="shared" ref="G422:J423" si="113">G423</f>
        <v>2641</v>
      </c>
      <c r="H422" s="640">
        <f t="shared" si="113"/>
        <v>2641000</v>
      </c>
      <c r="I422" s="240">
        <f t="shared" si="113"/>
        <v>2641</v>
      </c>
      <c r="J422" s="240">
        <f t="shared" si="113"/>
        <v>2641000</v>
      </c>
      <c r="K422" s="621">
        <f t="shared" si="106"/>
        <v>1</v>
      </c>
      <c r="L422" s="621">
        <f t="shared" si="107"/>
        <v>1</v>
      </c>
    </row>
    <row r="423" spans="1:12" ht="25.5" customHeight="1">
      <c r="A423" s="114" t="s">
        <v>553</v>
      </c>
      <c r="B423" s="548" t="s">
        <v>133</v>
      </c>
      <c r="C423" s="549" t="s">
        <v>478</v>
      </c>
      <c r="D423" s="549" t="s">
        <v>201</v>
      </c>
      <c r="E423" s="550" t="s">
        <v>621</v>
      </c>
      <c r="F423" s="7" t="s">
        <v>554</v>
      </c>
      <c r="G423" s="203">
        <f t="shared" si="113"/>
        <v>2641</v>
      </c>
      <c r="H423" s="641">
        <f t="shared" si="113"/>
        <v>2641000</v>
      </c>
      <c r="I423" s="203">
        <f t="shared" si="113"/>
        <v>2641</v>
      </c>
      <c r="J423" s="203">
        <f t="shared" si="113"/>
        <v>2641000</v>
      </c>
      <c r="K423" s="617">
        <f t="shared" si="106"/>
        <v>1</v>
      </c>
      <c r="L423" s="617">
        <f t="shared" si="107"/>
        <v>1</v>
      </c>
    </row>
    <row r="424" spans="1:12" s="243" customFormat="1" ht="12.75" customHeight="1">
      <c r="A424" s="117" t="s">
        <v>555</v>
      </c>
      <c r="B424" s="74" t="s">
        <v>133</v>
      </c>
      <c r="C424" s="75" t="s">
        <v>478</v>
      </c>
      <c r="D424" s="75" t="s">
        <v>201</v>
      </c>
      <c r="E424" s="76" t="s">
        <v>621</v>
      </c>
      <c r="F424" s="142" t="s">
        <v>556</v>
      </c>
      <c r="G424" s="242">
        <f>'прил 9'!T566+'прил 9'!T636</f>
        <v>2641</v>
      </c>
      <c r="H424" s="642">
        <f>'прил 9'!U566+'прил 9'!U636</f>
        <v>2641000</v>
      </c>
      <c r="I424" s="242">
        <f>'прил 9'!V566+'прил 9'!V636</f>
        <v>2641</v>
      </c>
      <c r="J424" s="242">
        <f>'прил 9'!W566+'прил 9'!W636</f>
        <v>2641000</v>
      </c>
      <c r="K424" s="622">
        <f t="shared" si="106"/>
        <v>1</v>
      </c>
      <c r="L424" s="622">
        <f t="shared" si="107"/>
        <v>1</v>
      </c>
    </row>
    <row r="425" spans="1:12" s="237" customFormat="1" ht="18" customHeight="1">
      <c r="A425" s="266" t="s">
        <v>552</v>
      </c>
      <c r="B425" s="195" t="s">
        <v>133</v>
      </c>
      <c r="C425" s="196" t="s">
        <v>478</v>
      </c>
      <c r="D425" s="196" t="s">
        <v>201</v>
      </c>
      <c r="E425" s="197" t="s">
        <v>211</v>
      </c>
      <c r="F425" s="239"/>
      <c r="G425" s="240">
        <f t="shared" ref="G425:J426" si="114">G426</f>
        <v>106.2</v>
      </c>
      <c r="H425" s="640">
        <f t="shared" si="114"/>
        <v>106205</v>
      </c>
      <c r="I425" s="240">
        <f t="shared" si="114"/>
        <v>106.2</v>
      </c>
      <c r="J425" s="240">
        <f t="shared" si="114"/>
        <v>106205</v>
      </c>
      <c r="K425" s="621">
        <f t="shared" si="106"/>
        <v>1</v>
      </c>
      <c r="L425" s="621">
        <f t="shared" si="107"/>
        <v>1</v>
      </c>
    </row>
    <row r="426" spans="1:12" ht="25.5" customHeight="1">
      <c r="A426" s="114" t="s">
        <v>553</v>
      </c>
      <c r="B426" s="8" t="s">
        <v>133</v>
      </c>
      <c r="C426" s="9" t="s">
        <v>478</v>
      </c>
      <c r="D426" s="9" t="s">
        <v>201</v>
      </c>
      <c r="E426" s="10" t="s">
        <v>211</v>
      </c>
      <c r="F426" s="7" t="s">
        <v>554</v>
      </c>
      <c r="G426" s="203">
        <f t="shared" si="114"/>
        <v>106.2</v>
      </c>
      <c r="H426" s="641">
        <f t="shared" si="114"/>
        <v>106205</v>
      </c>
      <c r="I426" s="203">
        <f t="shared" si="114"/>
        <v>106.2</v>
      </c>
      <c r="J426" s="203">
        <f t="shared" si="114"/>
        <v>106205</v>
      </c>
      <c r="K426" s="617">
        <f t="shared" si="106"/>
        <v>1</v>
      </c>
      <c r="L426" s="617">
        <f t="shared" si="107"/>
        <v>1</v>
      </c>
    </row>
    <row r="427" spans="1:12" s="243" customFormat="1" ht="12.75" customHeight="1">
      <c r="A427" s="117" t="s">
        <v>555</v>
      </c>
      <c r="B427" s="74" t="s">
        <v>133</v>
      </c>
      <c r="C427" s="75" t="s">
        <v>478</v>
      </c>
      <c r="D427" s="75" t="s">
        <v>201</v>
      </c>
      <c r="E427" s="76" t="s">
        <v>211</v>
      </c>
      <c r="F427" s="142" t="s">
        <v>556</v>
      </c>
      <c r="G427" s="242">
        <f>'прил 9'!T639</f>
        <v>106.2</v>
      </c>
      <c r="H427" s="642">
        <f>'прил 9'!U639</f>
        <v>106205</v>
      </c>
      <c r="I427" s="242">
        <f>'прил 9'!V639</f>
        <v>106.2</v>
      </c>
      <c r="J427" s="242">
        <f>'прил 9'!W639</f>
        <v>106205</v>
      </c>
      <c r="K427" s="622">
        <f t="shared" si="106"/>
        <v>1</v>
      </c>
      <c r="L427" s="622">
        <f t="shared" si="107"/>
        <v>1</v>
      </c>
    </row>
    <row r="428" spans="1:12" s="260" customFormat="1" ht="24" customHeight="1">
      <c r="A428" s="223" t="s">
        <v>420</v>
      </c>
      <c r="B428" s="224" t="s">
        <v>424</v>
      </c>
      <c r="C428" s="225" t="s">
        <v>478</v>
      </c>
      <c r="D428" s="225" t="s">
        <v>201</v>
      </c>
      <c r="E428" s="226" t="s">
        <v>202</v>
      </c>
      <c r="F428" s="227"/>
      <c r="G428" s="228">
        <f>G429</f>
        <v>6087.5</v>
      </c>
      <c r="H428" s="638">
        <f>H429</f>
        <v>6087513.9000000004</v>
      </c>
      <c r="I428" s="228">
        <f>I429</f>
        <v>6087</v>
      </c>
      <c r="J428" s="228">
        <f>J429</f>
        <v>6087091.3399999999</v>
      </c>
      <c r="K428" s="619">
        <f t="shared" si="106"/>
        <v>0.99991786447638609</v>
      </c>
      <c r="L428" s="619">
        <f t="shared" si="107"/>
        <v>0.99993058578478144</v>
      </c>
    </row>
    <row r="429" spans="1:12" s="237" customFormat="1" ht="16.5" customHeight="1">
      <c r="A429" s="238" t="s">
        <v>421</v>
      </c>
      <c r="B429" s="195" t="s">
        <v>424</v>
      </c>
      <c r="C429" s="196" t="s">
        <v>478</v>
      </c>
      <c r="D429" s="196" t="s">
        <v>201</v>
      </c>
      <c r="E429" s="197" t="s">
        <v>422</v>
      </c>
      <c r="F429" s="239"/>
      <c r="G429" s="240">
        <f>G430+G433</f>
        <v>6087.5</v>
      </c>
      <c r="H429" s="640">
        <f>H430+H433</f>
        <v>6087513.9000000004</v>
      </c>
      <c r="I429" s="240">
        <f>I430+I433</f>
        <v>6087</v>
      </c>
      <c r="J429" s="240">
        <f>J430+J433</f>
        <v>6087091.3399999999</v>
      </c>
      <c r="K429" s="621">
        <f t="shared" si="106"/>
        <v>0.99991786447638609</v>
      </c>
      <c r="L429" s="621">
        <f t="shared" si="107"/>
        <v>0.99993058578478144</v>
      </c>
    </row>
    <row r="430" spans="1:12" s="243" customFormat="1" ht="39" customHeight="1">
      <c r="A430" s="40" t="s">
        <v>484</v>
      </c>
      <c r="B430" s="96" t="s">
        <v>424</v>
      </c>
      <c r="C430" s="97" t="s">
        <v>478</v>
      </c>
      <c r="D430" s="97" t="s">
        <v>201</v>
      </c>
      <c r="E430" s="98" t="s">
        <v>422</v>
      </c>
      <c r="F430" s="199" t="s">
        <v>485</v>
      </c>
      <c r="G430" s="313">
        <f>G431+G432</f>
        <v>1013.6</v>
      </c>
      <c r="H430" s="653">
        <f>H431+H432</f>
        <v>1013583.78</v>
      </c>
      <c r="I430" s="313">
        <f>I431+I432</f>
        <v>1013.6</v>
      </c>
      <c r="J430" s="313">
        <f>J431+J432</f>
        <v>1013583.78</v>
      </c>
      <c r="K430" s="633">
        <f t="shared" si="106"/>
        <v>1</v>
      </c>
      <c r="L430" s="633">
        <f t="shared" si="107"/>
        <v>1</v>
      </c>
    </row>
    <row r="431" spans="1:12" s="243" customFormat="1" ht="12.75" customHeight="1">
      <c r="A431" s="45" t="s">
        <v>32</v>
      </c>
      <c r="B431" s="74" t="s">
        <v>424</v>
      </c>
      <c r="C431" s="75" t="s">
        <v>478</v>
      </c>
      <c r="D431" s="75" t="s">
        <v>201</v>
      </c>
      <c r="E431" s="76" t="s">
        <v>422</v>
      </c>
      <c r="F431" s="142" t="s">
        <v>427</v>
      </c>
      <c r="G431" s="242">
        <f>'прил 9'!T250+'прил 9'!T350</f>
        <v>266.5</v>
      </c>
      <c r="H431" s="642">
        <f>'прил 9'!U250+'прил 9'!U350</f>
        <v>266521.52999999997</v>
      </c>
      <c r="I431" s="242">
        <f>'прил 9'!V250+'прил 9'!V350</f>
        <v>266.5</v>
      </c>
      <c r="J431" s="242">
        <f>'прил 9'!W250+'прил 9'!W350</f>
        <v>266521.52999999997</v>
      </c>
      <c r="K431" s="622">
        <f t="shared" si="106"/>
        <v>1</v>
      </c>
      <c r="L431" s="622">
        <f t="shared" si="107"/>
        <v>1</v>
      </c>
    </row>
    <row r="432" spans="1:12" s="243" customFormat="1" ht="12.75" customHeight="1">
      <c r="A432" s="45" t="s">
        <v>486</v>
      </c>
      <c r="B432" s="74" t="s">
        <v>424</v>
      </c>
      <c r="C432" s="75" t="s">
        <v>478</v>
      </c>
      <c r="D432" s="75" t="s">
        <v>201</v>
      </c>
      <c r="E432" s="76" t="s">
        <v>422</v>
      </c>
      <c r="F432" s="142" t="s">
        <v>487</v>
      </c>
      <c r="G432" s="242">
        <f>'прил 9'!T106+'прил 9'!T484+'прил 9'!T925+'прил 9'!T142</f>
        <v>747.1</v>
      </c>
      <c r="H432" s="642">
        <f>'прил 9'!U106+'прил 9'!U484+'прил 9'!U925+'прил 9'!U142</f>
        <v>747062.25000000012</v>
      </c>
      <c r="I432" s="242">
        <f>'прил 9'!V106+'прил 9'!V484+'прил 9'!V925+'прил 9'!V142</f>
        <v>747.1</v>
      </c>
      <c r="J432" s="242">
        <f>'прил 9'!W106+'прил 9'!W484+'прил 9'!W925+'прил 9'!W142</f>
        <v>747062.25000000012</v>
      </c>
      <c r="K432" s="622">
        <f t="shared" si="106"/>
        <v>1</v>
      </c>
      <c r="L432" s="622">
        <f t="shared" si="107"/>
        <v>1</v>
      </c>
    </row>
    <row r="433" spans="1:12" s="243" customFormat="1" ht="24" customHeight="1">
      <c r="A433" s="114" t="s">
        <v>553</v>
      </c>
      <c r="B433" s="96" t="s">
        <v>424</v>
      </c>
      <c r="C433" s="97" t="s">
        <v>478</v>
      </c>
      <c r="D433" s="97" t="s">
        <v>201</v>
      </c>
      <c r="E433" s="98" t="s">
        <v>422</v>
      </c>
      <c r="F433" s="199" t="s">
        <v>554</v>
      </c>
      <c r="G433" s="313">
        <f>G434+G435</f>
        <v>5073.8999999999996</v>
      </c>
      <c r="H433" s="653">
        <f>H434+H435</f>
        <v>5073930.12</v>
      </c>
      <c r="I433" s="313">
        <f>I434+I435</f>
        <v>5073.3999999999996</v>
      </c>
      <c r="J433" s="313">
        <f>J434+J435</f>
        <v>5073507.5599999996</v>
      </c>
      <c r="K433" s="633">
        <f t="shared" si="106"/>
        <v>0.99990145647332429</v>
      </c>
      <c r="L433" s="633">
        <f t="shared" si="107"/>
        <v>0.9999167193891112</v>
      </c>
    </row>
    <row r="434" spans="1:12" s="243" customFormat="1" ht="12.75" customHeight="1">
      <c r="A434" s="117" t="s">
        <v>555</v>
      </c>
      <c r="B434" s="74" t="s">
        <v>424</v>
      </c>
      <c r="C434" s="75" t="s">
        <v>478</v>
      </c>
      <c r="D434" s="75" t="s">
        <v>201</v>
      </c>
      <c r="E434" s="76" t="s">
        <v>422</v>
      </c>
      <c r="F434" s="142" t="s">
        <v>556</v>
      </c>
      <c r="G434" s="242">
        <f>'прил 9'!T214+'прил 9'!T389+'прил 9'!T571+'прил 9'!T643+'прил 9'!T821+'прил 9'!T698</f>
        <v>4991.8999999999996</v>
      </c>
      <c r="H434" s="642">
        <f>'прил 9'!U214+'прил 9'!U389+'прил 9'!U571+'прил 9'!U643+'прил 9'!U821+'прил 9'!U698</f>
        <v>4991951.18</v>
      </c>
      <c r="I434" s="242">
        <f>'прил 9'!V214+'прил 9'!V389+'прил 9'!V571+'прил 9'!V643+'прил 9'!V821+'прил 9'!V698</f>
        <v>4991.3999999999996</v>
      </c>
      <c r="J434" s="242">
        <f>'прил 9'!W214+'прил 9'!W389+'прил 9'!W571+'прил 9'!W643+'прил 9'!W821+'прил 9'!W698</f>
        <v>4991528.6199999992</v>
      </c>
      <c r="K434" s="622">
        <f t="shared" ref="K434:K472" si="115">IF(I434=0,0,I434/G434)</f>
        <v>0.9998998377371342</v>
      </c>
      <c r="L434" s="622">
        <f t="shared" ref="L434:L472" si="116">IF(J434=0,0,J434/H434)</f>
        <v>0.99991535173627233</v>
      </c>
    </row>
    <row r="435" spans="1:12" s="243" customFormat="1" ht="12.75" customHeight="1">
      <c r="A435" s="117" t="s">
        <v>121</v>
      </c>
      <c r="B435" s="74" t="s">
        <v>424</v>
      </c>
      <c r="C435" s="75" t="s">
        <v>478</v>
      </c>
      <c r="D435" s="75" t="s">
        <v>201</v>
      </c>
      <c r="E435" s="76" t="s">
        <v>422</v>
      </c>
      <c r="F435" s="142" t="s">
        <v>122</v>
      </c>
      <c r="G435" s="242">
        <f>'прил 9'!T703</f>
        <v>82</v>
      </c>
      <c r="H435" s="642">
        <f>'прил 9'!U703</f>
        <v>81978.94</v>
      </c>
      <c r="I435" s="242">
        <f>'прил 9'!V703</f>
        <v>82</v>
      </c>
      <c r="J435" s="242">
        <f>'прил 9'!W703</f>
        <v>81978.94</v>
      </c>
      <c r="K435" s="622">
        <f t="shared" si="115"/>
        <v>1</v>
      </c>
      <c r="L435" s="622">
        <f t="shared" si="116"/>
        <v>1</v>
      </c>
    </row>
    <row r="436" spans="1:12" s="260" customFormat="1" ht="14.25" customHeight="1">
      <c r="A436" s="223" t="s">
        <v>45</v>
      </c>
      <c r="B436" s="224" t="s">
        <v>46</v>
      </c>
      <c r="C436" s="225" t="s">
        <v>478</v>
      </c>
      <c r="D436" s="225" t="s">
        <v>201</v>
      </c>
      <c r="E436" s="226" t="s">
        <v>202</v>
      </c>
      <c r="F436" s="227"/>
      <c r="G436" s="228">
        <f>G437+G458</f>
        <v>30558.600000000002</v>
      </c>
      <c r="H436" s="638">
        <f>H437+H458</f>
        <v>30558603.020000003</v>
      </c>
      <c r="I436" s="228">
        <f>I437+I458</f>
        <v>30511.300000000003</v>
      </c>
      <c r="J436" s="228">
        <f>J437+J458</f>
        <v>30511287.109999999</v>
      </c>
      <c r="K436" s="619">
        <f t="shared" si="115"/>
        <v>0.99845215422172484</v>
      </c>
      <c r="L436" s="619">
        <f t="shared" si="116"/>
        <v>0.99845163373570978</v>
      </c>
    </row>
    <row r="437" spans="1:12" s="260" customFormat="1" ht="16.5" customHeight="1">
      <c r="A437" s="230" t="s">
        <v>47</v>
      </c>
      <c r="B437" s="231" t="s">
        <v>46</v>
      </c>
      <c r="C437" s="232" t="s">
        <v>495</v>
      </c>
      <c r="D437" s="232" t="s">
        <v>201</v>
      </c>
      <c r="E437" s="233" t="s">
        <v>202</v>
      </c>
      <c r="F437" s="234"/>
      <c r="G437" s="235">
        <f>G438+G443+G448+G452+G455</f>
        <v>4282.4999999999991</v>
      </c>
      <c r="H437" s="639">
        <f t="shared" ref="H437:J437" si="117">H438+H443+H448+H452+H455</f>
        <v>4282471.9500000011</v>
      </c>
      <c r="I437" s="235">
        <f t="shared" si="117"/>
        <v>4273.3999999999996</v>
      </c>
      <c r="J437" s="235">
        <f t="shared" si="117"/>
        <v>4273318.6400000006</v>
      </c>
      <c r="K437" s="620">
        <f t="shared" si="115"/>
        <v>0.99787507297139533</v>
      </c>
      <c r="L437" s="620">
        <f t="shared" si="116"/>
        <v>0.99786261063542969</v>
      </c>
    </row>
    <row r="438" spans="1:12" ht="26.25" customHeight="1">
      <c r="A438" s="310" t="s">
        <v>163</v>
      </c>
      <c r="B438" s="195" t="s">
        <v>46</v>
      </c>
      <c r="C438" s="196" t="s">
        <v>495</v>
      </c>
      <c r="D438" s="196" t="s">
        <v>201</v>
      </c>
      <c r="E438" s="197" t="s">
        <v>231</v>
      </c>
      <c r="F438" s="239"/>
      <c r="G438" s="240">
        <f>G439+G441</f>
        <v>3488.4</v>
      </c>
      <c r="H438" s="640">
        <f>H439+H441</f>
        <v>3488375.7900000005</v>
      </c>
      <c r="I438" s="240">
        <f>I439+I441</f>
        <v>3488.4</v>
      </c>
      <c r="J438" s="240">
        <f>J439+J441</f>
        <v>3488375.79</v>
      </c>
      <c r="K438" s="621">
        <f t="shared" si="115"/>
        <v>1</v>
      </c>
      <c r="L438" s="621">
        <f t="shared" si="116"/>
        <v>0.99999999999999989</v>
      </c>
    </row>
    <row r="439" spans="1:12" s="311" customFormat="1" ht="18.75" customHeight="1">
      <c r="A439" s="40" t="s">
        <v>498</v>
      </c>
      <c r="B439" s="306" t="s">
        <v>46</v>
      </c>
      <c r="C439" s="307" t="s">
        <v>495</v>
      </c>
      <c r="D439" s="307" t="s">
        <v>201</v>
      </c>
      <c r="E439" s="308" t="s">
        <v>231</v>
      </c>
      <c r="F439" s="309">
        <v>200</v>
      </c>
      <c r="G439" s="203">
        <f>G440</f>
        <v>51.4</v>
      </c>
      <c r="H439" s="641">
        <f>H440</f>
        <v>51482.7</v>
      </c>
      <c r="I439" s="203">
        <f>I440</f>
        <v>51.4</v>
      </c>
      <c r="J439" s="203">
        <f>J440</f>
        <v>51482.7</v>
      </c>
      <c r="K439" s="617">
        <f t="shared" si="115"/>
        <v>1</v>
      </c>
      <c r="L439" s="617">
        <f t="shared" si="116"/>
        <v>1</v>
      </c>
    </row>
    <row r="440" spans="1:12" s="311" customFormat="1" ht="16.5" customHeight="1">
      <c r="A440" s="45" t="s">
        <v>500</v>
      </c>
      <c r="B440" s="306" t="s">
        <v>46</v>
      </c>
      <c r="C440" s="307" t="s">
        <v>495</v>
      </c>
      <c r="D440" s="307" t="s">
        <v>201</v>
      </c>
      <c r="E440" s="308" t="s">
        <v>231</v>
      </c>
      <c r="F440" s="309">
        <v>240</v>
      </c>
      <c r="G440" s="203">
        <f>'прил 9'!T866</f>
        <v>51.4</v>
      </c>
      <c r="H440" s="641">
        <f>'прил 9'!U866</f>
        <v>51482.7</v>
      </c>
      <c r="I440" s="203">
        <f>'прил 9'!V866</f>
        <v>51.4</v>
      </c>
      <c r="J440" s="203">
        <f>'прил 9'!W866</f>
        <v>51482.7</v>
      </c>
      <c r="K440" s="617">
        <f t="shared" si="115"/>
        <v>1</v>
      </c>
      <c r="L440" s="617">
        <f t="shared" si="116"/>
        <v>1</v>
      </c>
    </row>
    <row r="441" spans="1:12" ht="16.5" customHeight="1">
      <c r="A441" s="140" t="s">
        <v>540</v>
      </c>
      <c r="B441" s="182" t="s">
        <v>46</v>
      </c>
      <c r="C441" s="183" t="s">
        <v>495</v>
      </c>
      <c r="D441" s="183" t="s">
        <v>201</v>
      </c>
      <c r="E441" s="184" t="s">
        <v>231</v>
      </c>
      <c r="F441" s="214">
        <v>300</v>
      </c>
      <c r="G441" s="215">
        <f>G442</f>
        <v>3437</v>
      </c>
      <c r="H441" s="644">
        <f>H442</f>
        <v>3436893.0900000003</v>
      </c>
      <c r="I441" s="215">
        <f>I442</f>
        <v>3437</v>
      </c>
      <c r="J441" s="215">
        <f>J442</f>
        <v>3436893.09</v>
      </c>
      <c r="K441" s="624">
        <f t="shared" si="115"/>
        <v>1</v>
      </c>
      <c r="L441" s="624">
        <f t="shared" si="116"/>
        <v>0.99999999999999989</v>
      </c>
    </row>
    <row r="442" spans="1:12" s="243" customFormat="1" ht="14.25" customHeight="1">
      <c r="A442" s="141" t="s">
        <v>541</v>
      </c>
      <c r="B442" s="185" t="s">
        <v>46</v>
      </c>
      <c r="C442" s="186" t="s">
        <v>495</v>
      </c>
      <c r="D442" s="186" t="s">
        <v>201</v>
      </c>
      <c r="E442" s="187" t="s">
        <v>231</v>
      </c>
      <c r="F442" s="312">
        <v>320</v>
      </c>
      <c r="G442" s="315">
        <f>'прил 9'!T869</f>
        <v>3437</v>
      </c>
      <c r="H442" s="654">
        <f>'прил 9'!U869</f>
        <v>3436893.0900000003</v>
      </c>
      <c r="I442" s="315">
        <f>'прил 9'!V869</f>
        <v>3437</v>
      </c>
      <c r="J442" s="315">
        <f>'прил 9'!W869</f>
        <v>3436893.09</v>
      </c>
      <c r="K442" s="634">
        <f t="shared" si="115"/>
        <v>1</v>
      </c>
      <c r="L442" s="634">
        <f t="shared" si="116"/>
        <v>0.99999999999999989</v>
      </c>
    </row>
    <row r="443" spans="1:12" ht="24.75" customHeight="1">
      <c r="A443" s="310" t="s">
        <v>164</v>
      </c>
      <c r="B443" s="195" t="s">
        <v>46</v>
      </c>
      <c r="C443" s="196" t="s">
        <v>495</v>
      </c>
      <c r="D443" s="196" t="s">
        <v>201</v>
      </c>
      <c r="E443" s="197" t="s">
        <v>232</v>
      </c>
      <c r="F443" s="239"/>
      <c r="G443" s="240">
        <f>G444+G446</f>
        <v>123.19999999999999</v>
      </c>
      <c r="H443" s="640">
        <f>H444+H446</f>
        <v>123148.25</v>
      </c>
      <c r="I443" s="240">
        <f>I444+I446</f>
        <v>123.19999999999999</v>
      </c>
      <c r="J443" s="240">
        <f>J444+J446</f>
        <v>123148.25</v>
      </c>
      <c r="K443" s="621">
        <f t="shared" si="115"/>
        <v>1</v>
      </c>
      <c r="L443" s="621">
        <f t="shared" si="116"/>
        <v>1</v>
      </c>
    </row>
    <row r="444" spans="1:12" s="311" customFormat="1" ht="14.25" customHeight="1">
      <c r="A444" s="40" t="s">
        <v>498</v>
      </c>
      <c r="B444" s="182" t="s">
        <v>46</v>
      </c>
      <c r="C444" s="183" t="s">
        <v>495</v>
      </c>
      <c r="D444" s="183" t="s">
        <v>201</v>
      </c>
      <c r="E444" s="184" t="s">
        <v>232</v>
      </c>
      <c r="F444" s="214">
        <v>200</v>
      </c>
      <c r="G444" s="203">
        <f>G445</f>
        <v>0.59999999999999987</v>
      </c>
      <c r="H444" s="641">
        <f>H445</f>
        <v>586.25</v>
      </c>
      <c r="I444" s="203">
        <f>I445</f>
        <v>0.6</v>
      </c>
      <c r="J444" s="203">
        <f>J445</f>
        <v>586.25</v>
      </c>
      <c r="K444" s="617">
        <f t="shared" si="115"/>
        <v>1.0000000000000002</v>
      </c>
      <c r="L444" s="617">
        <f t="shared" si="116"/>
        <v>1</v>
      </c>
    </row>
    <row r="445" spans="1:12" s="314" customFormat="1" ht="14.25" customHeight="1">
      <c r="A445" s="45" t="s">
        <v>500</v>
      </c>
      <c r="B445" s="185" t="s">
        <v>46</v>
      </c>
      <c r="C445" s="186" t="s">
        <v>495</v>
      </c>
      <c r="D445" s="186" t="s">
        <v>201</v>
      </c>
      <c r="E445" s="187" t="s">
        <v>232</v>
      </c>
      <c r="F445" s="312">
        <v>240</v>
      </c>
      <c r="G445" s="313">
        <f>'прил 9'!T873</f>
        <v>0.59999999999999987</v>
      </c>
      <c r="H445" s="653">
        <f>'прил 9'!U873</f>
        <v>586.25</v>
      </c>
      <c r="I445" s="313">
        <f>'прил 9'!V873</f>
        <v>0.6</v>
      </c>
      <c r="J445" s="313">
        <f>'прил 9'!W873</f>
        <v>586.25</v>
      </c>
      <c r="K445" s="633">
        <f t="shared" si="115"/>
        <v>1.0000000000000002</v>
      </c>
      <c r="L445" s="633">
        <f t="shared" si="116"/>
        <v>1</v>
      </c>
    </row>
    <row r="446" spans="1:12" ht="14.25" customHeight="1">
      <c r="A446" s="140" t="s">
        <v>540</v>
      </c>
      <c r="B446" s="182" t="s">
        <v>46</v>
      </c>
      <c r="C446" s="183" t="s">
        <v>495</v>
      </c>
      <c r="D446" s="183" t="s">
        <v>201</v>
      </c>
      <c r="E446" s="184" t="s">
        <v>232</v>
      </c>
      <c r="F446" s="214">
        <v>300</v>
      </c>
      <c r="G446" s="215">
        <f>G447</f>
        <v>122.6</v>
      </c>
      <c r="H446" s="644">
        <f>H447</f>
        <v>122562</v>
      </c>
      <c r="I446" s="215">
        <f>I447</f>
        <v>122.6</v>
      </c>
      <c r="J446" s="215">
        <f>J447</f>
        <v>122562</v>
      </c>
      <c r="K446" s="624">
        <f t="shared" si="115"/>
        <v>1</v>
      </c>
      <c r="L446" s="624">
        <f t="shared" si="116"/>
        <v>1</v>
      </c>
    </row>
    <row r="447" spans="1:12" s="243" customFormat="1" ht="12.75" customHeight="1">
      <c r="A447" s="141" t="s">
        <v>541</v>
      </c>
      <c r="B447" s="185" t="s">
        <v>46</v>
      </c>
      <c r="C447" s="186" t="s">
        <v>495</v>
      </c>
      <c r="D447" s="186" t="s">
        <v>201</v>
      </c>
      <c r="E447" s="187" t="s">
        <v>232</v>
      </c>
      <c r="F447" s="312">
        <v>320</v>
      </c>
      <c r="G447" s="315">
        <f>'прил 9'!T876</f>
        <v>122.6</v>
      </c>
      <c r="H447" s="654">
        <f>'прил 9'!U876</f>
        <v>122562</v>
      </c>
      <c r="I447" s="315">
        <f>'прил 9'!V876</f>
        <v>122.6</v>
      </c>
      <c r="J447" s="315">
        <f>'прил 9'!W876</f>
        <v>122562</v>
      </c>
      <c r="K447" s="634">
        <f t="shared" si="115"/>
        <v>1</v>
      </c>
      <c r="L447" s="634">
        <f t="shared" si="116"/>
        <v>1</v>
      </c>
    </row>
    <row r="448" spans="1:12" ht="16.5" customHeight="1">
      <c r="A448" s="310" t="s">
        <v>165</v>
      </c>
      <c r="B448" s="195" t="s">
        <v>46</v>
      </c>
      <c r="C448" s="196" t="s">
        <v>495</v>
      </c>
      <c r="D448" s="196" t="s">
        <v>201</v>
      </c>
      <c r="E448" s="197" t="s">
        <v>233</v>
      </c>
      <c r="F448" s="239"/>
      <c r="G448" s="240">
        <f>G449</f>
        <v>345</v>
      </c>
      <c r="H448" s="640">
        <f>H449</f>
        <v>345000</v>
      </c>
      <c r="I448" s="240">
        <f>I449</f>
        <v>339.9</v>
      </c>
      <c r="J448" s="240">
        <f>J449</f>
        <v>339947.4</v>
      </c>
      <c r="K448" s="621">
        <f t="shared" si="115"/>
        <v>0.98521739130434771</v>
      </c>
      <c r="L448" s="621">
        <f t="shared" si="116"/>
        <v>0.98535478260869569</v>
      </c>
    </row>
    <row r="449" spans="1:12" ht="15.75" customHeight="1">
      <c r="A449" s="140" t="s">
        <v>540</v>
      </c>
      <c r="B449" s="182" t="s">
        <v>46</v>
      </c>
      <c r="C449" s="183" t="s">
        <v>495</v>
      </c>
      <c r="D449" s="183" t="s">
        <v>201</v>
      </c>
      <c r="E449" s="184" t="s">
        <v>233</v>
      </c>
      <c r="F449" s="214">
        <v>300</v>
      </c>
      <c r="G449" s="215">
        <f>SUM(G450:G451)</f>
        <v>345</v>
      </c>
      <c r="H449" s="644">
        <f>SUM(H450:H451)</f>
        <v>345000</v>
      </c>
      <c r="I449" s="215">
        <f>SUM(I450:I451)</f>
        <v>339.9</v>
      </c>
      <c r="J449" s="215">
        <f>SUM(J450:J451)</f>
        <v>339947.4</v>
      </c>
      <c r="K449" s="624">
        <f t="shared" si="115"/>
        <v>0.98521739130434771</v>
      </c>
      <c r="L449" s="624">
        <f t="shared" si="116"/>
        <v>0.98535478260869569</v>
      </c>
    </row>
    <row r="450" spans="1:12" s="243" customFormat="1" ht="12.75" customHeight="1">
      <c r="A450" s="141" t="s">
        <v>541</v>
      </c>
      <c r="B450" s="185" t="s">
        <v>46</v>
      </c>
      <c r="C450" s="186" t="s">
        <v>495</v>
      </c>
      <c r="D450" s="186" t="s">
        <v>201</v>
      </c>
      <c r="E450" s="187" t="s">
        <v>233</v>
      </c>
      <c r="F450" s="312">
        <v>320</v>
      </c>
      <c r="G450" s="315">
        <f>'прил 9'!T880</f>
        <v>184.8</v>
      </c>
      <c r="H450" s="654">
        <f>'прил 9'!U880</f>
        <v>184800</v>
      </c>
      <c r="I450" s="315">
        <f>'прил 9'!V880</f>
        <v>184.8</v>
      </c>
      <c r="J450" s="315">
        <f>'прил 9'!W880</f>
        <v>184800</v>
      </c>
      <c r="K450" s="634">
        <f t="shared" si="115"/>
        <v>1</v>
      </c>
      <c r="L450" s="634">
        <f t="shared" si="116"/>
        <v>1</v>
      </c>
    </row>
    <row r="451" spans="1:12" s="243" customFormat="1" ht="13.5" customHeight="1">
      <c r="A451" s="141" t="s">
        <v>542</v>
      </c>
      <c r="B451" s="185" t="s">
        <v>46</v>
      </c>
      <c r="C451" s="186" t="s">
        <v>495</v>
      </c>
      <c r="D451" s="186" t="s">
        <v>201</v>
      </c>
      <c r="E451" s="187" t="s">
        <v>233</v>
      </c>
      <c r="F451" s="312">
        <v>360</v>
      </c>
      <c r="G451" s="315">
        <f>'прил 9'!T881</f>
        <v>160.19999999999999</v>
      </c>
      <c r="H451" s="654">
        <f>'прил 9'!U881</f>
        <v>160200</v>
      </c>
      <c r="I451" s="315">
        <f>'прил 9'!V881</f>
        <v>155.1</v>
      </c>
      <c r="J451" s="315">
        <f>'прил 9'!W881</f>
        <v>155147.4</v>
      </c>
      <c r="K451" s="634">
        <f t="shared" si="115"/>
        <v>0.96816479400749067</v>
      </c>
      <c r="L451" s="634">
        <f t="shared" si="116"/>
        <v>0.9684606741573033</v>
      </c>
    </row>
    <row r="452" spans="1:12" ht="14.25" customHeight="1">
      <c r="A452" s="310" t="s">
        <v>166</v>
      </c>
      <c r="B452" s="195" t="s">
        <v>46</v>
      </c>
      <c r="C452" s="196" t="s">
        <v>495</v>
      </c>
      <c r="D452" s="196" t="s">
        <v>201</v>
      </c>
      <c r="E452" s="197" t="s">
        <v>234</v>
      </c>
      <c r="F452" s="239"/>
      <c r="G452" s="240">
        <f t="shared" ref="G452:J453" si="118">G453</f>
        <v>198.49999999999997</v>
      </c>
      <c r="H452" s="640">
        <f t="shared" si="118"/>
        <v>198547.91</v>
      </c>
      <c r="I452" s="240">
        <f t="shared" si="118"/>
        <v>194.5</v>
      </c>
      <c r="J452" s="240">
        <f t="shared" si="118"/>
        <v>194479.2</v>
      </c>
      <c r="K452" s="621">
        <f t="shared" si="115"/>
        <v>0.9798488664987407</v>
      </c>
      <c r="L452" s="621">
        <f t="shared" si="116"/>
        <v>0.979507666436781</v>
      </c>
    </row>
    <row r="453" spans="1:12" ht="15" customHeight="1">
      <c r="A453" s="140" t="s">
        <v>540</v>
      </c>
      <c r="B453" s="182" t="s">
        <v>46</v>
      </c>
      <c r="C453" s="183" t="s">
        <v>495</v>
      </c>
      <c r="D453" s="183" t="s">
        <v>201</v>
      </c>
      <c r="E453" s="184" t="s">
        <v>234</v>
      </c>
      <c r="F453" s="214">
        <v>300</v>
      </c>
      <c r="G453" s="215">
        <f t="shared" si="118"/>
        <v>198.49999999999997</v>
      </c>
      <c r="H453" s="644">
        <f t="shared" si="118"/>
        <v>198547.91</v>
      </c>
      <c r="I453" s="215">
        <f t="shared" si="118"/>
        <v>194.5</v>
      </c>
      <c r="J453" s="215">
        <f t="shared" si="118"/>
        <v>194479.2</v>
      </c>
      <c r="K453" s="624">
        <f t="shared" si="115"/>
        <v>0.9798488664987407</v>
      </c>
      <c r="L453" s="624">
        <f t="shared" si="116"/>
        <v>0.979507666436781</v>
      </c>
    </row>
    <row r="454" spans="1:12" s="243" customFormat="1" ht="15" customHeight="1">
      <c r="A454" s="141" t="s">
        <v>541</v>
      </c>
      <c r="B454" s="185" t="s">
        <v>46</v>
      </c>
      <c r="C454" s="186" t="s">
        <v>495</v>
      </c>
      <c r="D454" s="186" t="s">
        <v>201</v>
      </c>
      <c r="E454" s="187" t="s">
        <v>234</v>
      </c>
      <c r="F454" s="312">
        <v>320</v>
      </c>
      <c r="G454" s="315">
        <f>'прил 9'!T884</f>
        <v>198.49999999999997</v>
      </c>
      <c r="H454" s="654">
        <f>'прил 9'!U884</f>
        <v>198547.91</v>
      </c>
      <c r="I454" s="315">
        <f>'прил 9'!V884</f>
        <v>194.5</v>
      </c>
      <c r="J454" s="315">
        <f>'прил 9'!W884</f>
        <v>194479.2</v>
      </c>
      <c r="K454" s="634">
        <f t="shared" si="115"/>
        <v>0.9798488664987407</v>
      </c>
      <c r="L454" s="634">
        <f t="shared" si="116"/>
        <v>0.979507666436781</v>
      </c>
    </row>
    <row r="455" spans="1:12" ht="16.5" customHeight="1">
      <c r="A455" s="238" t="s">
        <v>306</v>
      </c>
      <c r="B455" s="195" t="s">
        <v>46</v>
      </c>
      <c r="C455" s="196" t="s">
        <v>495</v>
      </c>
      <c r="D455" s="196" t="s">
        <v>201</v>
      </c>
      <c r="E455" s="197" t="s">
        <v>216</v>
      </c>
      <c r="F455" s="239"/>
      <c r="G455" s="240">
        <f t="shared" ref="G455:J456" si="119">G456</f>
        <v>127.4</v>
      </c>
      <c r="H455" s="640">
        <f t="shared" si="119"/>
        <v>127400</v>
      </c>
      <c r="I455" s="240">
        <f t="shared" si="119"/>
        <v>127.4</v>
      </c>
      <c r="J455" s="240">
        <f t="shared" si="119"/>
        <v>127368</v>
      </c>
      <c r="K455" s="621">
        <f t="shared" si="115"/>
        <v>1</v>
      </c>
      <c r="L455" s="621">
        <f t="shared" si="116"/>
        <v>0.99974882260596543</v>
      </c>
    </row>
    <row r="456" spans="1:12" ht="14.25" customHeight="1">
      <c r="A456" s="140" t="s">
        <v>540</v>
      </c>
      <c r="B456" s="182" t="s">
        <v>46</v>
      </c>
      <c r="C456" s="183" t="s">
        <v>495</v>
      </c>
      <c r="D456" s="183" t="s">
        <v>201</v>
      </c>
      <c r="E456" s="184" t="s">
        <v>216</v>
      </c>
      <c r="F456" s="214">
        <v>300</v>
      </c>
      <c r="G456" s="215">
        <f t="shared" si="119"/>
        <v>127.4</v>
      </c>
      <c r="H456" s="644">
        <f t="shared" si="119"/>
        <v>127400</v>
      </c>
      <c r="I456" s="215">
        <f t="shared" si="119"/>
        <v>127.4</v>
      </c>
      <c r="J456" s="215">
        <f t="shared" si="119"/>
        <v>127368</v>
      </c>
      <c r="K456" s="624">
        <f t="shared" si="115"/>
        <v>1</v>
      </c>
      <c r="L456" s="624">
        <f t="shared" si="116"/>
        <v>0.99974882260596543</v>
      </c>
    </row>
    <row r="457" spans="1:12" s="243" customFormat="1" ht="13.5" customHeight="1">
      <c r="A457" s="141" t="s">
        <v>54</v>
      </c>
      <c r="B457" s="185" t="s">
        <v>46</v>
      </c>
      <c r="C457" s="186" t="s">
        <v>495</v>
      </c>
      <c r="D457" s="186" t="s">
        <v>201</v>
      </c>
      <c r="E457" s="187" t="s">
        <v>216</v>
      </c>
      <c r="F457" s="312">
        <v>310</v>
      </c>
      <c r="G457" s="315">
        <f>'прил 9'!T294</f>
        <v>127.4</v>
      </c>
      <c r="H457" s="654">
        <f>'прил 9'!U294</f>
        <v>127400</v>
      </c>
      <c r="I457" s="315">
        <f>'прил 9'!V294</f>
        <v>127.4</v>
      </c>
      <c r="J457" s="315">
        <f>'прил 9'!W294</f>
        <v>127368</v>
      </c>
      <c r="K457" s="634">
        <f t="shared" si="115"/>
        <v>1</v>
      </c>
      <c r="L457" s="634">
        <f t="shared" si="116"/>
        <v>0.99974882260596543</v>
      </c>
    </row>
    <row r="458" spans="1:12" s="260" customFormat="1" ht="13.5" customHeight="1">
      <c r="A458" s="230" t="s">
        <v>49</v>
      </c>
      <c r="B458" s="231" t="s">
        <v>46</v>
      </c>
      <c r="C458" s="232" t="s">
        <v>497</v>
      </c>
      <c r="D458" s="232" t="s">
        <v>201</v>
      </c>
      <c r="E458" s="233" t="s">
        <v>202</v>
      </c>
      <c r="F458" s="234"/>
      <c r="G458" s="235">
        <f>G459+G462+G467</f>
        <v>26276.100000000002</v>
      </c>
      <c r="H458" s="639">
        <f t="shared" ref="H458:J458" si="120">H459+H462+H467</f>
        <v>26276131.07</v>
      </c>
      <c r="I458" s="235">
        <f t="shared" si="120"/>
        <v>26237.9</v>
      </c>
      <c r="J458" s="235">
        <f t="shared" si="120"/>
        <v>26237968.469999999</v>
      </c>
      <c r="K458" s="620">
        <f t="shared" si="115"/>
        <v>0.99854620738998556</v>
      </c>
      <c r="L458" s="620">
        <f t="shared" si="116"/>
        <v>0.99854763245401934</v>
      </c>
    </row>
    <row r="459" spans="1:12" s="237" customFormat="1" ht="38.25" customHeight="1">
      <c r="A459" s="238" t="s">
        <v>367</v>
      </c>
      <c r="B459" s="195" t="s">
        <v>46</v>
      </c>
      <c r="C459" s="196" t="s">
        <v>497</v>
      </c>
      <c r="D459" s="196" t="s">
        <v>201</v>
      </c>
      <c r="E459" s="197" t="s">
        <v>368</v>
      </c>
      <c r="F459" s="239"/>
      <c r="G459" s="240">
        <f t="shared" ref="G459:J460" si="121">G460</f>
        <v>3423.8999999999996</v>
      </c>
      <c r="H459" s="640">
        <f t="shared" si="121"/>
        <v>3423917.5</v>
      </c>
      <c r="I459" s="240">
        <f t="shared" si="121"/>
        <v>3423.9</v>
      </c>
      <c r="J459" s="240">
        <f t="shared" si="121"/>
        <v>3423917.5</v>
      </c>
      <c r="K459" s="621">
        <f t="shared" si="115"/>
        <v>1.0000000000000002</v>
      </c>
      <c r="L459" s="621">
        <f t="shared" si="116"/>
        <v>1</v>
      </c>
    </row>
    <row r="460" spans="1:12" s="236" customFormat="1" ht="22.5" customHeight="1">
      <c r="A460" s="40" t="s">
        <v>66</v>
      </c>
      <c r="B460" s="8" t="s">
        <v>46</v>
      </c>
      <c r="C460" s="9" t="s">
        <v>497</v>
      </c>
      <c r="D460" s="9" t="s">
        <v>201</v>
      </c>
      <c r="E460" s="10" t="s">
        <v>368</v>
      </c>
      <c r="F460" s="11">
        <v>400</v>
      </c>
      <c r="G460" s="203">
        <f t="shared" si="121"/>
        <v>3423.8999999999996</v>
      </c>
      <c r="H460" s="641">
        <f t="shared" si="121"/>
        <v>3423917.5</v>
      </c>
      <c r="I460" s="203">
        <f t="shared" si="121"/>
        <v>3423.9</v>
      </c>
      <c r="J460" s="203">
        <f t="shared" si="121"/>
        <v>3423917.5</v>
      </c>
      <c r="K460" s="617">
        <f t="shared" si="115"/>
        <v>1.0000000000000002</v>
      </c>
      <c r="L460" s="617">
        <f t="shared" si="116"/>
        <v>1</v>
      </c>
    </row>
    <row r="461" spans="1:12" s="243" customFormat="1" ht="13.5" customHeight="1">
      <c r="A461" s="45" t="s">
        <v>68</v>
      </c>
      <c r="B461" s="74" t="s">
        <v>46</v>
      </c>
      <c r="C461" s="75" t="s">
        <v>497</v>
      </c>
      <c r="D461" s="75" t="s">
        <v>201</v>
      </c>
      <c r="E461" s="76" t="s">
        <v>368</v>
      </c>
      <c r="F461" s="241">
        <v>410</v>
      </c>
      <c r="G461" s="242">
        <f>'прил 9'!T506</f>
        <v>3423.8999999999996</v>
      </c>
      <c r="H461" s="642">
        <f>'прил 9'!U506</f>
        <v>3423917.5</v>
      </c>
      <c r="I461" s="242">
        <f>'прил 9'!V506</f>
        <v>3423.9</v>
      </c>
      <c r="J461" s="242">
        <f>'прил 9'!W506</f>
        <v>3423917.5</v>
      </c>
      <c r="K461" s="622">
        <f t="shared" si="115"/>
        <v>1.0000000000000002</v>
      </c>
      <c r="L461" s="622">
        <f t="shared" si="116"/>
        <v>1</v>
      </c>
    </row>
    <row r="462" spans="1:12" s="237" customFormat="1" ht="27.75" customHeight="1">
      <c r="A462" s="238" t="s">
        <v>187</v>
      </c>
      <c r="B462" s="195" t="s">
        <v>46</v>
      </c>
      <c r="C462" s="196" t="s">
        <v>497</v>
      </c>
      <c r="D462" s="196" t="s">
        <v>201</v>
      </c>
      <c r="E462" s="197" t="s">
        <v>369</v>
      </c>
      <c r="F462" s="239"/>
      <c r="G462" s="240">
        <f>G463+G465</f>
        <v>22548.400000000001</v>
      </c>
      <c r="H462" s="640">
        <f>H463+H465</f>
        <v>22548400</v>
      </c>
      <c r="I462" s="240">
        <f>I463+I465</f>
        <v>22530.5</v>
      </c>
      <c r="J462" s="240">
        <f>J463+J465</f>
        <v>22530494.77</v>
      </c>
      <c r="K462" s="621">
        <f t="shared" si="115"/>
        <v>0.99920615209948371</v>
      </c>
      <c r="L462" s="621">
        <f t="shared" si="116"/>
        <v>0.99920592015397991</v>
      </c>
    </row>
    <row r="463" spans="1:12" s="237" customFormat="1" ht="15" customHeight="1">
      <c r="A463" s="40" t="s">
        <v>498</v>
      </c>
      <c r="B463" s="182" t="s">
        <v>46</v>
      </c>
      <c r="C463" s="183" t="s">
        <v>497</v>
      </c>
      <c r="D463" s="183" t="s">
        <v>201</v>
      </c>
      <c r="E463" s="184" t="s">
        <v>369</v>
      </c>
      <c r="F463" s="214">
        <v>200</v>
      </c>
      <c r="G463" s="203">
        <f>G464</f>
        <v>333.2</v>
      </c>
      <c r="H463" s="641">
        <f>H464</f>
        <v>333150</v>
      </c>
      <c r="I463" s="203">
        <f>I464</f>
        <v>316.7</v>
      </c>
      <c r="J463" s="203">
        <f>J464</f>
        <v>316665.27</v>
      </c>
      <c r="K463" s="617">
        <f t="shared" si="115"/>
        <v>0.95048019207683077</v>
      </c>
      <c r="L463" s="617">
        <f t="shared" si="116"/>
        <v>0.95051859522737514</v>
      </c>
    </row>
    <row r="464" spans="1:12" s="291" customFormat="1" ht="15" customHeight="1">
      <c r="A464" s="45" t="s">
        <v>500</v>
      </c>
      <c r="B464" s="185" t="s">
        <v>46</v>
      </c>
      <c r="C464" s="186" t="s">
        <v>497</v>
      </c>
      <c r="D464" s="186" t="s">
        <v>201</v>
      </c>
      <c r="E464" s="187" t="s">
        <v>369</v>
      </c>
      <c r="F464" s="312">
        <v>240</v>
      </c>
      <c r="G464" s="313">
        <f>'прил 9'!T890</f>
        <v>333.2</v>
      </c>
      <c r="H464" s="653">
        <f>'прил 9'!U890</f>
        <v>333150</v>
      </c>
      <c r="I464" s="313">
        <f>'прил 9'!V890</f>
        <v>316.7</v>
      </c>
      <c r="J464" s="313">
        <f>'прил 9'!W890</f>
        <v>316665.27</v>
      </c>
      <c r="K464" s="633">
        <f t="shared" si="115"/>
        <v>0.95048019207683077</v>
      </c>
      <c r="L464" s="633">
        <f t="shared" si="116"/>
        <v>0.95051859522737514</v>
      </c>
    </row>
    <row r="465" spans="1:12" ht="14.25" customHeight="1">
      <c r="A465" s="140" t="s">
        <v>540</v>
      </c>
      <c r="B465" s="182" t="s">
        <v>46</v>
      </c>
      <c r="C465" s="183" t="s">
        <v>497</v>
      </c>
      <c r="D465" s="183" t="s">
        <v>201</v>
      </c>
      <c r="E465" s="184" t="s">
        <v>369</v>
      </c>
      <c r="F465" s="214">
        <v>300</v>
      </c>
      <c r="G465" s="215">
        <f>G466</f>
        <v>22215.200000000001</v>
      </c>
      <c r="H465" s="644">
        <f>H466</f>
        <v>22215250</v>
      </c>
      <c r="I465" s="215">
        <f>I466</f>
        <v>22213.8</v>
      </c>
      <c r="J465" s="215">
        <f>J466</f>
        <v>22213829.5</v>
      </c>
      <c r="K465" s="624">
        <f t="shared" si="115"/>
        <v>0.99993698008570697</v>
      </c>
      <c r="L465" s="624">
        <f t="shared" si="116"/>
        <v>0.99993605743802116</v>
      </c>
    </row>
    <row r="466" spans="1:12" s="243" customFormat="1" ht="14.25" customHeight="1">
      <c r="A466" s="141" t="s">
        <v>541</v>
      </c>
      <c r="B466" s="185" t="s">
        <v>46</v>
      </c>
      <c r="C466" s="186" t="s">
        <v>497</v>
      </c>
      <c r="D466" s="186" t="s">
        <v>201</v>
      </c>
      <c r="E466" s="187" t="s">
        <v>369</v>
      </c>
      <c r="F466" s="312">
        <v>320</v>
      </c>
      <c r="G466" s="315">
        <f>'прил 9'!T892</f>
        <v>22215.200000000001</v>
      </c>
      <c r="H466" s="654">
        <f>'прил 9'!U892</f>
        <v>22215250</v>
      </c>
      <c r="I466" s="315">
        <f>'прил 9'!V892</f>
        <v>22213.8</v>
      </c>
      <c r="J466" s="315">
        <f>'прил 9'!W892</f>
        <v>22213829.5</v>
      </c>
      <c r="K466" s="634">
        <f t="shared" si="115"/>
        <v>0.99993698008570697</v>
      </c>
      <c r="L466" s="634">
        <f t="shared" si="116"/>
        <v>0.99993605743802116</v>
      </c>
    </row>
    <row r="467" spans="1:12" s="237" customFormat="1" ht="38.25" customHeight="1">
      <c r="A467" s="238" t="s">
        <v>188</v>
      </c>
      <c r="B467" s="195" t="s">
        <v>46</v>
      </c>
      <c r="C467" s="196" t="s">
        <v>497</v>
      </c>
      <c r="D467" s="196" t="s">
        <v>201</v>
      </c>
      <c r="E467" s="197" t="s">
        <v>235</v>
      </c>
      <c r="F467" s="239"/>
      <c r="G467" s="240">
        <f>G468+G470</f>
        <v>303.8</v>
      </c>
      <c r="H467" s="640">
        <f>H468+H470</f>
        <v>303813.57</v>
      </c>
      <c r="I467" s="240">
        <f>I468+I470</f>
        <v>283.5</v>
      </c>
      <c r="J467" s="240">
        <f>J468+J470</f>
        <v>283556.19999999995</v>
      </c>
      <c r="K467" s="621">
        <f t="shared" si="115"/>
        <v>0.93317972350230416</v>
      </c>
      <c r="L467" s="621">
        <f t="shared" si="116"/>
        <v>0.93332302437972059</v>
      </c>
    </row>
    <row r="468" spans="1:12" s="237" customFormat="1" ht="16.5" customHeight="1">
      <c r="A468" s="40" t="s">
        <v>498</v>
      </c>
      <c r="B468" s="182" t="s">
        <v>46</v>
      </c>
      <c r="C468" s="183" t="s">
        <v>497</v>
      </c>
      <c r="D468" s="183" t="s">
        <v>201</v>
      </c>
      <c r="E468" s="184" t="s">
        <v>235</v>
      </c>
      <c r="F468" s="214">
        <v>200</v>
      </c>
      <c r="G468" s="203">
        <f>G469</f>
        <v>4.5</v>
      </c>
      <c r="H468" s="641">
        <f>H469</f>
        <v>4489.8599999999997</v>
      </c>
      <c r="I468" s="203">
        <f>I469</f>
        <v>3.9</v>
      </c>
      <c r="J468" s="203">
        <f>J469</f>
        <v>3948.29</v>
      </c>
      <c r="K468" s="617">
        <f t="shared" si="115"/>
        <v>0.8666666666666667</v>
      </c>
      <c r="L468" s="617">
        <f t="shared" si="116"/>
        <v>0.87937931249526713</v>
      </c>
    </row>
    <row r="469" spans="1:12" s="291" customFormat="1" ht="15" customHeight="1">
      <c r="A469" s="45" t="s">
        <v>500</v>
      </c>
      <c r="B469" s="185" t="s">
        <v>46</v>
      </c>
      <c r="C469" s="186" t="s">
        <v>497</v>
      </c>
      <c r="D469" s="186" t="s">
        <v>201</v>
      </c>
      <c r="E469" s="187" t="s">
        <v>235</v>
      </c>
      <c r="F469" s="312">
        <v>240</v>
      </c>
      <c r="G469" s="313">
        <f>'прил 9'!T895</f>
        <v>4.5</v>
      </c>
      <c r="H469" s="653">
        <f>'прил 9'!U895</f>
        <v>4489.8599999999997</v>
      </c>
      <c r="I469" s="313">
        <f>'прил 9'!V895</f>
        <v>3.9</v>
      </c>
      <c r="J469" s="313">
        <f>'прил 9'!W895</f>
        <v>3948.29</v>
      </c>
      <c r="K469" s="633">
        <f t="shared" si="115"/>
        <v>0.8666666666666667</v>
      </c>
      <c r="L469" s="633">
        <f t="shared" si="116"/>
        <v>0.87937931249526713</v>
      </c>
    </row>
    <row r="470" spans="1:12" ht="14.25" customHeight="1">
      <c r="A470" s="140" t="s">
        <v>540</v>
      </c>
      <c r="B470" s="182" t="s">
        <v>46</v>
      </c>
      <c r="C470" s="183" t="s">
        <v>497</v>
      </c>
      <c r="D470" s="183" t="s">
        <v>201</v>
      </c>
      <c r="E470" s="184" t="s">
        <v>235</v>
      </c>
      <c r="F470" s="214">
        <v>300</v>
      </c>
      <c r="G470" s="215">
        <f>G471</f>
        <v>299.3</v>
      </c>
      <c r="H470" s="644">
        <f>H471</f>
        <v>299323.71000000002</v>
      </c>
      <c r="I470" s="215">
        <f>I471</f>
        <v>279.60000000000002</v>
      </c>
      <c r="J470" s="215">
        <f>J471</f>
        <v>279607.90999999997</v>
      </c>
      <c r="K470" s="624">
        <f t="shared" si="115"/>
        <v>0.93417975275643172</v>
      </c>
      <c r="L470" s="624">
        <f t="shared" si="116"/>
        <v>0.9341321808419385</v>
      </c>
    </row>
    <row r="471" spans="1:12" s="243" customFormat="1" ht="14.25" customHeight="1">
      <c r="A471" s="141" t="s">
        <v>541</v>
      </c>
      <c r="B471" s="185" t="s">
        <v>46</v>
      </c>
      <c r="C471" s="186" t="s">
        <v>497</v>
      </c>
      <c r="D471" s="186" t="s">
        <v>201</v>
      </c>
      <c r="E471" s="187" t="s">
        <v>235</v>
      </c>
      <c r="F471" s="312">
        <v>320</v>
      </c>
      <c r="G471" s="315">
        <f>'прил 9'!T898</f>
        <v>299.3</v>
      </c>
      <c r="H471" s="654">
        <f>'прил 9'!U898</f>
        <v>299323.71000000002</v>
      </c>
      <c r="I471" s="315">
        <f>'прил 9'!V898</f>
        <v>279.60000000000002</v>
      </c>
      <c r="J471" s="315">
        <f>'прил 9'!W898</f>
        <v>279607.90999999997</v>
      </c>
      <c r="K471" s="634">
        <f t="shared" si="115"/>
        <v>0.93417975275643172</v>
      </c>
      <c r="L471" s="634">
        <f t="shared" si="116"/>
        <v>0.9341321808419385</v>
      </c>
    </row>
    <row r="472" spans="1:12" s="298" customFormat="1">
      <c r="A472" s="316" t="s">
        <v>307</v>
      </c>
      <c r="B472" s="317"/>
      <c r="C472" s="318"/>
      <c r="D472" s="318"/>
      <c r="E472" s="319"/>
      <c r="F472" s="320"/>
      <c r="G472" s="321">
        <f>G4+G353+G379</f>
        <v>912932.88899999985</v>
      </c>
      <c r="H472" s="655">
        <f>H4+H353+H379</f>
        <v>912932900.15999997</v>
      </c>
      <c r="I472" s="321">
        <f>I4+I353+I379</f>
        <v>907566.99999999977</v>
      </c>
      <c r="J472" s="321">
        <f>J4+J353+J379</f>
        <v>907566977.70000005</v>
      </c>
      <c r="K472" s="635">
        <f t="shared" si="115"/>
        <v>0.99412236204363524</v>
      </c>
      <c r="L472" s="635">
        <f t="shared" si="116"/>
        <v>0.99412232546438029</v>
      </c>
    </row>
    <row r="474" spans="1:12">
      <c r="G474" s="324">
        <f>'прил 9'!T960</f>
        <v>912932.88899999985</v>
      </c>
      <c r="H474" s="636">
        <f>'прил 9'!U960</f>
        <v>912932900.15999997</v>
      </c>
      <c r="I474" s="324">
        <f>'прил 9'!V960</f>
        <v>907566.99999999988</v>
      </c>
      <c r="J474" s="324">
        <f>'прил 9'!W960</f>
        <v>907566977.70000005</v>
      </c>
      <c r="K474" s="324">
        <f>'прил 9'!X960</f>
        <v>0.99412236204363547</v>
      </c>
      <c r="L474" s="324">
        <f>'прил 9'!Y960</f>
        <v>0.99412232546438029</v>
      </c>
    </row>
    <row r="477" spans="1:12">
      <c r="G477" s="324">
        <f t="shared" ref="G477:L477" si="122">G474-G472</f>
        <v>0</v>
      </c>
      <c r="H477" s="324">
        <f t="shared" si="122"/>
        <v>0</v>
      </c>
      <c r="I477" s="324">
        <f t="shared" si="122"/>
        <v>0</v>
      </c>
      <c r="J477" s="324">
        <f t="shared" si="122"/>
        <v>0</v>
      </c>
      <c r="K477" s="324">
        <f t="shared" si="122"/>
        <v>0</v>
      </c>
      <c r="L477" s="324">
        <f t="shared" si="122"/>
        <v>0</v>
      </c>
    </row>
  </sheetData>
  <mergeCells count="2">
    <mergeCell ref="B3:E3"/>
    <mergeCell ref="A1:K1"/>
  </mergeCells>
  <phoneticPr fontId="27" type="noConversion"/>
  <pageMargins left="0.74803149606299213" right="0" top="0.36" bottom="0.21" header="0.23" footer="0.17"/>
  <pageSetup paperSize="9" scale="74" orientation="portrait" verticalDpi="0" r:id="rId1"/>
  <headerFooter alignWithMargins="0"/>
  <colBreaks count="1" manualBreakCount="1">
    <brk id="11" max="47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Z971"/>
  <sheetViews>
    <sheetView view="pageBreakPreview" topLeftCell="A10" zoomScaleNormal="100" zoomScaleSheetLayoutView="100" workbookViewId="0">
      <selection activeCell="U962" sqref="U962"/>
    </sheetView>
  </sheetViews>
  <sheetFormatPr defaultRowHeight="15"/>
  <cols>
    <col min="1" max="1" width="50.7109375" style="1" customWidth="1"/>
    <col min="2" max="2" width="4.85546875" style="2" customWidth="1"/>
    <col min="3" max="3" width="4.28515625" style="2" customWidth="1"/>
    <col min="4" max="4" width="4.7109375" style="2" customWidth="1"/>
    <col min="5" max="5" width="4" style="2" customWidth="1"/>
    <col min="6" max="6" width="3" style="2" customWidth="1"/>
    <col min="7" max="7" width="4" style="2" customWidth="1"/>
    <col min="8" max="8" width="6.5703125" style="2" customWidth="1"/>
    <col min="9" max="9" width="4.85546875" style="2" customWidth="1"/>
    <col min="10" max="10" width="10.85546875" style="3" hidden="1" customWidth="1"/>
    <col min="11" max="11" width="14.140625" style="3" hidden="1" customWidth="1"/>
    <col min="12" max="12" width="11.7109375" style="3" hidden="1" customWidth="1"/>
    <col min="13" max="13" width="13" style="3" hidden="1" customWidth="1"/>
    <col min="14" max="14" width="10.85546875" style="3" hidden="1" customWidth="1"/>
    <col min="15" max="15" width="11.28515625" style="3" hidden="1" customWidth="1"/>
    <col min="16" max="18" width="9.85546875" style="3" hidden="1" customWidth="1"/>
    <col min="19" max="19" width="8.7109375" style="3" hidden="1" customWidth="1"/>
    <col min="20" max="20" width="13.140625" style="3" customWidth="1"/>
    <col min="21" max="21" width="15.140625" style="785" customWidth="1"/>
    <col min="22" max="22" width="14.85546875" style="785" customWidth="1"/>
    <col min="23" max="23" width="15" style="785" hidden="1" customWidth="1"/>
    <col min="24" max="24" width="7.7109375" style="3" customWidth="1"/>
    <col min="25" max="25" width="12.85546875" style="3" hidden="1" customWidth="1"/>
    <col min="26" max="16384" width="9.140625" style="4"/>
  </cols>
  <sheetData>
    <row r="1" spans="1:25" ht="31.5" customHeight="1">
      <c r="A1" s="851" t="s">
        <v>639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4"/>
      <c r="P1" s="4"/>
      <c r="Q1" s="4"/>
      <c r="R1" s="4"/>
      <c r="S1" s="4"/>
      <c r="T1" s="4"/>
      <c r="U1" s="681"/>
      <c r="V1" s="681"/>
      <c r="W1" s="681"/>
      <c r="X1" s="4"/>
      <c r="Y1" s="4"/>
    </row>
    <row r="2" spans="1:25" ht="13.5" customHeight="1">
      <c r="A2" s="5" t="s">
        <v>463</v>
      </c>
      <c r="B2" s="791"/>
      <c r="C2" s="791"/>
      <c r="D2" s="791"/>
      <c r="E2" s="791"/>
      <c r="F2" s="791"/>
      <c r="G2" s="791"/>
      <c r="H2" s="791"/>
      <c r="I2" s="79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681"/>
      <c r="V2" s="681"/>
      <c r="W2" s="681"/>
      <c r="X2" s="4"/>
      <c r="Y2" s="4"/>
    </row>
    <row r="3" spans="1:25" s="6" customFormat="1" ht="12" customHeight="1">
      <c r="A3" s="796" t="s">
        <v>464</v>
      </c>
      <c r="B3" s="796" t="s">
        <v>465</v>
      </c>
      <c r="C3" s="796" t="s">
        <v>466</v>
      </c>
      <c r="D3" s="796" t="s">
        <v>467</v>
      </c>
      <c r="E3" s="832" t="s">
        <v>468</v>
      </c>
      <c r="F3" s="833"/>
      <c r="G3" s="833"/>
      <c r="H3" s="834"/>
      <c r="I3" s="796" t="s">
        <v>469</v>
      </c>
      <c r="J3" s="844" t="s">
        <v>15</v>
      </c>
      <c r="K3" s="845"/>
      <c r="L3" s="868" t="s">
        <v>16</v>
      </c>
      <c r="M3" s="869"/>
      <c r="N3" s="869"/>
      <c r="O3" s="869"/>
      <c r="P3" s="869"/>
      <c r="Q3" s="869"/>
      <c r="R3" s="869"/>
      <c r="S3" s="869"/>
      <c r="T3" s="860" t="s">
        <v>632</v>
      </c>
      <c r="U3" s="861"/>
      <c r="V3" s="852" t="s">
        <v>626</v>
      </c>
      <c r="W3" s="853"/>
      <c r="X3" s="856" t="s">
        <v>627</v>
      </c>
      <c r="Y3" s="857"/>
    </row>
    <row r="4" spans="1:25" s="6" customFormat="1" ht="32.25" customHeight="1">
      <c r="A4" s="797"/>
      <c r="B4" s="797"/>
      <c r="C4" s="797"/>
      <c r="D4" s="797"/>
      <c r="E4" s="835"/>
      <c r="F4" s="836"/>
      <c r="G4" s="836"/>
      <c r="H4" s="837"/>
      <c r="I4" s="797"/>
      <c r="J4" s="846"/>
      <c r="K4" s="847"/>
      <c r="L4" s="868" t="s">
        <v>17</v>
      </c>
      <c r="M4" s="870"/>
      <c r="N4" s="868" t="s">
        <v>625</v>
      </c>
      <c r="O4" s="870"/>
      <c r="P4" s="868" t="s">
        <v>633</v>
      </c>
      <c r="Q4" s="870"/>
      <c r="R4" s="868" t="s">
        <v>29</v>
      </c>
      <c r="S4" s="870"/>
      <c r="T4" s="862"/>
      <c r="U4" s="863"/>
      <c r="V4" s="854"/>
      <c r="W4" s="855"/>
      <c r="X4" s="858"/>
      <c r="Y4" s="859"/>
    </row>
    <row r="5" spans="1:25" s="6" customFormat="1" ht="13.5" customHeight="1">
      <c r="A5" s="798"/>
      <c r="B5" s="798"/>
      <c r="C5" s="798"/>
      <c r="D5" s="798"/>
      <c r="E5" s="838"/>
      <c r="F5" s="839"/>
      <c r="G5" s="839"/>
      <c r="H5" s="840"/>
      <c r="I5" s="798"/>
      <c r="J5" s="561" t="s">
        <v>60</v>
      </c>
      <c r="K5" s="561" t="s">
        <v>14</v>
      </c>
      <c r="L5" s="561" t="s">
        <v>60</v>
      </c>
      <c r="M5" s="561" t="s">
        <v>14</v>
      </c>
      <c r="N5" s="561" t="s">
        <v>60</v>
      </c>
      <c r="O5" s="561" t="s">
        <v>14</v>
      </c>
      <c r="P5" s="561" t="s">
        <v>60</v>
      </c>
      <c r="Q5" s="561" t="s">
        <v>14</v>
      </c>
      <c r="R5" s="561" t="s">
        <v>60</v>
      </c>
      <c r="S5" s="561" t="s">
        <v>14</v>
      </c>
      <c r="T5" s="660" t="s">
        <v>60</v>
      </c>
      <c r="U5" s="682" t="s">
        <v>14</v>
      </c>
      <c r="V5" s="683" t="s">
        <v>60</v>
      </c>
      <c r="W5" s="683" t="s">
        <v>14</v>
      </c>
      <c r="X5" s="563" t="s">
        <v>60</v>
      </c>
      <c r="Y5" s="563" t="s">
        <v>14</v>
      </c>
    </row>
    <row r="6" spans="1:25" s="12" customFormat="1" ht="14.25" customHeight="1">
      <c r="A6" s="7">
        <v>1</v>
      </c>
      <c r="B6" s="7">
        <v>2</v>
      </c>
      <c r="C6" s="7">
        <v>3</v>
      </c>
      <c r="D6" s="7">
        <v>4</v>
      </c>
      <c r="E6" s="865">
        <v>5</v>
      </c>
      <c r="F6" s="866"/>
      <c r="G6" s="866"/>
      <c r="H6" s="867"/>
      <c r="I6" s="7">
        <v>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>
        <v>7</v>
      </c>
      <c r="U6" s="684">
        <v>7</v>
      </c>
      <c r="V6" s="684"/>
      <c r="W6" s="684"/>
      <c r="X6" s="11"/>
      <c r="Y6" s="11"/>
    </row>
    <row r="7" spans="1:25" s="15" customFormat="1" ht="30" customHeight="1">
      <c r="A7" s="13" t="s">
        <v>471</v>
      </c>
      <c r="B7" s="14" t="s">
        <v>472</v>
      </c>
      <c r="C7" s="14"/>
      <c r="D7" s="14"/>
      <c r="E7" s="802"/>
      <c r="F7" s="803"/>
      <c r="G7" s="803"/>
      <c r="H7" s="804"/>
      <c r="I7" s="14"/>
      <c r="J7" s="344">
        <v>101644.8</v>
      </c>
      <c r="K7" s="419">
        <v>101644813.90000001</v>
      </c>
      <c r="L7" s="344">
        <f t="shared" ref="L7:W7" si="0">L8+L216+L230+L259+L288+L295</f>
        <v>-1065.9000000000001</v>
      </c>
      <c r="M7" s="419">
        <f t="shared" si="0"/>
        <v>-1065895.1600000001</v>
      </c>
      <c r="N7" s="344">
        <f t="shared" si="0"/>
        <v>-1065.9000000000001</v>
      </c>
      <c r="O7" s="419">
        <f t="shared" si="0"/>
        <v>-1065895.1600000001</v>
      </c>
      <c r="P7" s="344">
        <f t="shared" si="0"/>
        <v>0</v>
      </c>
      <c r="Q7" s="419">
        <f t="shared" si="0"/>
        <v>0</v>
      </c>
      <c r="R7" s="344">
        <f t="shared" si="0"/>
        <v>0</v>
      </c>
      <c r="S7" s="419">
        <f t="shared" si="0"/>
        <v>0</v>
      </c>
      <c r="T7" s="344">
        <f t="shared" si="0"/>
        <v>100578.9</v>
      </c>
      <c r="U7" s="685">
        <f t="shared" si="0"/>
        <v>100578918.74000001</v>
      </c>
      <c r="V7" s="686">
        <f t="shared" si="0"/>
        <v>97199.199999999983</v>
      </c>
      <c r="W7" s="685">
        <f t="shared" si="0"/>
        <v>97199141.060000002</v>
      </c>
      <c r="X7" s="565">
        <f t="shared" ref="X7:X14" si="1">IF(V7=0,0,V7/T7)</f>
        <v>0.96639752472934171</v>
      </c>
      <c r="Y7" s="565">
        <f t="shared" ref="Y7:Y14" si="2">IF(W7=0,0,W7/U7)</f>
        <v>0.96639675866135677</v>
      </c>
    </row>
    <row r="8" spans="1:25" s="12" customFormat="1" ht="16.5" customHeight="1">
      <c r="A8" s="16" t="s">
        <v>473</v>
      </c>
      <c r="B8" s="17" t="s">
        <v>472</v>
      </c>
      <c r="C8" s="17" t="s">
        <v>474</v>
      </c>
      <c r="D8" s="17"/>
      <c r="E8" s="808"/>
      <c r="F8" s="809"/>
      <c r="G8" s="809"/>
      <c r="H8" s="810"/>
      <c r="I8" s="17"/>
      <c r="J8" s="345">
        <v>63727.000000000007</v>
      </c>
      <c r="K8" s="420">
        <v>63727024.840000004</v>
      </c>
      <c r="L8" s="345">
        <f t="shared" ref="L8:W8" si="3">L9+L17+L43+L108+L150+L155+L145</f>
        <v>-1140.2</v>
      </c>
      <c r="M8" s="420">
        <f t="shared" si="3"/>
        <v>-1140244.31</v>
      </c>
      <c r="N8" s="345">
        <f t="shared" si="3"/>
        <v>-1140.2</v>
      </c>
      <c r="O8" s="420">
        <f t="shared" si="3"/>
        <v>-1140244.31</v>
      </c>
      <c r="P8" s="345">
        <f t="shared" si="3"/>
        <v>0</v>
      </c>
      <c r="Q8" s="420">
        <f t="shared" si="3"/>
        <v>0</v>
      </c>
      <c r="R8" s="345">
        <f t="shared" si="3"/>
        <v>0</v>
      </c>
      <c r="S8" s="420">
        <f t="shared" si="3"/>
        <v>0</v>
      </c>
      <c r="T8" s="345">
        <f t="shared" si="3"/>
        <v>62586.799999999996</v>
      </c>
      <c r="U8" s="687">
        <f t="shared" si="3"/>
        <v>62586780.530000001</v>
      </c>
      <c r="V8" s="688">
        <f t="shared" si="3"/>
        <v>62313.19999999999</v>
      </c>
      <c r="W8" s="687">
        <f t="shared" si="3"/>
        <v>62313179.899999999</v>
      </c>
      <c r="X8" s="566">
        <f t="shared" si="1"/>
        <v>0.99562847117922615</v>
      </c>
      <c r="Y8" s="566">
        <f t="shared" si="2"/>
        <v>0.99562845975327241</v>
      </c>
    </row>
    <row r="9" spans="1:25" s="12" customFormat="1" ht="27.75" customHeight="1">
      <c r="A9" s="18" t="s">
        <v>475</v>
      </c>
      <c r="B9" s="19" t="s">
        <v>472</v>
      </c>
      <c r="C9" s="19" t="s">
        <v>474</v>
      </c>
      <c r="D9" s="19" t="s">
        <v>476</v>
      </c>
      <c r="E9" s="799"/>
      <c r="F9" s="800"/>
      <c r="G9" s="800"/>
      <c r="H9" s="801"/>
      <c r="I9" s="19"/>
      <c r="J9" s="346">
        <v>1407.1</v>
      </c>
      <c r="K9" s="421">
        <v>1407100</v>
      </c>
      <c r="L9" s="346">
        <f t="shared" ref="L9:W13" si="4">L10</f>
        <v>0</v>
      </c>
      <c r="M9" s="421">
        <f t="shared" si="4"/>
        <v>0</v>
      </c>
      <c r="N9" s="346">
        <f t="shared" si="4"/>
        <v>0</v>
      </c>
      <c r="O9" s="421">
        <f t="shared" si="4"/>
        <v>0</v>
      </c>
      <c r="P9" s="346">
        <f t="shared" si="4"/>
        <v>0</v>
      </c>
      <c r="Q9" s="421">
        <f t="shared" si="4"/>
        <v>0</v>
      </c>
      <c r="R9" s="346">
        <f t="shared" si="4"/>
        <v>0</v>
      </c>
      <c r="S9" s="421">
        <f t="shared" si="4"/>
        <v>0</v>
      </c>
      <c r="T9" s="346">
        <f t="shared" si="4"/>
        <v>1407.1</v>
      </c>
      <c r="U9" s="689">
        <f t="shared" si="4"/>
        <v>1407100</v>
      </c>
      <c r="V9" s="690">
        <f t="shared" si="4"/>
        <v>1405.5</v>
      </c>
      <c r="W9" s="689">
        <f t="shared" si="4"/>
        <v>1405439.9200000002</v>
      </c>
      <c r="X9" s="567">
        <f t="shared" si="1"/>
        <v>0.9988629095302396</v>
      </c>
      <c r="Y9" s="567">
        <f t="shared" si="2"/>
        <v>0.9988202117831001</v>
      </c>
    </row>
    <row r="10" spans="1:25" s="28" customFormat="1" ht="25.5" customHeight="1">
      <c r="A10" s="23" t="s">
        <v>477</v>
      </c>
      <c r="B10" s="24" t="s">
        <v>472</v>
      </c>
      <c r="C10" s="24" t="s">
        <v>474</v>
      </c>
      <c r="D10" s="25" t="s">
        <v>476</v>
      </c>
      <c r="E10" s="25" t="s">
        <v>474</v>
      </c>
      <c r="F10" s="26" t="s">
        <v>478</v>
      </c>
      <c r="G10" s="26" t="s">
        <v>201</v>
      </c>
      <c r="H10" s="27" t="s">
        <v>202</v>
      </c>
      <c r="I10" s="27"/>
      <c r="J10" s="347">
        <v>1407.1</v>
      </c>
      <c r="K10" s="422">
        <v>1407100</v>
      </c>
      <c r="L10" s="347">
        <f t="shared" si="4"/>
        <v>0</v>
      </c>
      <c r="M10" s="422">
        <f t="shared" si="4"/>
        <v>0</v>
      </c>
      <c r="N10" s="347">
        <f t="shared" si="4"/>
        <v>0</v>
      </c>
      <c r="O10" s="422">
        <f t="shared" si="4"/>
        <v>0</v>
      </c>
      <c r="P10" s="347">
        <f t="shared" si="4"/>
        <v>0</v>
      </c>
      <c r="Q10" s="422">
        <f t="shared" si="4"/>
        <v>0</v>
      </c>
      <c r="R10" s="347">
        <f t="shared" si="4"/>
        <v>0</v>
      </c>
      <c r="S10" s="422">
        <f t="shared" si="4"/>
        <v>0</v>
      </c>
      <c r="T10" s="347">
        <f t="shared" si="4"/>
        <v>1407.1</v>
      </c>
      <c r="U10" s="691">
        <f t="shared" si="4"/>
        <v>1407100</v>
      </c>
      <c r="V10" s="692">
        <f t="shared" si="4"/>
        <v>1405.5</v>
      </c>
      <c r="W10" s="691">
        <f t="shared" si="4"/>
        <v>1405439.9200000002</v>
      </c>
      <c r="X10" s="568">
        <f t="shared" si="1"/>
        <v>0.9988629095302396</v>
      </c>
      <c r="Y10" s="568">
        <f t="shared" si="2"/>
        <v>0.9988202117831001</v>
      </c>
    </row>
    <row r="11" spans="1:25" s="34" customFormat="1" ht="60" customHeight="1">
      <c r="A11" s="29" t="s">
        <v>481</v>
      </c>
      <c r="B11" s="30" t="s">
        <v>472</v>
      </c>
      <c r="C11" s="30" t="s">
        <v>474</v>
      </c>
      <c r="D11" s="31" t="s">
        <v>476</v>
      </c>
      <c r="E11" s="31" t="s">
        <v>474</v>
      </c>
      <c r="F11" s="32" t="s">
        <v>482</v>
      </c>
      <c r="G11" s="32" t="s">
        <v>201</v>
      </c>
      <c r="H11" s="33" t="s">
        <v>202</v>
      </c>
      <c r="I11" s="33"/>
      <c r="J11" s="348">
        <v>1407.1</v>
      </c>
      <c r="K11" s="423">
        <v>1407100</v>
      </c>
      <c r="L11" s="348">
        <f t="shared" si="4"/>
        <v>0</v>
      </c>
      <c r="M11" s="423">
        <f t="shared" si="4"/>
        <v>0</v>
      </c>
      <c r="N11" s="348">
        <f t="shared" si="4"/>
        <v>0</v>
      </c>
      <c r="O11" s="423">
        <f t="shared" si="4"/>
        <v>0</v>
      </c>
      <c r="P11" s="348">
        <f t="shared" si="4"/>
        <v>0</v>
      </c>
      <c r="Q11" s="423">
        <f t="shared" si="4"/>
        <v>0</v>
      </c>
      <c r="R11" s="348">
        <f t="shared" si="4"/>
        <v>0</v>
      </c>
      <c r="S11" s="423">
        <f t="shared" si="4"/>
        <v>0</v>
      </c>
      <c r="T11" s="348">
        <f t="shared" si="4"/>
        <v>1407.1</v>
      </c>
      <c r="U11" s="693">
        <f t="shared" si="4"/>
        <v>1407100</v>
      </c>
      <c r="V11" s="694">
        <f t="shared" si="4"/>
        <v>1405.5</v>
      </c>
      <c r="W11" s="693">
        <f t="shared" si="4"/>
        <v>1405439.9200000002</v>
      </c>
      <c r="X11" s="569">
        <f t="shared" si="1"/>
        <v>0.9988629095302396</v>
      </c>
      <c r="Y11" s="569">
        <f t="shared" si="2"/>
        <v>0.9988202117831001</v>
      </c>
    </row>
    <row r="12" spans="1:25" s="28" customFormat="1" ht="16.5" customHeight="1">
      <c r="A12" s="35" t="s">
        <v>483</v>
      </c>
      <c r="B12" s="36" t="s">
        <v>472</v>
      </c>
      <c r="C12" s="36" t="s">
        <v>474</v>
      </c>
      <c r="D12" s="37" t="s">
        <v>476</v>
      </c>
      <c r="E12" s="37" t="s">
        <v>474</v>
      </c>
      <c r="F12" s="38" t="s">
        <v>482</v>
      </c>
      <c r="G12" s="38" t="s">
        <v>201</v>
      </c>
      <c r="H12" s="39" t="s">
        <v>203</v>
      </c>
      <c r="I12" s="39"/>
      <c r="J12" s="349">
        <v>1407.1</v>
      </c>
      <c r="K12" s="424">
        <v>1407100</v>
      </c>
      <c r="L12" s="349">
        <f t="shared" si="4"/>
        <v>0</v>
      </c>
      <c r="M12" s="424">
        <f t="shared" si="4"/>
        <v>0</v>
      </c>
      <c r="N12" s="349">
        <f t="shared" si="4"/>
        <v>0</v>
      </c>
      <c r="O12" s="424">
        <f t="shared" si="4"/>
        <v>0</v>
      </c>
      <c r="P12" s="349">
        <f t="shared" si="4"/>
        <v>0</v>
      </c>
      <c r="Q12" s="424">
        <f t="shared" si="4"/>
        <v>0</v>
      </c>
      <c r="R12" s="349">
        <f t="shared" si="4"/>
        <v>0</v>
      </c>
      <c r="S12" s="424">
        <f t="shared" si="4"/>
        <v>0</v>
      </c>
      <c r="T12" s="349">
        <f t="shared" si="4"/>
        <v>1407.1</v>
      </c>
      <c r="U12" s="695">
        <f t="shared" si="4"/>
        <v>1407100</v>
      </c>
      <c r="V12" s="696">
        <f t="shared" si="4"/>
        <v>1405.5</v>
      </c>
      <c r="W12" s="695">
        <f t="shared" si="4"/>
        <v>1405439.9200000002</v>
      </c>
      <c r="X12" s="570">
        <f t="shared" si="1"/>
        <v>0.9988629095302396</v>
      </c>
      <c r="Y12" s="570">
        <f t="shared" si="2"/>
        <v>0.9988202117831001</v>
      </c>
    </row>
    <row r="13" spans="1:25" s="28" customFormat="1" ht="39" customHeight="1">
      <c r="A13" s="40" t="s">
        <v>484</v>
      </c>
      <c r="B13" s="41" t="s">
        <v>472</v>
      </c>
      <c r="C13" s="41" t="s">
        <v>474</v>
      </c>
      <c r="D13" s="42" t="s">
        <v>476</v>
      </c>
      <c r="E13" s="42" t="s">
        <v>474</v>
      </c>
      <c r="F13" s="43" t="s">
        <v>482</v>
      </c>
      <c r="G13" s="43" t="s">
        <v>201</v>
      </c>
      <c r="H13" s="44" t="s">
        <v>203</v>
      </c>
      <c r="I13" s="44" t="s">
        <v>485</v>
      </c>
      <c r="J13" s="350">
        <v>1407.1</v>
      </c>
      <c r="K13" s="425">
        <v>1407100</v>
      </c>
      <c r="L13" s="350">
        <f t="shared" si="4"/>
        <v>0</v>
      </c>
      <c r="M13" s="425">
        <f t="shared" si="4"/>
        <v>0</v>
      </c>
      <c r="N13" s="350">
        <f t="shared" si="4"/>
        <v>0</v>
      </c>
      <c r="O13" s="425">
        <f t="shared" si="4"/>
        <v>0</v>
      </c>
      <c r="P13" s="350">
        <f t="shared" si="4"/>
        <v>0</v>
      </c>
      <c r="Q13" s="425">
        <f t="shared" si="4"/>
        <v>0</v>
      </c>
      <c r="R13" s="350">
        <f t="shared" si="4"/>
        <v>0</v>
      </c>
      <c r="S13" s="425">
        <f t="shared" si="4"/>
        <v>0</v>
      </c>
      <c r="T13" s="350">
        <f t="shared" si="4"/>
        <v>1407.1</v>
      </c>
      <c r="U13" s="697">
        <f t="shared" si="4"/>
        <v>1407100</v>
      </c>
      <c r="V13" s="698">
        <f t="shared" si="4"/>
        <v>1405.5</v>
      </c>
      <c r="W13" s="697">
        <f t="shared" si="4"/>
        <v>1405439.9200000002</v>
      </c>
      <c r="X13" s="571">
        <f t="shared" si="1"/>
        <v>0.9988629095302396</v>
      </c>
      <c r="Y13" s="571">
        <f t="shared" si="2"/>
        <v>0.9988202117831001</v>
      </c>
    </row>
    <row r="14" spans="1:25" s="50" customFormat="1" ht="13.5" customHeight="1">
      <c r="A14" s="45" t="s">
        <v>486</v>
      </c>
      <c r="B14" s="46" t="s">
        <v>472</v>
      </c>
      <c r="C14" s="46" t="s">
        <v>474</v>
      </c>
      <c r="D14" s="47" t="s">
        <v>476</v>
      </c>
      <c r="E14" s="47" t="s">
        <v>474</v>
      </c>
      <c r="F14" s="48" t="s">
        <v>482</v>
      </c>
      <c r="G14" s="48" t="s">
        <v>201</v>
      </c>
      <c r="H14" s="49" t="s">
        <v>203</v>
      </c>
      <c r="I14" s="49" t="s">
        <v>487</v>
      </c>
      <c r="J14" s="351">
        <v>1407.1</v>
      </c>
      <c r="K14" s="396">
        <v>1407100</v>
      </c>
      <c r="L14" s="351">
        <f>L15+L16</f>
        <v>0</v>
      </c>
      <c r="M14" s="396">
        <f>M15+M16</f>
        <v>0</v>
      </c>
      <c r="N14" s="351">
        <f>N15+N16</f>
        <v>0</v>
      </c>
      <c r="O14" s="396">
        <f>O15+O16</f>
        <v>0</v>
      </c>
      <c r="P14" s="351">
        <f>P15+P16</f>
        <v>0</v>
      </c>
      <c r="Q14" s="396">
        <f t="shared" ref="Q14:S14" si="5">Q15+Q16</f>
        <v>0</v>
      </c>
      <c r="R14" s="351">
        <f t="shared" si="5"/>
        <v>0</v>
      </c>
      <c r="S14" s="396">
        <f t="shared" si="5"/>
        <v>0</v>
      </c>
      <c r="T14" s="351">
        <f t="shared" ref="T14:W14" si="6">T15+T16</f>
        <v>1407.1</v>
      </c>
      <c r="U14" s="699">
        <f t="shared" si="6"/>
        <v>1407100</v>
      </c>
      <c r="V14" s="699">
        <f>V15+V16</f>
        <v>1405.5</v>
      </c>
      <c r="W14" s="699">
        <f t="shared" si="6"/>
        <v>1405439.9200000002</v>
      </c>
      <c r="X14" s="572">
        <f t="shared" si="1"/>
        <v>0.9988629095302396</v>
      </c>
      <c r="Y14" s="572">
        <f t="shared" si="2"/>
        <v>0.9988202117831001</v>
      </c>
    </row>
    <row r="15" spans="1:25" s="6" customFormat="1" ht="13.5" customHeight="1">
      <c r="A15" s="93" t="s">
        <v>250</v>
      </c>
      <c r="B15" s="127"/>
      <c r="C15" s="127"/>
      <c r="D15" s="128"/>
      <c r="E15" s="128"/>
      <c r="F15" s="130"/>
      <c r="G15" s="130"/>
      <c r="H15" s="131"/>
      <c r="I15" s="131" t="s">
        <v>239</v>
      </c>
      <c r="J15" s="352">
        <v>1109.8999999999999</v>
      </c>
      <c r="K15" s="397">
        <v>1109900</v>
      </c>
      <c r="L15" s="352">
        <f>N15+P15+R15</f>
        <v>0</v>
      </c>
      <c r="M15" s="397">
        <f>O15+Q15+S15</f>
        <v>0</v>
      </c>
      <c r="N15" s="352"/>
      <c r="O15" s="397"/>
      <c r="P15" s="352"/>
      <c r="Q15" s="397"/>
      <c r="R15" s="352"/>
      <c r="S15" s="397"/>
      <c r="T15" s="352">
        <f>J15+L15</f>
        <v>1109.8999999999999</v>
      </c>
      <c r="U15" s="700">
        <f>K15+M15</f>
        <v>1109900</v>
      </c>
      <c r="V15" s="701">
        <v>1108.8</v>
      </c>
      <c r="W15" s="700">
        <v>1108781.3700000001</v>
      </c>
      <c r="X15" s="564">
        <f>IF(V15=0,0,V15/T15)</f>
        <v>0.99900891972249761</v>
      </c>
      <c r="Y15" s="564">
        <f>IF(W15=0,0,W15/U15)</f>
        <v>0.99899213442652501</v>
      </c>
    </row>
    <row r="16" spans="1:25" s="6" customFormat="1" ht="13.5" customHeight="1">
      <c r="A16" s="93" t="s">
        <v>252</v>
      </c>
      <c r="B16" s="127"/>
      <c r="C16" s="127"/>
      <c r="D16" s="128"/>
      <c r="E16" s="128"/>
      <c r="F16" s="130"/>
      <c r="G16" s="130"/>
      <c r="H16" s="131"/>
      <c r="I16" s="131" t="s">
        <v>240</v>
      </c>
      <c r="J16" s="352">
        <v>297.2</v>
      </c>
      <c r="K16" s="397">
        <v>297200</v>
      </c>
      <c r="L16" s="352">
        <f>N16+P16+R16</f>
        <v>0</v>
      </c>
      <c r="M16" s="397">
        <f>O16+Q16+S16</f>
        <v>0</v>
      </c>
      <c r="N16" s="352"/>
      <c r="O16" s="397"/>
      <c r="P16" s="352"/>
      <c r="Q16" s="397"/>
      <c r="R16" s="352"/>
      <c r="S16" s="397"/>
      <c r="T16" s="352">
        <f>J16+L16</f>
        <v>297.2</v>
      </c>
      <c r="U16" s="700">
        <f>K16+M16</f>
        <v>297200</v>
      </c>
      <c r="V16" s="701">
        <v>296.7</v>
      </c>
      <c r="W16" s="700">
        <v>296658.55</v>
      </c>
      <c r="X16" s="564">
        <f>IF(V16=0,0,V16/T16)</f>
        <v>0.99831763122476447</v>
      </c>
      <c r="Y16" s="564">
        <f>IF(W16=0,0,W16/U16)</f>
        <v>0.99817816285329741</v>
      </c>
    </row>
    <row r="17" spans="1:25" s="28" customFormat="1" ht="36" customHeight="1">
      <c r="A17" s="18" t="s">
        <v>488</v>
      </c>
      <c r="B17" s="19" t="s">
        <v>472</v>
      </c>
      <c r="C17" s="19" t="s">
        <v>474</v>
      </c>
      <c r="D17" s="20" t="s">
        <v>489</v>
      </c>
      <c r="E17" s="20"/>
      <c r="F17" s="21"/>
      <c r="G17" s="21"/>
      <c r="H17" s="22"/>
      <c r="I17" s="22"/>
      <c r="J17" s="353">
        <v>2947.3999999999996</v>
      </c>
      <c r="K17" s="426">
        <v>2947410.88</v>
      </c>
      <c r="L17" s="353">
        <f>L18</f>
        <v>0</v>
      </c>
      <c r="M17" s="426">
        <f>M18</f>
        <v>0</v>
      </c>
      <c r="N17" s="353">
        <f t="shared" ref="N17:W17" si="7">N18</f>
        <v>0</v>
      </c>
      <c r="O17" s="426">
        <f t="shared" si="7"/>
        <v>0</v>
      </c>
      <c r="P17" s="353">
        <f t="shared" si="7"/>
        <v>0</v>
      </c>
      <c r="Q17" s="426">
        <f t="shared" si="7"/>
        <v>0</v>
      </c>
      <c r="R17" s="353">
        <f t="shared" si="7"/>
        <v>0</v>
      </c>
      <c r="S17" s="426">
        <f t="shared" si="7"/>
        <v>0</v>
      </c>
      <c r="T17" s="353">
        <f t="shared" si="7"/>
        <v>2947.3999999999996</v>
      </c>
      <c r="U17" s="702">
        <f t="shared" si="7"/>
        <v>2947410.88</v>
      </c>
      <c r="V17" s="703">
        <f t="shared" si="7"/>
        <v>2933.7999999999997</v>
      </c>
      <c r="W17" s="702">
        <f t="shared" si="7"/>
        <v>2933836.92</v>
      </c>
      <c r="X17" s="573">
        <f t="shared" ref="X17:X73" si="8">IF(V17=0,0,V17/T17)</f>
        <v>0.99538576372396015</v>
      </c>
      <c r="Y17" s="573">
        <f t="shared" ref="Y17:Y73" si="9">IF(W17=0,0,W17/U17)</f>
        <v>0.99539461562956566</v>
      </c>
    </row>
    <row r="18" spans="1:25" s="12" customFormat="1" ht="15.75" customHeight="1">
      <c r="A18" s="51" t="s">
        <v>490</v>
      </c>
      <c r="B18" s="24" t="s">
        <v>472</v>
      </c>
      <c r="C18" s="24" t="s">
        <v>474</v>
      </c>
      <c r="D18" s="25" t="s">
        <v>489</v>
      </c>
      <c r="E18" s="25" t="s">
        <v>491</v>
      </c>
      <c r="F18" s="26" t="s">
        <v>478</v>
      </c>
      <c r="G18" s="26" t="s">
        <v>201</v>
      </c>
      <c r="H18" s="27" t="s">
        <v>202</v>
      </c>
      <c r="I18" s="27"/>
      <c r="J18" s="347">
        <v>2947.3999999999996</v>
      </c>
      <c r="K18" s="422">
        <v>2947410.88</v>
      </c>
      <c r="L18" s="347">
        <f>L19+L25+L29</f>
        <v>0</v>
      </c>
      <c r="M18" s="422">
        <f>M19+M25+M29</f>
        <v>0</v>
      </c>
      <c r="N18" s="347">
        <f>N19+N25+N29</f>
        <v>0</v>
      </c>
      <c r="O18" s="422">
        <f>O19+O25+O29</f>
        <v>0</v>
      </c>
      <c r="P18" s="347">
        <f>P19+P25+P29</f>
        <v>0</v>
      </c>
      <c r="Q18" s="422">
        <f t="shared" ref="Q18:S18" si="10">Q19+Q25+Q29</f>
        <v>0</v>
      </c>
      <c r="R18" s="347">
        <f t="shared" si="10"/>
        <v>0</v>
      </c>
      <c r="S18" s="422">
        <f t="shared" si="10"/>
        <v>0</v>
      </c>
      <c r="T18" s="347">
        <f t="shared" ref="T18:W18" si="11">T19+T25+T29</f>
        <v>2947.3999999999996</v>
      </c>
      <c r="U18" s="691">
        <f t="shared" si="11"/>
        <v>2947410.88</v>
      </c>
      <c r="V18" s="692">
        <f t="shared" si="11"/>
        <v>2933.7999999999997</v>
      </c>
      <c r="W18" s="691">
        <f t="shared" si="11"/>
        <v>2933836.92</v>
      </c>
      <c r="X18" s="568">
        <f t="shared" si="8"/>
        <v>0.99538576372396015</v>
      </c>
      <c r="Y18" s="568">
        <f t="shared" si="9"/>
        <v>0.99539461562956566</v>
      </c>
    </row>
    <row r="19" spans="1:25" s="59" customFormat="1" ht="15.75" customHeight="1">
      <c r="A19" s="52" t="s">
        <v>492</v>
      </c>
      <c r="B19" s="53" t="s">
        <v>472</v>
      </c>
      <c r="C19" s="53" t="s">
        <v>474</v>
      </c>
      <c r="D19" s="54" t="s">
        <v>489</v>
      </c>
      <c r="E19" s="55" t="s">
        <v>491</v>
      </c>
      <c r="F19" s="56" t="s">
        <v>482</v>
      </c>
      <c r="G19" s="56" t="s">
        <v>201</v>
      </c>
      <c r="H19" s="57" t="s">
        <v>202</v>
      </c>
      <c r="I19" s="58"/>
      <c r="J19" s="354">
        <v>1082.0999999999999</v>
      </c>
      <c r="K19" s="427">
        <v>1082157.8599999999</v>
      </c>
      <c r="L19" s="354">
        <f t="shared" ref="L19:W21" si="12">L20</f>
        <v>0</v>
      </c>
      <c r="M19" s="427">
        <f t="shared" si="12"/>
        <v>0</v>
      </c>
      <c r="N19" s="354">
        <f t="shared" si="12"/>
        <v>0</v>
      </c>
      <c r="O19" s="427">
        <f t="shared" si="12"/>
        <v>0</v>
      </c>
      <c r="P19" s="354">
        <f t="shared" si="12"/>
        <v>0</v>
      </c>
      <c r="Q19" s="427">
        <f t="shared" si="12"/>
        <v>0</v>
      </c>
      <c r="R19" s="354">
        <f t="shared" si="12"/>
        <v>0</v>
      </c>
      <c r="S19" s="427">
        <f t="shared" si="12"/>
        <v>0</v>
      </c>
      <c r="T19" s="354">
        <f t="shared" si="12"/>
        <v>1082.0999999999999</v>
      </c>
      <c r="U19" s="704">
        <f t="shared" si="12"/>
        <v>1082157.8599999999</v>
      </c>
      <c r="V19" s="705">
        <f t="shared" si="12"/>
        <v>1082.0999999999999</v>
      </c>
      <c r="W19" s="704">
        <f t="shared" si="12"/>
        <v>1082157.8500000001</v>
      </c>
      <c r="X19" s="574">
        <f t="shared" si="8"/>
        <v>1</v>
      </c>
      <c r="Y19" s="574">
        <f t="shared" si="9"/>
        <v>0.9999999907592042</v>
      </c>
    </row>
    <row r="20" spans="1:25" s="12" customFormat="1" ht="13.5" customHeight="1">
      <c r="A20" s="60" t="s">
        <v>493</v>
      </c>
      <c r="B20" s="61" t="s">
        <v>472</v>
      </c>
      <c r="C20" s="61" t="s">
        <v>474</v>
      </c>
      <c r="D20" s="62" t="s">
        <v>489</v>
      </c>
      <c r="E20" s="63" t="s">
        <v>491</v>
      </c>
      <c r="F20" s="64" t="s">
        <v>482</v>
      </c>
      <c r="G20" s="64" t="s">
        <v>201</v>
      </c>
      <c r="H20" s="65" t="s">
        <v>204</v>
      </c>
      <c r="I20" s="66"/>
      <c r="J20" s="355">
        <v>1082.0999999999999</v>
      </c>
      <c r="K20" s="428">
        <v>1082157.8599999999</v>
      </c>
      <c r="L20" s="355">
        <f t="shared" si="12"/>
        <v>0</v>
      </c>
      <c r="M20" s="428">
        <f t="shared" si="12"/>
        <v>0</v>
      </c>
      <c r="N20" s="355">
        <f t="shared" si="12"/>
        <v>0</v>
      </c>
      <c r="O20" s="428">
        <f t="shared" si="12"/>
        <v>0</v>
      </c>
      <c r="P20" s="355">
        <f t="shared" si="12"/>
        <v>0</v>
      </c>
      <c r="Q20" s="428">
        <f t="shared" si="12"/>
        <v>0</v>
      </c>
      <c r="R20" s="355">
        <f t="shared" si="12"/>
        <v>0</v>
      </c>
      <c r="S20" s="428">
        <f t="shared" si="12"/>
        <v>0</v>
      </c>
      <c r="T20" s="355">
        <f t="shared" si="12"/>
        <v>1082.0999999999999</v>
      </c>
      <c r="U20" s="706">
        <f t="shared" si="12"/>
        <v>1082157.8599999999</v>
      </c>
      <c r="V20" s="707">
        <f t="shared" si="12"/>
        <v>1082.0999999999999</v>
      </c>
      <c r="W20" s="706">
        <f t="shared" si="12"/>
        <v>1082157.8500000001</v>
      </c>
      <c r="X20" s="575">
        <f t="shared" si="8"/>
        <v>1</v>
      </c>
      <c r="Y20" s="575">
        <f t="shared" si="9"/>
        <v>0.9999999907592042</v>
      </c>
    </row>
    <row r="21" spans="1:25" s="28" customFormat="1" ht="36.75" customHeight="1">
      <c r="A21" s="40" t="s">
        <v>484</v>
      </c>
      <c r="B21" s="41" t="s">
        <v>472</v>
      </c>
      <c r="C21" s="41" t="s">
        <v>474</v>
      </c>
      <c r="D21" s="42" t="s">
        <v>489</v>
      </c>
      <c r="E21" s="42" t="s">
        <v>491</v>
      </c>
      <c r="F21" s="43" t="s">
        <v>482</v>
      </c>
      <c r="G21" s="43" t="s">
        <v>201</v>
      </c>
      <c r="H21" s="44" t="s">
        <v>204</v>
      </c>
      <c r="I21" s="44" t="s">
        <v>485</v>
      </c>
      <c r="J21" s="350">
        <v>1082.0999999999999</v>
      </c>
      <c r="K21" s="425">
        <v>1082157.8599999999</v>
      </c>
      <c r="L21" s="350">
        <f t="shared" si="12"/>
        <v>0</v>
      </c>
      <c r="M21" s="425">
        <f t="shared" si="12"/>
        <v>0</v>
      </c>
      <c r="N21" s="350">
        <f t="shared" si="12"/>
        <v>0</v>
      </c>
      <c r="O21" s="425">
        <f t="shared" si="12"/>
        <v>0</v>
      </c>
      <c r="P21" s="350">
        <f t="shared" si="12"/>
        <v>0</v>
      </c>
      <c r="Q21" s="425">
        <f t="shared" si="12"/>
        <v>0</v>
      </c>
      <c r="R21" s="350">
        <f t="shared" si="12"/>
        <v>0</v>
      </c>
      <c r="S21" s="425">
        <f t="shared" si="12"/>
        <v>0</v>
      </c>
      <c r="T21" s="350">
        <f t="shared" si="12"/>
        <v>1082.0999999999999</v>
      </c>
      <c r="U21" s="697">
        <f t="shared" si="12"/>
        <v>1082157.8599999999</v>
      </c>
      <c r="V21" s="698">
        <f t="shared" si="12"/>
        <v>1082.0999999999999</v>
      </c>
      <c r="W21" s="697">
        <f t="shared" si="12"/>
        <v>1082157.8500000001</v>
      </c>
      <c r="X21" s="571">
        <f t="shared" si="8"/>
        <v>1</v>
      </c>
      <c r="Y21" s="571">
        <f t="shared" si="9"/>
        <v>0.9999999907592042</v>
      </c>
    </row>
    <row r="22" spans="1:25" s="50" customFormat="1" ht="14.25" customHeight="1">
      <c r="A22" s="45" t="s">
        <v>486</v>
      </c>
      <c r="B22" s="46" t="s">
        <v>472</v>
      </c>
      <c r="C22" s="46" t="s">
        <v>474</v>
      </c>
      <c r="D22" s="47" t="s">
        <v>489</v>
      </c>
      <c r="E22" s="47" t="s">
        <v>491</v>
      </c>
      <c r="F22" s="48" t="s">
        <v>482</v>
      </c>
      <c r="G22" s="48" t="s">
        <v>201</v>
      </c>
      <c r="H22" s="49" t="s">
        <v>204</v>
      </c>
      <c r="I22" s="49" t="s">
        <v>487</v>
      </c>
      <c r="J22" s="351">
        <v>1082.0999999999999</v>
      </c>
      <c r="K22" s="396">
        <v>1082157.8599999999</v>
      </c>
      <c r="L22" s="351">
        <f>SUM(L23:L24)</f>
        <v>0</v>
      </c>
      <c r="M22" s="396">
        <f>SUM(M23:M24)</f>
        <v>0</v>
      </c>
      <c r="N22" s="351">
        <f>SUM(N23:N24)</f>
        <v>0</v>
      </c>
      <c r="O22" s="396">
        <f>SUM(O23:O24)</f>
        <v>0</v>
      </c>
      <c r="P22" s="351">
        <f>SUM(P23:P24)</f>
        <v>0</v>
      </c>
      <c r="Q22" s="396">
        <f t="shared" ref="Q22:S22" si="13">SUM(Q23:Q24)</f>
        <v>0</v>
      </c>
      <c r="R22" s="351">
        <f t="shared" si="13"/>
        <v>0</v>
      </c>
      <c r="S22" s="396">
        <f t="shared" si="13"/>
        <v>0</v>
      </c>
      <c r="T22" s="351">
        <f t="shared" ref="T22:W22" si="14">SUM(T23:T24)</f>
        <v>1082.0999999999999</v>
      </c>
      <c r="U22" s="699">
        <f t="shared" si="14"/>
        <v>1082157.8599999999</v>
      </c>
      <c r="V22" s="708">
        <f t="shared" si="14"/>
        <v>1082.0999999999999</v>
      </c>
      <c r="W22" s="699">
        <f t="shared" si="14"/>
        <v>1082157.8500000001</v>
      </c>
      <c r="X22" s="572">
        <f t="shared" si="8"/>
        <v>1</v>
      </c>
      <c r="Y22" s="572">
        <f t="shared" si="9"/>
        <v>0.9999999907592042</v>
      </c>
    </row>
    <row r="23" spans="1:25" s="6" customFormat="1" ht="13.5" customHeight="1">
      <c r="A23" s="93" t="s">
        <v>250</v>
      </c>
      <c r="B23" s="127"/>
      <c r="C23" s="127"/>
      <c r="D23" s="128"/>
      <c r="E23" s="128"/>
      <c r="F23" s="130"/>
      <c r="G23" s="130"/>
      <c r="H23" s="131"/>
      <c r="I23" s="131" t="s">
        <v>239</v>
      </c>
      <c r="J23" s="352">
        <v>831.1</v>
      </c>
      <c r="K23" s="397">
        <v>831150.42999999993</v>
      </c>
      <c r="L23" s="352">
        <f t="shared" ref="L23:L24" si="15">N23+P23+R23</f>
        <v>0</v>
      </c>
      <c r="M23" s="397">
        <f t="shared" ref="M23:M24" si="16">O23+Q23+S23</f>
        <v>0</v>
      </c>
      <c r="N23" s="352"/>
      <c r="O23" s="397"/>
      <c r="P23" s="352"/>
      <c r="Q23" s="397"/>
      <c r="R23" s="352"/>
      <c r="S23" s="397"/>
      <c r="T23" s="352">
        <f t="shared" ref="T23:T24" si="17">J23+L23</f>
        <v>831.1</v>
      </c>
      <c r="U23" s="700">
        <f t="shared" ref="U23:U24" si="18">K23+M23</f>
        <v>831150.42999999993</v>
      </c>
      <c r="V23" s="701">
        <v>831.1</v>
      </c>
      <c r="W23" s="700">
        <v>831150.43</v>
      </c>
      <c r="X23" s="564">
        <f t="shared" si="8"/>
        <v>1</v>
      </c>
      <c r="Y23" s="564">
        <f t="shared" si="9"/>
        <v>1.0000000000000002</v>
      </c>
    </row>
    <row r="24" spans="1:25" s="6" customFormat="1" ht="13.5" customHeight="1">
      <c r="A24" s="93" t="s">
        <v>252</v>
      </c>
      <c r="B24" s="127"/>
      <c r="C24" s="127"/>
      <c r="D24" s="128"/>
      <c r="E24" s="128"/>
      <c r="F24" s="130"/>
      <c r="G24" s="130"/>
      <c r="H24" s="131"/>
      <c r="I24" s="131" t="s">
        <v>240</v>
      </c>
      <c r="J24" s="352">
        <v>251</v>
      </c>
      <c r="K24" s="397">
        <v>251007.43</v>
      </c>
      <c r="L24" s="352">
        <f t="shared" si="15"/>
        <v>0</v>
      </c>
      <c r="M24" s="397">
        <f t="shared" si="16"/>
        <v>0</v>
      </c>
      <c r="N24" s="352"/>
      <c r="O24" s="397"/>
      <c r="P24" s="352"/>
      <c r="Q24" s="397"/>
      <c r="R24" s="352"/>
      <c r="S24" s="397"/>
      <c r="T24" s="352">
        <f t="shared" si="17"/>
        <v>251</v>
      </c>
      <c r="U24" s="700">
        <f t="shared" si="18"/>
        <v>251007.43</v>
      </c>
      <c r="V24" s="701">
        <v>251</v>
      </c>
      <c r="W24" s="700">
        <v>251007.42</v>
      </c>
      <c r="X24" s="564">
        <f t="shared" si="8"/>
        <v>1</v>
      </c>
      <c r="Y24" s="564">
        <f t="shared" si="9"/>
        <v>0.99999996016054193</v>
      </c>
    </row>
    <row r="25" spans="1:25" s="59" customFormat="1" ht="15.75" customHeight="1">
      <c r="A25" s="52" t="s">
        <v>494</v>
      </c>
      <c r="B25" s="53" t="s">
        <v>472</v>
      </c>
      <c r="C25" s="53" t="s">
        <v>474</v>
      </c>
      <c r="D25" s="54" t="s">
        <v>489</v>
      </c>
      <c r="E25" s="55" t="s">
        <v>491</v>
      </c>
      <c r="F25" s="56" t="s">
        <v>495</v>
      </c>
      <c r="G25" s="56" t="s">
        <v>201</v>
      </c>
      <c r="H25" s="57" t="s">
        <v>202</v>
      </c>
      <c r="I25" s="58"/>
      <c r="J25" s="354">
        <v>471.2</v>
      </c>
      <c r="K25" s="427">
        <v>471166.92</v>
      </c>
      <c r="L25" s="354">
        <f t="shared" ref="L25:W27" si="19">L26</f>
        <v>0</v>
      </c>
      <c r="M25" s="427">
        <f t="shared" si="19"/>
        <v>0</v>
      </c>
      <c r="N25" s="354">
        <f t="shared" si="19"/>
        <v>0</v>
      </c>
      <c r="O25" s="427">
        <f t="shared" si="19"/>
        <v>0</v>
      </c>
      <c r="P25" s="354">
        <f t="shared" si="19"/>
        <v>0</v>
      </c>
      <c r="Q25" s="427">
        <f t="shared" si="19"/>
        <v>0</v>
      </c>
      <c r="R25" s="354">
        <f t="shared" si="19"/>
        <v>0</v>
      </c>
      <c r="S25" s="427">
        <f t="shared" si="19"/>
        <v>0</v>
      </c>
      <c r="T25" s="354">
        <f t="shared" si="19"/>
        <v>471.2</v>
      </c>
      <c r="U25" s="704">
        <f t="shared" si="19"/>
        <v>471166.92</v>
      </c>
      <c r="V25" s="705">
        <f t="shared" si="19"/>
        <v>464.8</v>
      </c>
      <c r="W25" s="704">
        <f t="shared" si="19"/>
        <v>464803.97</v>
      </c>
      <c r="X25" s="574">
        <f t="shared" si="8"/>
        <v>0.9864176570458405</v>
      </c>
      <c r="Y25" s="574">
        <f t="shared" si="9"/>
        <v>0.98649533800038425</v>
      </c>
    </row>
    <row r="26" spans="1:25" s="12" customFormat="1" ht="16.5" customHeight="1">
      <c r="A26" s="60" t="s">
        <v>493</v>
      </c>
      <c r="B26" s="61" t="s">
        <v>472</v>
      </c>
      <c r="C26" s="61" t="s">
        <v>474</v>
      </c>
      <c r="D26" s="62" t="s">
        <v>489</v>
      </c>
      <c r="E26" s="63" t="s">
        <v>491</v>
      </c>
      <c r="F26" s="64" t="s">
        <v>495</v>
      </c>
      <c r="G26" s="64" t="s">
        <v>201</v>
      </c>
      <c r="H26" s="65" t="s">
        <v>204</v>
      </c>
      <c r="I26" s="66"/>
      <c r="J26" s="355">
        <v>471.2</v>
      </c>
      <c r="K26" s="428">
        <v>471166.92</v>
      </c>
      <c r="L26" s="355">
        <f t="shared" si="19"/>
        <v>0</v>
      </c>
      <c r="M26" s="428">
        <f t="shared" si="19"/>
        <v>0</v>
      </c>
      <c r="N26" s="355">
        <f t="shared" si="19"/>
        <v>0</v>
      </c>
      <c r="O26" s="428">
        <f t="shared" si="19"/>
        <v>0</v>
      </c>
      <c r="P26" s="355">
        <f t="shared" si="19"/>
        <v>0</v>
      </c>
      <c r="Q26" s="428">
        <f t="shared" si="19"/>
        <v>0</v>
      </c>
      <c r="R26" s="355">
        <f t="shared" si="19"/>
        <v>0</v>
      </c>
      <c r="S26" s="428">
        <f t="shared" si="19"/>
        <v>0</v>
      </c>
      <c r="T26" s="355">
        <f t="shared" si="19"/>
        <v>471.2</v>
      </c>
      <c r="U26" s="706">
        <f t="shared" si="19"/>
        <v>471166.92</v>
      </c>
      <c r="V26" s="707">
        <f t="shared" si="19"/>
        <v>464.8</v>
      </c>
      <c r="W26" s="706">
        <f t="shared" si="19"/>
        <v>464803.97</v>
      </c>
      <c r="X26" s="575">
        <f t="shared" si="8"/>
        <v>0.9864176570458405</v>
      </c>
      <c r="Y26" s="575">
        <f t="shared" si="9"/>
        <v>0.98649533800038425</v>
      </c>
    </row>
    <row r="27" spans="1:25" s="28" customFormat="1" ht="38.25" customHeight="1">
      <c r="A27" s="40" t="s">
        <v>484</v>
      </c>
      <c r="B27" s="41" t="s">
        <v>472</v>
      </c>
      <c r="C27" s="41" t="s">
        <v>474</v>
      </c>
      <c r="D27" s="42" t="s">
        <v>489</v>
      </c>
      <c r="E27" s="42" t="s">
        <v>491</v>
      </c>
      <c r="F27" s="43" t="s">
        <v>495</v>
      </c>
      <c r="G27" s="43" t="s">
        <v>201</v>
      </c>
      <c r="H27" s="44" t="s">
        <v>204</v>
      </c>
      <c r="I27" s="44" t="s">
        <v>485</v>
      </c>
      <c r="J27" s="350">
        <v>471.2</v>
      </c>
      <c r="K27" s="425">
        <v>471166.92</v>
      </c>
      <c r="L27" s="350">
        <f t="shared" si="19"/>
        <v>0</v>
      </c>
      <c r="M27" s="425">
        <f t="shared" si="19"/>
        <v>0</v>
      </c>
      <c r="N27" s="350">
        <f t="shared" si="19"/>
        <v>0</v>
      </c>
      <c r="O27" s="425">
        <f t="shared" si="19"/>
        <v>0</v>
      </c>
      <c r="P27" s="350">
        <f t="shared" si="19"/>
        <v>0</v>
      </c>
      <c r="Q27" s="425">
        <f t="shared" si="19"/>
        <v>0</v>
      </c>
      <c r="R27" s="350">
        <f t="shared" si="19"/>
        <v>0</v>
      </c>
      <c r="S27" s="425">
        <f t="shared" si="19"/>
        <v>0</v>
      </c>
      <c r="T27" s="350">
        <f t="shared" si="19"/>
        <v>471.2</v>
      </c>
      <c r="U27" s="697">
        <f t="shared" si="19"/>
        <v>471166.92</v>
      </c>
      <c r="V27" s="698">
        <f t="shared" si="19"/>
        <v>464.8</v>
      </c>
      <c r="W27" s="697">
        <f t="shared" si="19"/>
        <v>464803.97</v>
      </c>
      <c r="X27" s="571">
        <f t="shared" si="8"/>
        <v>0.9864176570458405</v>
      </c>
      <c r="Y27" s="571">
        <f t="shared" si="9"/>
        <v>0.98649533800038425</v>
      </c>
    </row>
    <row r="28" spans="1:25" s="50" customFormat="1" ht="13.5" customHeight="1">
      <c r="A28" s="45" t="s">
        <v>486</v>
      </c>
      <c r="B28" s="46" t="s">
        <v>472</v>
      </c>
      <c r="C28" s="46" t="s">
        <v>474</v>
      </c>
      <c r="D28" s="47" t="s">
        <v>489</v>
      </c>
      <c r="E28" s="47" t="s">
        <v>491</v>
      </c>
      <c r="F28" s="48" t="s">
        <v>495</v>
      </c>
      <c r="G28" s="48" t="s">
        <v>201</v>
      </c>
      <c r="H28" s="49" t="s">
        <v>204</v>
      </c>
      <c r="I28" s="49" t="s">
        <v>487</v>
      </c>
      <c r="J28" s="351">
        <v>471.2</v>
      </c>
      <c r="K28" s="396">
        <v>471166.92</v>
      </c>
      <c r="L28" s="352">
        <f>N28+P28+R28</f>
        <v>0</v>
      </c>
      <c r="M28" s="397">
        <f>O28+Q28+S28</f>
        <v>0</v>
      </c>
      <c r="N28" s="351"/>
      <c r="O28" s="396"/>
      <c r="P28" s="351"/>
      <c r="Q28" s="396"/>
      <c r="R28" s="351"/>
      <c r="S28" s="396"/>
      <c r="T28" s="352">
        <f>J28+L28</f>
        <v>471.2</v>
      </c>
      <c r="U28" s="700">
        <f>K28+M28</f>
        <v>471166.92</v>
      </c>
      <c r="V28" s="708">
        <v>464.8</v>
      </c>
      <c r="W28" s="699">
        <v>464803.97</v>
      </c>
      <c r="X28" s="572">
        <f t="shared" si="8"/>
        <v>0.9864176570458405</v>
      </c>
      <c r="Y28" s="572">
        <f t="shared" si="9"/>
        <v>0.98649533800038425</v>
      </c>
    </row>
    <row r="29" spans="1:25" s="59" customFormat="1" ht="15.75" customHeight="1">
      <c r="A29" s="52" t="s">
        <v>496</v>
      </c>
      <c r="B29" s="53" t="s">
        <v>472</v>
      </c>
      <c r="C29" s="53" t="s">
        <v>474</v>
      </c>
      <c r="D29" s="54" t="s">
        <v>489</v>
      </c>
      <c r="E29" s="55" t="s">
        <v>491</v>
      </c>
      <c r="F29" s="56" t="s">
        <v>497</v>
      </c>
      <c r="G29" s="56" t="s">
        <v>201</v>
      </c>
      <c r="H29" s="57" t="s">
        <v>202</v>
      </c>
      <c r="I29" s="58"/>
      <c r="J29" s="354">
        <v>1394.0999999999997</v>
      </c>
      <c r="K29" s="427">
        <v>1394086.1</v>
      </c>
      <c r="L29" s="354">
        <f t="shared" ref="L29:W29" si="20">L30</f>
        <v>0</v>
      </c>
      <c r="M29" s="427">
        <f t="shared" si="20"/>
        <v>0</v>
      </c>
      <c r="N29" s="354">
        <f t="shared" si="20"/>
        <v>0</v>
      </c>
      <c r="O29" s="427">
        <f t="shared" si="20"/>
        <v>0</v>
      </c>
      <c r="P29" s="354">
        <f t="shared" si="20"/>
        <v>0</v>
      </c>
      <c r="Q29" s="427">
        <f t="shared" si="20"/>
        <v>0</v>
      </c>
      <c r="R29" s="354">
        <f t="shared" si="20"/>
        <v>0</v>
      </c>
      <c r="S29" s="427">
        <f t="shared" si="20"/>
        <v>0</v>
      </c>
      <c r="T29" s="354">
        <f t="shared" si="20"/>
        <v>1394.0999999999997</v>
      </c>
      <c r="U29" s="704">
        <f t="shared" si="20"/>
        <v>1394086.1</v>
      </c>
      <c r="V29" s="705">
        <f t="shared" si="20"/>
        <v>1386.8999999999999</v>
      </c>
      <c r="W29" s="704">
        <f t="shared" si="20"/>
        <v>1386875.1</v>
      </c>
      <c r="X29" s="574">
        <f t="shared" si="8"/>
        <v>0.99483537766300856</v>
      </c>
      <c r="Y29" s="574">
        <f t="shared" si="9"/>
        <v>0.99482743569425158</v>
      </c>
    </row>
    <row r="30" spans="1:25" s="12" customFormat="1" ht="18" customHeight="1">
      <c r="A30" s="60" t="s">
        <v>493</v>
      </c>
      <c r="B30" s="61" t="s">
        <v>472</v>
      </c>
      <c r="C30" s="61" t="s">
        <v>474</v>
      </c>
      <c r="D30" s="62" t="s">
        <v>489</v>
      </c>
      <c r="E30" s="63" t="s">
        <v>491</v>
      </c>
      <c r="F30" s="64" t="s">
        <v>497</v>
      </c>
      <c r="G30" s="64" t="s">
        <v>201</v>
      </c>
      <c r="H30" s="65" t="s">
        <v>204</v>
      </c>
      <c r="I30" s="66"/>
      <c r="J30" s="356">
        <v>1394.0999999999997</v>
      </c>
      <c r="K30" s="429">
        <v>1394086.1</v>
      </c>
      <c r="L30" s="356">
        <f>L31+L36+L40</f>
        <v>0</v>
      </c>
      <c r="M30" s="429">
        <f>M31+M36+M40</f>
        <v>0</v>
      </c>
      <c r="N30" s="356">
        <f>N31+N36+N40</f>
        <v>0</v>
      </c>
      <c r="O30" s="429">
        <f>O31+O36+O40</f>
        <v>0</v>
      </c>
      <c r="P30" s="356">
        <f>P31+P36+P40</f>
        <v>0</v>
      </c>
      <c r="Q30" s="429">
        <f t="shared" ref="Q30:S30" si="21">Q31+Q36+Q40</f>
        <v>0</v>
      </c>
      <c r="R30" s="356">
        <f t="shared" si="21"/>
        <v>0</v>
      </c>
      <c r="S30" s="429">
        <f t="shared" si="21"/>
        <v>0</v>
      </c>
      <c r="T30" s="356">
        <f t="shared" ref="T30:W30" si="22">T31+T36+T40</f>
        <v>1394.0999999999997</v>
      </c>
      <c r="U30" s="709">
        <f t="shared" si="22"/>
        <v>1394086.1</v>
      </c>
      <c r="V30" s="710">
        <f t="shared" si="22"/>
        <v>1386.8999999999999</v>
      </c>
      <c r="W30" s="709">
        <f t="shared" si="22"/>
        <v>1386875.1</v>
      </c>
      <c r="X30" s="576">
        <f t="shared" si="8"/>
        <v>0.99483537766300856</v>
      </c>
      <c r="Y30" s="576">
        <f t="shared" si="9"/>
        <v>0.99482743569425158</v>
      </c>
    </row>
    <row r="31" spans="1:25" s="28" customFormat="1" ht="34.5" customHeight="1">
      <c r="A31" s="40" t="s">
        <v>484</v>
      </c>
      <c r="B31" s="41" t="s">
        <v>472</v>
      </c>
      <c r="C31" s="41" t="s">
        <v>474</v>
      </c>
      <c r="D31" s="42" t="s">
        <v>489</v>
      </c>
      <c r="E31" s="42" t="s">
        <v>491</v>
      </c>
      <c r="F31" s="43" t="s">
        <v>497</v>
      </c>
      <c r="G31" s="43" t="s">
        <v>201</v>
      </c>
      <c r="H31" s="44" t="s">
        <v>204</v>
      </c>
      <c r="I31" s="44" t="s">
        <v>485</v>
      </c>
      <c r="J31" s="350">
        <v>1190.9999999999998</v>
      </c>
      <c r="K31" s="425">
        <v>1190986.1000000001</v>
      </c>
      <c r="L31" s="350">
        <f t="shared" ref="L31:W31" si="23">L32</f>
        <v>0</v>
      </c>
      <c r="M31" s="425">
        <f t="shared" si="23"/>
        <v>0</v>
      </c>
      <c r="N31" s="350">
        <f t="shared" si="23"/>
        <v>0</v>
      </c>
      <c r="O31" s="425">
        <f t="shared" si="23"/>
        <v>0</v>
      </c>
      <c r="P31" s="350">
        <f t="shared" si="23"/>
        <v>0</v>
      </c>
      <c r="Q31" s="425">
        <f t="shared" si="23"/>
        <v>0</v>
      </c>
      <c r="R31" s="350">
        <f t="shared" si="23"/>
        <v>0</v>
      </c>
      <c r="S31" s="425">
        <f t="shared" si="23"/>
        <v>0</v>
      </c>
      <c r="T31" s="350">
        <f t="shared" si="23"/>
        <v>1190.9999999999998</v>
      </c>
      <c r="U31" s="697">
        <f t="shared" si="23"/>
        <v>1190986.1000000001</v>
      </c>
      <c r="V31" s="698">
        <f t="shared" si="23"/>
        <v>1191</v>
      </c>
      <c r="W31" s="697">
        <f t="shared" si="23"/>
        <v>1190986.1000000001</v>
      </c>
      <c r="X31" s="571">
        <f t="shared" si="8"/>
        <v>1.0000000000000002</v>
      </c>
      <c r="Y31" s="571">
        <f t="shared" si="9"/>
        <v>1</v>
      </c>
    </row>
    <row r="32" spans="1:25" s="50" customFormat="1" ht="15" customHeight="1">
      <c r="A32" s="45" t="s">
        <v>486</v>
      </c>
      <c r="B32" s="46" t="s">
        <v>472</v>
      </c>
      <c r="C32" s="46" t="s">
        <v>474</v>
      </c>
      <c r="D32" s="47" t="s">
        <v>489</v>
      </c>
      <c r="E32" s="47" t="s">
        <v>491</v>
      </c>
      <c r="F32" s="48" t="s">
        <v>497</v>
      </c>
      <c r="G32" s="48" t="s">
        <v>201</v>
      </c>
      <c r="H32" s="49" t="s">
        <v>204</v>
      </c>
      <c r="I32" s="49" t="s">
        <v>487</v>
      </c>
      <c r="J32" s="351">
        <v>1190.9999999999998</v>
      </c>
      <c r="K32" s="396">
        <v>1190986.1000000001</v>
      </c>
      <c r="L32" s="351">
        <f>SUM(L33:L35)</f>
        <v>0</v>
      </c>
      <c r="M32" s="396">
        <f>SUM(M33:M35)</f>
        <v>0</v>
      </c>
      <c r="N32" s="351">
        <f>SUM(N33:N35)</f>
        <v>0</v>
      </c>
      <c r="O32" s="396">
        <f>SUM(O33:O35)</f>
        <v>0</v>
      </c>
      <c r="P32" s="351">
        <f>SUM(P33:P35)</f>
        <v>0</v>
      </c>
      <c r="Q32" s="396">
        <f t="shared" ref="Q32:S32" si="24">SUM(Q33:Q35)</f>
        <v>0</v>
      </c>
      <c r="R32" s="351">
        <f t="shared" si="24"/>
        <v>0</v>
      </c>
      <c r="S32" s="396">
        <f t="shared" si="24"/>
        <v>0</v>
      </c>
      <c r="T32" s="351">
        <f t="shared" ref="T32:W32" si="25">SUM(T33:T35)</f>
        <v>1190.9999999999998</v>
      </c>
      <c r="U32" s="699">
        <f t="shared" si="25"/>
        <v>1190986.1000000001</v>
      </c>
      <c r="V32" s="708">
        <f t="shared" si="25"/>
        <v>1191</v>
      </c>
      <c r="W32" s="699">
        <f t="shared" si="25"/>
        <v>1190986.1000000001</v>
      </c>
      <c r="X32" s="572">
        <f t="shared" si="8"/>
        <v>1.0000000000000002</v>
      </c>
      <c r="Y32" s="572">
        <f t="shared" si="9"/>
        <v>1</v>
      </c>
    </row>
    <row r="33" spans="1:25" s="6" customFormat="1" ht="13.5" customHeight="1">
      <c r="A33" s="93" t="s">
        <v>250</v>
      </c>
      <c r="B33" s="127"/>
      <c r="C33" s="127"/>
      <c r="D33" s="128"/>
      <c r="E33" s="128"/>
      <c r="F33" s="130"/>
      <c r="G33" s="130"/>
      <c r="H33" s="171"/>
      <c r="I33" s="131" t="s">
        <v>239</v>
      </c>
      <c r="J33" s="352">
        <v>893.49999999999989</v>
      </c>
      <c r="K33" s="397">
        <v>893504.96</v>
      </c>
      <c r="L33" s="352">
        <f t="shared" ref="L33:L35" si="26">N33+P33+R33</f>
        <v>0</v>
      </c>
      <c r="M33" s="397">
        <f t="shared" ref="M33:M35" si="27">O33+Q33+S33</f>
        <v>0</v>
      </c>
      <c r="N33" s="352"/>
      <c r="O33" s="397"/>
      <c r="P33" s="352"/>
      <c r="Q33" s="397"/>
      <c r="R33" s="352"/>
      <c r="S33" s="397"/>
      <c r="T33" s="352">
        <f t="shared" ref="T33:T35" si="28">J33+L33</f>
        <v>893.49999999999989</v>
      </c>
      <c r="U33" s="700">
        <f t="shared" ref="U33:U35" si="29">K33+M33</f>
        <v>893504.96</v>
      </c>
      <c r="V33" s="701">
        <v>893.5</v>
      </c>
      <c r="W33" s="700">
        <v>893504.96</v>
      </c>
      <c r="X33" s="564">
        <f t="shared" si="8"/>
        <v>1.0000000000000002</v>
      </c>
      <c r="Y33" s="564">
        <f t="shared" si="9"/>
        <v>1</v>
      </c>
    </row>
    <row r="34" spans="1:25" s="6" customFormat="1" ht="13.5" customHeight="1">
      <c r="A34" s="93" t="s">
        <v>251</v>
      </c>
      <c r="B34" s="127"/>
      <c r="C34" s="127"/>
      <c r="D34" s="128"/>
      <c r="E34" s="128"/>
      <c r="F34" s="130"/>
      <c r="G34" s="130"/>
      <c r="H34" s="131"/>
      <c r="I34" s="131" t="s">
        <v>241</v>
      </c>
      <c r="J34" s="352">
        <v>31.3</v>
      </c>
      <c r="K34" s="397">
        <v>31266.639999999999</v>
      </c>
      <c r="L34" s="352">
        <f t="shared" si="26"/>
        <v>0</v>
      </c>
      <c r="M34" s="397">
        <f t="shared" si="27"/>
        <v>0</v>
      </c>
      <c r="N34" s="352"/>
      <c r="O34" s="397"/>
      <c r="P34" s="352"/>
      <c r="Q34" s="397"/>
      <c r="R34" s="352"/>
      <c r="S34" s="397"/>
      <c r="T34" s="352">
        <f t="shared" si="28"/>
        <v>31.3</v>
      </c>
      <c r="U34" s="700">
        <f t="shared" si="29"/>
        <v>31266.639999999999</v>
      </c>
      <c r="V34" s="701">
        <v>31.3</v>
      </c>
      <c r="W34" s="700">
        <v>31266.639999999999</v>
      </c>
      <c r="X34" s="564">
        <f t="shared" si="8"/>
        <v>1</v>
      </c>
      <c r="Y34" s="564">
        <f t="shared" si="9"/>
        <v>1</v>
      </c>
    </row>
    <row r="35" spans="1:25" s="6" customFormat="1" ht="13.5" customHeight="1">
      <c r="A35" s="93" t="s">
        <v>252</v>
      </c>
      <c r="B35" s="127"/>
      <c r="C35" s="127"/>
      <c r="D35" s="128"/>
      <c r="E35" s="128"/>
      <c r="F35" s="130"/>
      <c r="G35" s="130"/>
      <c r="H35" s="131"/>
      <c r="I35" s="131" t="s">
        <v>240</v>
      </c>
      <c r="J35" s="352">
        <v>266.2</v>
      </c>
      <c r="K35" s="397">
        <v>266214.5</v>
      </c>
      <c r="L35" s="352">
        <f t="shared" si="26"/>
        <v>0</v>
      </c>
      <c r="M35" s="397">
        <f t="shared" si="27"/>
        <v>0</v>
      </c>
      <c r="N35" s="352"/>
      <c r="O35" s="397"/>
      <c r="P35" s="352"/>
      <c r="Q35" s="397"/>
      <c r="R35" s="352"/>
      <c r="S35" s="397"/>
      <c r="T35" s="352">
        <f t="shared" si="28"/>
        <v>266.2</v>
      </c>
      <c r="U35" s="700">
        <f t="shared" si="29"/>
        <v>266214.5</v>
      </c>
      <c r="V35" s="701">
        <v>266.2</v>
      </c>
      <c r="W35" s="700">
        <v>266214.5</v>
      </c>
      <c r="X35" s="564">
        <f t="shared" si="8"/>
        <v>1</v>
      </c>
      <c r="Y35" s="564">
        <f t="shared" si="9"/>
        <v>1</v>
      </c>
    </row>
    <row r="36" spans="1:25" s="12" customFormat="1" ht="23.25" customHeight="1">
      <c r="A36" s="40" t="s">
        <v>498</v>
      </c>
      <c r="B36" s="67" t="s">
        <v>472</v>
      </c>
      <c r="C36" s="67" t="s">
        <v>474</v>
      </c>
      <c r="D36" s="68" t="s">
        <v>489</v>
      </c>
      <c r="E36" s="8" t="s">
        <v>491</v>
      </c>
      <c r="F36" s="9" t="s">
        <v>497</v>
      </c>
      <c r="G36" s="9" t="s">
        <v>201</v>
      </c>
      <c r="H36" s="10" t="s">
        <v>204</v>
      </c>
      <c r="I36" s="69" t="s">
        <v>499</v>
      </c>
      <c r="J36" s="357">
        <v>199.49999999999997</v>
      </c>
      <c r="K36" s="430">
        <v>199478</v>
      </c>
      <c r="L36" s="357">
        <f t="shared" ref="L36:W36" si="30">L37</f>
        <v>0</v>
      </c>
      <c r="M36" s="430">
        <f t="shared" si="30"/>
        <v>0</v>
      </c>
      <c r="N36" s="357">
        <f t="shared" si="30"/>
        <v>0</v>
      </c>
      <c r="O36" s="430">
        <f t="shared" si="30"/>
        <v>0</v>
      </c>
      <c r="P36" s="357">
        <f t="shared" si="30"/>
        <v>0</v>
      </c>
      <c r="Q36" s="430">
        <f t="shared" si="30"/>
        <v>0</v>
      </c>
      <c r="R36" s="357">
        <f t="shared" si="30"/>
        <v>0</v>
      </c>
      <c r="S36" s="430">
        <f t="shared" si="30"/>
        <v>0</v>
      </c>
      <c r="T36" s="357">
        <f t="shared" si="30"/>
        <v>199.49999999999997</v>
      </c>
      <c r="U36" s="711">
        <f t="shared" si="30"/>
        <v>199478</v>
      </c>
      <c r="V36" s="712">
        <f t="shared" si="30"/>
        <v>192.8</v>
      </c>
      <c r="W36" s="711">
        <f t="shared" si="30"/>
        <v>192757</v>
      </c>
      <c r="X36" s="577">
        <f t="shared" si="8"/>
        <v>0.96641604010025084</v>
      </c>
      <c r="Y36" s="577">
        <f t="shared" si="9"/>
        <v>0.96630706143033318</v>
      </c>
    </row>
    <row r="37" spans="1:25" s="50" customFormat="1" ht="20.25" customHeight="1">
      <c r="A37" s="45" t="s">
        <v>500</v>
      </c>
      <c r="B37" s="72" t="s">
        <v>472</v>
      </c>
      <c r="C37" s="72" t="s">
        <v>474</v>
      </c>
      <c r="D37" s="73" t="s">
        <v>489</v>
      </c>
      <c r="E37" s="74" t="s">
        <v>491</v>
      </c>
      <c r="F37" s="75" t="s">
        <v>497</v>
      </c>
      <c r="G37" s="75" t="s">
        <v>201</v>
      </c>
      <c r="H37" s="76" t="s">
        <v>204</v>
      </c>
      <c r="I37" s="77" t="s">
        <v>501</v>
      </c>
      <c r="J37" s="351">
        <v>199.49999999999997</v>
      </c>
      <c r="K37" s="396">
        <v>199478</v>
      </c>
      <c r="L37" s="351">
        <f>SUM(L38:L39)</f>
        <v>0</v>
      </c>
      <c r="M37" s="396">
        <f>SUM(M38:M39)</f>
        <v>0</v>
      </c>
      <c r="N37" s="351">
        <f>SUM(N38:N39)</f>
        <v>0</v>
      </c>
      <c r="O37" s="396">
        <f>SUM(O38:O39)</f>
        <v>0</v>
      </c>
      <c r="P37" s="351">
        <f>SUM(P38:P39)</f>
        <v>0</v>
      </c>
      <c r="Q37" s="396">
        <f t="shared" ref="Q37:S37" si="31">SUM(Q38:Q39)</f>
        <v>0</v>
      </c>
      <c r="R37" s="351">
        <f t="shared" si="31"/>
        <v>0</v>
      </c>
      <c r="S37" s="396">
        <f t="shared" si="31"/>
        <v>0</v>
      </c>
      <c r="T37" s="351">
        <f t="shared" ref="T37:W37" si="32">SUM(T38:T39)</f>
        <v>199.49999999999997</v>
      </c>
      <c r="U37" s="699">
        <f t="shared" si="32"/>
        <v>199478</v>
      </c>
      <c r="V37" s="708">
        <f t="shared" si="32"/>
        <v>192.8</v>
      </c>
      <c r="W37" s="699">
        <f t="shared" si="32"/>
        <v>192757</v>
      </c>
      <c r="X37" s="572">
        <f t="shared" si="8"/>
        <v>0.96641604010025084</v>
      </c>
      <c r="Y37" s="572">
        <f t="shared" si="9"/>
        <v>0.96630706143033318</v>
      </c>
    </row>
    <row r="38" spans="1:25" s="6" customFormat="1" ht="15" customHeight="1">
      <c r="A38" s="93" t="s">
        <v>244</v>
      </c>
      <c r="B38" s="94"/>
      <c r="C38" s="94"/>
      <c r="D38" s="95"/>
      <c r="E38" s="96"/>
      <c r="F38" s="97"/>
      <c r="G38" s="97"/>
      <c r="H38" s="98"/>
      <c r="I38" s="99" t="s">
        <v>242</v>
      </c>
      <c r="J38" s="352">
        <v>147.89999999999998</v>
      </c>
      <c r="K38" s="397">
        <v>147889.4</v>
      </c>
      <c r="L38" s="352">
        <f t="shared" ref="L38:L39" si="33">N38+P38+R38</f>
        <v>0</v>
      </c>
      <c r="M38" s="397">
        <f t="shared" ref="M38:M39" si="34">O38+Q38+S38</f>
        <v>0</v>
      </c>
      <c r="N38" s="352"/>
      <c r="O38" s="397"/>
      <c r="P38" s="352"/>
      <c r="Q38" s="397"/>
      <c r="R38" s="352"/>
      <c r="S38" s="397"/>
      <c r="T38" s="352">
        <f t="shared" ref="T38:T39" si="35">J38+L38</f>
        <v>147.89999999999998</v>
      </c>
      <c r="U38" s="700">
        <f t="shared" ref="U38:U39" si="36">K38+M38</f>
        <v>147889.4</v>
      </c>
      <c r="V38" s="701">
        <v>141.4</v>
      </c>
      <c r="W38" s="700">
        <v>141345.94</v>
      </c>
      <c r="X38" s="564">
        <f t="shared" si="8"/>
        <v>0.95605138607167028</v>
      </c>
      <c r="Y38" s="564">
        <f t="shared" si="9"/>
        <v>0.95575436779106548</v>
      </c>
    </row>
    <row r="39" spans="1:25" s="6" customFormat="1" ht="15" customHeight="1">
      <c r="A39" s="93" t="s">
        <v>245</v>
      </c>
      <c r="B39" s="94"/>
      <c r="C39" s="94"/>
      <c r="D39" s="95"/>
      <c r="E39" s="96"/>
      <c r="F39" s="97"/>
      <c r="G39" s="97"/>
      <c r="H39" s="98"/>
      <c r="I39" s="99" t="s">
        <v>243</v>
      </c>
      <c r="J39" s="352">
        <v>51.6</v>
      </c>
      <c r="K39" s="397">
        <v>51588.6</v>
      </c>
      <c r="L39" s="352">
        <f t="shared" si="33"/>
        <v>0</v>
      </c>
      <c r="M39" s="397">
        <f t="shared" si="34"/>
        <v>0</v>
      </c>
      <c r="N39" s="352"/>
      <c r="O39" s="397"/>
      <c r="P39" s="352"/>
      <c r="Q39" s="397"/>
      <c r="R39" s="352"/>
      <c r="S39" s="397"/>
      <c r="T39" s="352">
        <f t="shared" si="35"/>
        <v>51.6</v>
      </c>
      <c r="U39" s="700">
        <f t="shared" si="36"/>
        <v>51588.6</v>
      </c>
      <c r="V39" s="701">
        <v>51.4</v>
      </c>
      <c r="W39" s="700">
        <v>51411.06</v>
      </c>
      <c r="X39" s="564">
        <f t="shared" si="8"/>
        <v>0.99612403100775193</v>
      </c>
      <c r="Y39" s="564">
        <f t="shared" si="9"/>
        <v>0.99655854200346583</v>
      </c>
    </row>
    <row r="40" spans="1:25" s="12" customFormat="1" ht="13.5" customHeight="1">
      <c r="A40" s="40" t="s">
        <v>502</v>
      </c>
      <c r="B40" s="67" t="s">
        <v>472</v>
      </c>
      <c r="C40" s="67" t="s">
        <v>474</v>
      </c>
      <c r="D40" s="68" t="s">
        <v>489</v>
      </c>
      <c r="E40" s="8" t="s">
        <v>491</v>
      </c>
      <c r="F40" s="9" t="s">
        <v>497</v>
      </c>
      <c r="G40" s="9" t="s">
        <v>201</v>
      </c>
      <c r="H40" s="10" t="s">
        <v>204</v>
      </c>
      <c r="I40" s="69" t="s">
        <v>503</v>
      </c>
      <c r="J40" s="357">
        <v>3.5999999999999996</v>
      </c>
      <c r="K40" s="430">
        <v>3622</v>
      </c>
      <c r="L40" s="357">
        <f t="shared" ref="L40:W40" si="37">L41</f>
        <v>0</v>
      </c>
      <c r="M40" s="430">
        <f t="shared" si="37"/>
        <v>0</v>
      </c>
      <c r="N40" s="357">
        <f t="shared" si="37"/>
        <v>0</v>
      </c>
      <c r="O40" s="430">
        <f t="shared" si="37"/>
        <v>0</v>
      </c>
      <c r="P40" s="357">
        <f t="shared" si="37"/>
        <v>0</v>
      </c>
      <c r="Q40" s="430">
        <f t="shared" si="37"/>
        <v>0</v>
      </c>
      <c r="R40" s="357">
        <f t="shared" si="37"/>
        <v>0</v>
      </c>
      <c r="S40" s="430">
        <f t="shared" si="37"/>
        <v>0</v>
      </c>
      <c r="T40" s="357">
        <f t="shared" si="37"/>
        <v>3.5999999999999996</v>
      </c>
      <c r="U40" s="711">
        <f t="shared" si="37"/>
        <v>3622</v>
      </c>
      <c r="V40" s="712">
        <f t="shared" si="37"/>
        <v>3.1</v>
      </c>
      <c r="W40" s="711">
        <f t="shared" si="37"/>
        <v>3132</v>
      </c>
      <c r="X40" s="577">
        <f t="shared" si="8"/>
        <v>0.86111111111111127</v>
      </c>
      <c r="Y40" s="577">
        <f t="shared" si="9"/>
        <v>0.86471562672556601</v>
      </c>
    </row>
    <row r="41" spans="1:25" s="59" customFormat="1" ht="12" customHeight="1">
      <c r="A41" s="45" t="s">
        <v>504</v>
      </c>
      <c r="B41" s="72" t="s">
        <v>472</v>
      </c>
      <c r="C41" s="72" t="s">
        <v>474</v>
      </c>
      <c r="D41" s="73" t="s">
        <v>489</v>
      </c>
      <c r="E41" s="74" t="s">
        <v>491</v>
      </c>
      <c r="F41" s="75" t="s">
        <v>497</v>
      </c>
      <c r="G41" s="75" t="s">
        <v>201</v>
      </c>
      <c r="H41" s="76" t="s">
        <v>204</v>
      </c>
      <c r="I41" s="77" t="s">
        <v>505</v>
      </c>
      <c r="J41" s="351">
        <v>3.5999999999999996</v>
      </c>
      <c r="K41" s="396">
        <v>3622</v>
      </c>
      <c r="L41" s="351">
        <f t="shared" ref="L41:W41" si="38">SUM(L42:L42)</f>
        <v>0</v>
      </c>
      <c r="M41" s="396">
        <f t="shared" si="38"/>
        <v>0</v>
      </c>
      <c r="N41" s="351">
        <f t="shared" si="38"/>
        <v>0</v>
      </c>
      <c r="O41" s="396">
        <f t="shared" si="38"/>
        <v>0</v>
      </c>
      <c r="P41" s="351">
        <f t="shared" si="38"/>
        <v>0</v>
      </c>
      <c r="Q41" s="396">
        <f t="shared" si="38"/>
        <v>0</v>
      </c>
      <c r="R41" s="351">
        <f t="shared" si="38"/>
        <v>0</v>
      </c>
      <c r="S41" s="396">
        <f t="shared" si="38"/>
        <v>0</v>
      </c>
      <c r="T41" s="351">
        <f t="shared" si="38"/>
        <v>3.5999999999999996</v>
      </c>
      <c r="U41" s="699">
        <f t="shared" si="38"/>
        <v>3622</v>
      </c>
      <c r="V41" s="708">
        <f t="shared" si="38"/>
        <v>3.1</v>
      </c>
      <c r="W41" s="699">
        <f t="shared" si="38"/>
        <v>3132</v>
      </c>
      <c r="X41" s="572">
        <f t="shared" si="8"/>
        <v>0.86111111111111127</v>
      </c>
      <c r="Y41" s="572">
        <f t="shared" si="9"/>
        <v>0.86471562672556601</v>
      </c>
    </row>
    <row r="42" spans="1:25" s="12" customFormat="1" ht="12.75" customHeight="1">
      <c r="A42" s="93" t="s">
        <v>249</v>
      </c>
      <c r="B42" s="94"/>
      <c r="C42" s="94"/>
      <c r="D42" s="95"/>
      <c r="E42" s="96"/>
      <c r="F42" s="97"/>
      <c r="G42" s="97"/>
      <c r="H42" s="98"/>
      <c r="I42" s="99" t="s">
        <v>591</v>
      </c>
      <c r="J42" s="352">
        <v>3.5999999999999996</v>
      </c>
      <c r="K42" s="397">
        <v>3622</v>
      </c>
      <c r="L42" s="352">
        <f t="shared" ref="L42" si="39">N42+P42+R42</f>
        <v>0</v>
      </c>
      <c r="M42" s="397">
        <f t="shared" ref="M42" si="40">O42+Q42+S42</f>
        <v>0</v>
      </c>
      <c r="N42" s="352"/>
      <c r="O42" s="397"/>
      <c r="P42" s="352"/>
      <c r="Q42" s="397"/>
      <c r="R42" s="352"/>
      <c r="S42" s="397"/>
      <c r="T42" s="352">
        <f t="shared" ref="T42" si="41">J42+L42</f>
        <v>3.5999999999999996</v>
      </c>
      <c r="U42" s="700">
        <f t="shared" ref="U42" si="42">K42+M42</f>
        <v>3622</v>
      </c>
      <c r="V42" s="701">
        <v>3.1</v>
      </c>
      <c r="W42" s="700">
        <v>3132</v>
      </c>
      <c r="X42" s="564">
        <f t="shared" si="8"/>
        <v>0.86111111111111127</v>
      </c>
      <c r="Y42" s="564">
        <f t="shared" si="9"/>
        <v>0.86471562672556601</v>
      </c>
    </row>
    <row r="43" spans="1:25" s="12" customFormat="1" ht="36.75" customHeight="1">
      <c r="A43" s="18" t="s">
        <v>507</v>
      </c>
      <c r="B43" s="19" t="s">
        <v>472</v>
      </c>
      <c r="C43" s="19" t="s">
        <v>474</v>
      </c>
      <c r="D43" s="19" t="s">
        <v>508</v>
      </c>
      <c r="E43" s="805"/>
      <c r="F43" s="806"/>
      <c r="G43" s="806"/>
      <c r="H43" s="807"/>
      <c r="I43" s="78"/>
      <c r="J43" s="353">
        <v>34540.400000000001</v>
      </c>
      <c r="K43" s="426">
        <v>34540398.020000003</v>
      </c>
      <c r="L43" s="353">
        <f t="shared" ref="L43:W43" si="43">L44+L103</f>
        <v>170</v>
      </c>
      <c r="M43" s="426">
        <f t="shared" si="43"/>
        <v>170020.95</v>
      </c>
      <c r="N43" s="353">
        <f t="shared" si="43"/>
        <v>170</v>
      </c>
      <c r="O43" s="426">
        <f t="shared" si="43"/>
        <v>170020.95</v>
      </c>
      <c r="P43" s="353">
        <f t="shared" si="43"/>
        <v>0</v>
      </c>
      <c r="Q43" s="426">
        <f t="shared" si="43"/>
        <v>0</v>
      </c>
      <c r="R43" s="353">
        <f t="shared" si="43"/>
        <v>0</v>
      </c>
      <c r="S43" s="426">
        <f t="shared" si="43"/>
        <v>0</v>
      </c>
      <c r="T43" s="353">
        <f t="shared" si="43"/>
        <v>34710.399999999994</v>
      </c>
      <c r="U43" s="702">
        <f t="shared" si="43"/>
        <v>34710418.969999999</v>
      </c>
      <c r="V43" s="703">
        <f t="shared" si="43"/>
        <v>34598.799999999996</v>
      </c>
      <c r="W43" s="702">
        <f t="shared" si="43"/>
        <v>34598763.769999996</v>
      </c>
      <c r="X43" s="573">
        <f t="shared" si="8"/>
        <v>0.99678482529731727</v>
      </c>
      <c r="Y43" s="573">
        <f t="shared" si="9"/>
        <v>0.99678323675388347</v>
      </c>
    </row>
    <row r="44" spans="1:25" s="28" customFormat="1" ht="28.5" customHeight="1">
      <c r="A44" s="23" t="s">
        <v>477</v>
      </c>
      <c r="B44" s="24" t="s">
        <v>472</v>
      </c>
      <c r="C44" s="24" t="s">
        <v>474</v>
      </c>
      <c r="D44" s="25" t="s">
        <v>508</v>
      </c>
      <c r="E44" s="25" t="s">
        <v>474</v>
      </c>
      <c r="F44" s="26" t="s">
        <v>478</v>
      </c>
      <c r="G44" s="26" t="s">
        <v>201</v>
      </c>
      <c r="H44" s="27" t="s">
        <v>202</v>
      </c>
      <c r="I44" s="27"/>
      <c r="J44" s="347">
        <v>34315.800000000003</v>
      </c>
      <c r="K44" s="422">
        <v>34315776.82</v>
      </c>
      <c r="L44" s="347">
        <f t="shared" ref="L44:W44" si="44">L45</f>
        <v>0</v>
      </c>
      <c r="M44" s="422">
        <f t="shared" si="44"/>
        <v>0</v>
      </c>
      <c r="N44" s="347">
        <f t="shared" si="44"/>
        <v>0</v>
      </c>
      <c r="O44" s="422">
        <f t="shared" si="44"/>
        <v>0</v>
      </c>
      <c r="P44" s="347">
        <f t="shared" si="44"/>
        <v>0</v>
      </c>
      <c r="Q44" s="422">
        <f t="shared" si="44"/>
        <v>0</v>
      </c>
      <c r="R44" s="347">
        <f t="shared" si="44"/>
        <v>0</v>
      </c>
      <c r="S44" s="422">
        <f t="shared" si="44"/>
        <v>0</v>
      </c>
      <c r="T44" s="347">
        <f t="shared" si="44"/>
        <v>34315.799999999996</v>
      </c>
      <c r="U44" s="691">
        <f t="shared" si="44"/>
        <v>34315776.82</v>
      </c>
      <c r="V44" s="692">
        <f t="shared" si="44"/>
        <v>34204.199999999997</v>
      </c>
      <c r="W44" s="691">
        <f t="shared" si="44"/>
        <v>34204121.619999997</v>
      </c>
      <c r="X44" s="568">
        <f t="shared" si="8"/>
        <v>0.99674785375832708</v>
      </c>
      <c r="Y44" s="568">
        <f t="shared" si="9"/>
        <v>0.99674624297198111</v>
      </c>
    </row>
    <row r="45" spans="1:25" s="34" customFormat="1" ht="60.75" customHeight="1">
      <c r="A45" s="29" t="s">
        <v>481</v>
      </c>
      <c r="B45" s="30" t="s">
        <v>472</v>
      </c>
      <c r="C45" s="30" t="s">
        <v>474</v>
      </c>
      <c r="D45" s="31" t="s">
        <v>508</v>
      </c>
      <c r="E45" s="31" t="s">
        <v>474</v>
      </c>
      <c r="F45" s="32" t="s">
        <v>482</v>
      </c>
      <c r="G45" s="32" t="s">
        <v>201</v>
      </c>
      <c r="H45" s="33" t="s">
        <v>202</v>
      </c>
      <c r="I45" s="33"/>
      <c r="J45" s="358">
        <v>34315.800000000003</v>
      </c>
      <c r="K45" s="431">
        <v>34315776.82</v>
      </c>
      <c r="L45" s="358">
        <f t="shared" ref="L45:W45" si="45">L46+L56+L66+L76+L80+L88</f>
        <v>0</v>
      </c>
      <c r="M45" s="431">
        <f t="shared" si="45"/>
        <v>0</v>
      </c>
      <c r="N45" s="358">
        <f t="shared" si="45"/>
        <v>0</v>
      </c>
      <c r="O45" s="431">
        <f t="shared" si="45"/>
        <v>0</v>
      </c>
      <c r="P45" s="358">
        <f t="shared" si="45"/>
        <v>0</v>
      </c>
      <c r="Q45" s="431">
        <f t="shared" si="45"/>
        <v>0</v>
      </c>
      <c r="R45" s="358">
        <f t="shared" si="45"/>
        <v>0</v>
      </c>
      <c r="S45" s="431">
        <f t="shared" si="45"/>
        <v>0</v>
      </c>
      <c r="T45" s="358">
        <f t="shared" si="45"/>
        <v>34315.799999999996</v>
      </c>
      <c r="U45" s="713">
        <f t="shared" si="45"/>
        <v>34315776.82</v>
      </c>
      <c r="V45" s="714">
        <f t="shared" si="45"/>
        <v>34204.199999999997</v>
      </c>
      <c r="W45" s="713">
        <f t="shared" si="45"/>
        <v>34204121.619999997</v>
      </c>
      <c r="X45" s="578">
        <f t="shared" si="8"/>
        <v>0.99674785375832708</v>
      </c>
      <c r="Y45" s="578">
        <f t="shared" si="9"/>
        <v>0.99674624297198111</v>
      </c>
    </row>
    <row r="46" spans="1:25" s="28" customFormat="1" ht="26.25" customHeight="1">
      <c r="A46" s="79" t="s">
        <v>510</v>
      </c>
      <c r="B46" s="36" t="s">
        <v>472</v>
      </c>
      <c r="C46" s="36" t="s">
        <v>474</v>
      </c>
      <c r="D46" s="37" t="s">
        <v>508</v>
      </c>
      <c r="E46" s="63" t="s">
        <v>474</v>
      </c>
      <c r="F46" s="64" t="s">
        <v>482</v>
      </c>
      <c r="G46" s="64" t="s">
        <v>201</v>
      </c>
      <c r="H46" s="65" t="s">
        <v>357</v>
      </c>
      <c r="I46" s="80"/>
      <c r="J46" s="359">
        <v>2652.1000000000004</v>
      </c>
      <c r="K46" s="432">
        <v>2652100</v>
      </c>
      <c r="L46" s="359">
        <f>L47+L52</f>
        <v>0</v>
      </c>
      <c r="M46" s="432">
        <f>M47+M52</f>
        <v>0</v>
      </c>
      <c r="N46" s="359">
        <f>N47+N52</f>
        <v>0</v>
      </c>
      <c r="O46" s="432">
        <f>O47+O52</f>
        <v>0</v>
      </c>
      <c r="P46" s="359">
        <f>P47+P52</f>
        <v>0</v>
      </c>
      <c r="Q46" s="432">
        <f t="shared" ref="Q46:S46" si="46">Q47+Q52</f>
        <v>0</v>
      </c>
      <c r="R46" s="359">
        <f t="shared" si="46"/>
        <v>0</v>
      </c>
      <c r="S46" s="432">
        <f t="shared" si="46"/>
        <v>0</v>
      </c>
      <c r="T46" s="359">
        <f t="shared" ref="T46:W46" si="47">T47+T52</f>
        <v>2652.1</v>
      </c>
      <c r="U46" s="715">
        <f t="shared" si="47"/>
        <v>2652100</v>
      </c>
      <c r="V46" s="716">
        <f t="shared" si="47"/>
        <v>2652.1000000000004</v>
      </c>
      <c r="W46" s="717">
        <f t="shared" si="47"/>
        <v>2652098.17</v>
      </c>
      <c r="X46" s="579">
        <f t="shared" si="8"/>
        <v>1.0000000000000002</v>
      </c>
      <c r="Y46" s="579">
        <f t="shared" si="9"/>
        <v>0.99999930998076991</v>
      </c>
    </row>
    <row r="47" spans="1:25" s="28" customFormat="1" ht="39.75" customHeight="1">
      <c r="A47" s="40" t="s">
        <v>484</v>
      </c>
      <c r="B47" s="41" t="s">
        <v>472</v>
      </c>
      <c r="C47" s="41" t="s">
        <v>474</v>
      </c>
      <c r="D47" s="42" t="s">
        <v>508</v>
      </c>
      <c r="E47" s="8" t="s">
        <v>474</v>
      </c>
      <c r="F47" s="9" t="s">
        <v>482</v>
      </c>
      <c r="G47" s="9" t="s">
        <v>201</v>
      </c>
      <c r="H47" s="81" t="s">
        <v>357</v>
      </c>
      <c r="I47" s="82">
        <v>100</v>
      </c>
      <c r="J47" s="360">
        <v>2452.8000000000002</v>
      </c>
      <c r="K47" s="433">
        <v>2452800</v>
      </c>
      <c r="L47" s="360">
        <f t="shared" ref="L47:W47" si="48">L48</f>
        <v>0</v>
      </c>
      <c r="M47" s="433">
        <f t="shared" si="48"/>
        <v>0</v>
      </c>
      <c r="N47" s="360">
        <f t="shared" si="48"/>
        <v>0</v>
      </c>
      <c r="O47" s="433">
        <f t="shared" si="48"/>
        <v>0</v>
      </c>
      <c r="P47" s="360">
        <f t="shared" si="48"/>
        <v>0</v>
      </c>
      <c r="Q47" s="433">
        <f t="shared" si="48"/>
        <v>0</v>
      </c>
      <c r="R47" s="360">
        <f t="shared" si="48"/>
        <v>0</v>
      </c>
      <c r="S47" s="433">
        <f t="shared" si="48"/>
        <v>0</v>
      </c>
      <c r="T47" s="360">
        <f t="shared" si="48"/>
        <v>2452.7999999999997</v>
      </c>
      <c r="U47" s="700">
        <f t="shared" si="48"/>
        <v>2452800</v>
      </c>
      <c r="V47" s="701">
        <f t="shared" si="48"/>
        <v>2452.8000000000002</v>
      </c>
      <c r="W47" s="700">
        <f t="shared" si="48"/>
        <v>2452798.9300000002</v>
      </c>
      <c r="X47" s="580">
        <f t="shared" si="8"/>
        <v>1.0000000000000002</v>
      </c>
      <c r="Y47" s="580">
        <f t="shared" si="9"/>
        <v>0.99999956376386179</v>
      </c>
    </row>
    <row r="48" spans="1:25" s="85" customFormat="1" ht="14.25" customHeight="1">
      <c r="A48" s="45" t="s">
        <v>486</v>
      </c>
      <c r="B48" s="46" t="s">
        <v>472</v>
      </c>
      <c r="C48" s="46" t="s">
        <v>474</v>
      </c>
      <c r="D48" s="47" t="s">
        <v>508</v>
      </c>
      <c r="E48" s="74" t="s">
        <v>474</v>
      </c>
      <c r="F48" s="75" t="s">
        <v>482</v>
      </c>
      <c r="G48" s="75" t="s">
        <v>201</v>
      </c>
      <c r="H48" s="83" t="s">
        <v>357</v>
      </c>
      <c r="I48" s="84">
        <v>120</v>
      </c>
      <c r="J48" s="351">
        <v>2452.8000000000002</v>
      </c>
      <c r="K48" s="396">
        <v>2452800</v>
      </c>
      <c r="L48" s="351">
        <f>SUM(L49:L51)</f>
        <v>0</v>
      </c>
      <c r="M48" s="396">
        <f>SUM(M49:M51)</f>
        <v>0</v>
      </c>
      <c r="N48" s="351">
        <f>SUM(N49:N51)</f>
        <v>0</v>
      </c>
      <c r="O48" s="396">
        <f>SUM(O49:O51)</f>
        <v>0</v>
      </c>
      <c r="P48" s="351">
        <f>SUM(P49:P51)</f>
        <v>0</v>
      </c>
      <c r="Q48" s="396">
        <f t="shared" ref="Q48:S48" si="49">SUM(Q49:Q51)</f>
        <v>0</v>
      </c>
      <c r="R48" s="351">
        <f t="shared" si="49"/>
        <v>0</v>
      </c>
      <c r="S48" s="396">
        <f t="shared" si="49"/>
        <v>0</v>
      </c>
      <c r="T48" s="351">
        <f t="shared" ref="T48:W48" si="50">SUM(T49:T51)</f>
        <v>2452.7999999999997</v>
      </c>
      <c r="U48" s="699">
        <f t="shared" si="50"/>
        <v>2452800</v>
      </c>
      <c r="V48" s="708">
        <f t="shared" si="50"/>
        <v>2452.8000000000002</v>
      </c>
      <c r="W48" s="699">
        <f t="shared" si="50"/>
        <v>2452798.9300000002</v>
      </c>
      <c r="X48" s="572">
        <f t="shared" si="8"/>
        <v>1.0000000000000002</v>
      </c>
      <c r="Y48" s="572">
        <f t="shared" si="9"/>
        <v>0.99999956376386179</v>
      </c>
    </row>
    <row r="49" spans="1:25" s="6" customFormat="1" ht="13.5" customHeight="1">
      <c r="A49" s="93" t="s">
        <v>250</v>
      </c>
      <c r="B49" s="127"/>
      <c r="C49" s="127"/>
      <c r="D49" s="128"/>
      <c r="E49" s="128"/>
      <c r="F49" s="130"/>
      <c r="G49" s="130"/>
      <c r="H49" s="131"/>
      <c r="I49" s="131" t="s">
        <v>239</v>
      </c>
      <c r="J49" s="352">
        <v>1826.1</v>
      </c>
      <c r="K49" s="397">
        <v>1826100</v>
      </c>
      <c r="L49" s="352">
        <f t="shared" ref="L49:L51" si="51">N49+P49+R49</f>
        <v>24.8</v>
      </c>
      <c r="M49" s="397">
        <f t="shared" ref="M49:M51" si="52">O49+Q49+S49</f>
        <v>24813.16</v>
      </c>
      <c r="N49" s="352"/>
      <c r="O49" s="397"/>
      <c r="P49" s="352">
        <v>24.8</v>
      </c>
      <c r="Q49" s="397">
        <v>24813.16</v>
      </c>
      <c r="R49" s="352"/>
      <c r="S49" s="397"/>
      <c r="T49" s="352">
        <f t="shared" ref="T49:T51" si="53">J49+L49</f>
        <v>1850.8999999999999</v>
      </c>
      <c r="U49" s="700">
        <f t="shared" ref="U49:U51" si="54">K49+M49</f>
        <v>1850913.16</v>
      </c>
      <c r="V49" s="701">
        <v>1850.9</v>
      </c>
      <c r="W49" s="700">
        <v>1850912.29</v>
      </c>
      <c r="X49" s="564">
        <f t="shared" si="8"/>
        <v>1.0000000000000002</v>
      </c>
      <c r="Y49" s="564">
        <f t="shared" si="9"/>
        <v>0.99999952996174069</v>
      </c>
    </row>
    <row r="50" spans="1:25" s="6" customFormat="1" ht="13.5" customHeight="1">
      <c r="A50" s="93" t="s">
        <v>251</v>
      </c>
      <c r="B50" s="127"/>
      <c r="C50" s="127"/>
      <c r="D50" s="128"/>
      <c r="E50" s="128"/>
      <c r="F50" s="130"/>
      <c r="G50" s="130"/>
      <c r="H50" s="131"/>
      <c r="I50" s="131" t="s">
        <v>241</v>
      </c>
      <c r="J50" s="352">
        <v>75.7</v>
      </c>
      <c r="K50" s="397">
        <v>75700</v>
      </c>
      <c r="L50" s="352">
        <f t="shared" si="51"/>
        <v>-27.4</v>
      </c>
      <c r="M50" s="397">
        <f t="shared" si="52"/>
        <v>-27435.26</v>
      </c>
      <c r="N50" s="352"/>
      <c r="O50" s="397"/>
      <c r="P50" s="352">
        <v>-27.4</v>
      </c>
      <c r="Q50" s="397">
        <v>-27435.26</v>
      </c>
      <c r="R50" s="352"/>
      <c r="S50" s="397"/>
      <c r="T50" s="352">
        <f t="shared" si="53"/>
        <v>48.300000000000004</v>
      </c>
      <c r="U50" s="700">
        <f t="shared" si="54"/>
        <v>48264.740000000005</v>
      </c>
      <c r="V50" s="701">
        <v>48.3</v>
      </c>
      <c r="W50" s="700">
        <v>48264.74</v>
      </c>
      <c r="X50" s="564">
        <f t="shared" si="8"/>
        <v>0.99999999999999989</v>
      </c>
      <c r="Y50" s="564">
        <f t="shared" si="9"/>
        <v>0.99999999999999989</v>
      </c>
    </row>
    <row r="51" spans="1:25" s="6" customFormat="1" ht="13.5" customHeight="1">
      <c r="A51" s="93" t="s">
        <v>252</v>
      </c>
      <c r="B51" s="127"/>
      <c r="C51" s="127"/>
      <c r="D51" s="128"/>
      <c r="E51" s="128"/>
      <c r="F51" s="130"/>
      <c r="G51" s="130"/>
      <c r="H51" s="131"/>
      <c r="I51" s="131" t="s">
        <v>240</v>
      </c>
      <c r="J51" s="352">
        <v>551</v>
      </c>
      <c r="K51" s="397">
        <v>551000</v>
      </c>
      <c r="L51" s="352">
        <f t="shared" si="51"/>
        <v>2.6</v>
      </c>
      <c r="M51" s="397">
        <f t="shared" si="52"/>
        <v>2622.1</v>
      </c>
      <c r="N51" s="352"/>
      <c r="O51" s="397"/>
      <c r="P51" s="352">
        <v>2.6</v>
      </c>
      <c r="Q51" s="397">
        <v>2622.1</v>
      </c>
      <c r="R51" s="352"/>
      <c r="S51" s="397"/>
      <c r="T51" s="352">
        <f t="shared" si="53"/>
        <v>553.6</v>
      </c>
      <c r="U51" s="700">
        <f t="shared" si="54"/>
        <v>553622.1</v>
      </c>
      <c r="V51" s="701">
        <v>553.6</v>
      </c>
      <c r="W51" s="700">
        <v>553621.9</v>
      </c>
      <c r="X51" s="564">
        <f t="shared" si="8"/>
        <v>1</v>
      </c>
      <c r="Y51" s="564">
        <f t="shared" si="9"/>
        <v>0.99999963874274533</v>
      </c>
    </row>
    <row r="52" spans="1:25" s="28" customFormat="1" ht="23.25" customHeight="1">
      <c r="A52" s="40" t="s">
        <v>498</v>
      </c>
      <c r="B52" s="41" t="s">
        <v>472</v>
      </c>
      <c r="C52" s="41" t="s">
        <v>474</v>
      </c>
      <c r="D52" s="42" t="s">
        <v>508</v>
      </c>
      <c r="E52" s="8" t="s">
        <v>474</v>
      </c>
      <c r="F52" s="9" t="s">
        <v>482</v>
      </c>
      <c r="G52" s="9" t="s">
        <v>201</v>
      </c>
      <c r="H52" s="81" t="s">
        <v>357</v>
      </c>
      <c r="I52" s="82">
        <v>200</v>
      </c>
      <c r="J52" s="360">
        <v>199.3</v>
      </c>
      <c r="K52" s="433">
        <v>199300</v>
      </c>
      <c r="L52" s="360">
        <f t="shared" ref="L52:W52" si="55">L53</f>
        <v>0</v>
      </c>
      <c r="M52" s="433">
        <f t="shared" si="55"/>
        <v>0</v>
      </c>
      <c r="N52" s="360">
        <f t="shared" si="55"/>
        <v>0</v>
      </c>
      <c r="O52" s="433">
        <f t="shared" si="55"/>
        <v>0</v>
      </c>
      <c r="P52" s="360">
        <f t="shared" si="55"/>
        <v>0</v>
      </c>
      <c r="Q52" s="433">
        <f t="shared" si="55"/>
        <v>0</v>
      </c>
      <c r="R52" s="360">
        <f t="shared" si="55"/>
        <v>0</v>
      </c>
      <c r="S52" s="433">
        <f t="shared" si="55"/>
        <v>0</v>
      </c>
      <c r="T52" s="360">
        <f t="shared" si="55"/>
        <v>199.3</v>
      </c>
      <c r="U52" s="700">
        <f t="shared" si="55"/>
        <v>199300</v>
      </c>
      <c r="V52" s="701">
        <f t="shared" si="55"/>
        <v>199.3</v>
      </c>
      <c r="W52" s="700">
        <f t="shared" si="55"/>
        <v>199299.24</v>
      </c>
      <c r="X52" s="580">
        <f t="shared" si="8"/>
        <v>1</v>
      </c>
      <c r="Y52" s="580">
        <f t="shared" si="9"/>
        <v>0.99999618665328649</v>
      </c>
    </row>
    <row r="53" spans="1:25" s="85" customFormat="1" ht="21.75" customHeight="1">
      <c r="A53" s="45" t="s">
        <v>500</v>
      </c>
      <c r="B53" s="46" t="s">
        <v>472</v>
      </c>
      <c r="C53" s="46" t="s">
        <v>474</v>
      </c>
      <c r="D53" s="47" t="s">
        <v>508</v>
      </c>
      <c r="E53" s="74" t="s">
        <v>474</v>
      </c>
      <c r="F53" s="75" t="s">
        <v>482</v>
      </c>
      <c r="G53" s="75" t="s">
        <v>201</v>
      </c>
      <c r="H53" s="83" t="s">
        <v>357</v>
      </c>
      <c r="I53" s="84">
        <v>240</v>
      </c>
      <c r="J53" s="351">
        <v>199.3</v>
      </c>
      <c r="K53" s="396">
        <v>199300</v>
      </c>
      <c r="L53" s="351">
        <f>SUM(L54:L55)</f>
        <v>0</v>
      </c>
      <c r="M53" s="396">
        <f>SUM(M54:M55)</f>
        <v>0</v>
      </c>
      <c r="N53" s="351">
        <f>SUM(N54:N55)</f>
        <v>0</v>
      </c>
      <c r="O53" s="396">
        <f>SUM(O54:O55)</f>
        <v>0</v>
      </c>
      <c r="P53" s="351">
        <f>SUM(P54:P55)</f>
        <v>0</v>
      </c>
      <c r="Q53" s="396">
        <f t="shared" ref="Q53:S53" si="56">SUM(Q54:Q55)</f>
        <v>0</v>
      </c>
      <c r="R53" s="351">
        <f t="shared" si="56"/>
        <v>0</v>
      </c>
      <c r="S53" s="396">
        <f t="shared" si="56"/>
        <v>0</v>
      </c>
      <c r="T53" s="351">
        <f t="shared" ref="T53:W53" si="57">SUM(T54:T55)</f>
        <v>199.3</v>
      </c>
      <c r="U53" s="699">
        <f t="shared" si="57"/>
        <v>199300</v>
      </c>
      <c r="V53" s="708">
        <f t="shared" si="57"/>
        <v>199.3</v>
      </c>
      <c r="W53" s="699">
        <f t="shared" si="57"/>
        <v>199299.24</v>
      </c>
      <c r="X53" s="572">
        <f t="shared" si="8"/>
        <v>1</v>
      </c>
      <c r="Y53" s="572">
        <f t="shared" si="9"/>
        <v>0.99999618665328649</v>
      </c>
    </row>
    <row r="54" spans="1:25" s="6" customFormat="1" ht="15" customHeight="1">
      <c r="A54" s="93" t="s">
        <v>244</v>
      </c>
      <c r="B54" s="94"/>
      <c r="C54" s="94"/>
      <c r="D54" s="95"/>
      <c r="E54" s="96"/>
      <c r="F54" s="97"/>
      <c r="G54" s="97"/>
      <c r="H54" s="98"/>
      <c r="I54" s="99" t="s">
        <v>242</v>
      </c>
      <c r="J54" s="352">
        <v>82.6</v>
      </c>
      <c r="K54" s="397">
        <v>82567.399999999994</v>
      </c>
      <c r="L54" s="352">
        <f t="shared" ref="L54:L55" si="58">N54+P54+R54</f>
        <v>0</v>
      </c>
      <c r="M54" s="397">
        <f t="shared" ref="M54:M55" si="59">O54+Q54+S54</f>
        <v>0</v>
      </c>
      <c r="N54" s="352"/>
      <c r="O54" s="397"/>
      <c r="P54" s="352"/>
      <c r="Q54" s="397"/>
      <c r="R54" s="352"/>
      <c r="S54" s="397"/>
      <c r="T54" s="352">
        <f t="shared" ref="T54:T55" si="60">J54+L54</f>
        <v>82.6</v>
      </c>
      <c r="U54" s="700">
        <f t="shared" ref="U54:U55" si="61">K54+M54</f>
        <v>82567.399999999994</v>
      </c>
      <c r="V54" s="701">
        <v>82.6</v>
      </c>
      <c r="W54" s="700">
        <v>82566.64</v>
      </c>
      <c r="X54" s="564">
        <f t="shared" si="8"/>
        <v>1</v>
      </c>
      <c r="Y54" s="564">
        <f t="shared" si="9"/>
        <v>0.99999079539866831</v>
      </c>
    </row>
    <row r="55" spans="1:25" s="6" customFormat="1" ht="15" customHeight="1">
      <c r="A55" s="93" t="s">
        <v>245</v>
      </c>
      <c r="B55" s="94"/>
      <c r="C55" s="94"/>
      <c r="D55" s="95"/>
      <c r="E55" s="96"/>
      <c r="F55" s="97"/>
      <c r="G55" s="97"/>
      <c r="H55" s="98"/>
      <c r="I55" s="99" t="s">
        <v>243</v>
      </c>
      <c r="J55" s="352">
        <v>116.70000000000002</v>
      </c>
      <c r="K55" s="397">
        <v>116732.6</v>
      </c>
      <c r="L55" s="352">
        <f t="shared" si="58"/>
        <v>0</v>
      </c>
      <c r="M55" s="397">
        <f t="shared" si="59"/>
        <v>0</v>
      </c>
      <c r="N55" s="352"/>
      <c r="O55" s="397"/>
      <c r="P55" s="352"/>
      <c r="Q55" s="397"/>
      <c r="R55" s="352"/>
      <c r="S55" s="397"/>
      <c r="T55" s="352">
        <f t="shared" si="60"/>
        <v>116.70000000000002</v>
      </c>
      <c r="U55" s="700">
        <f t="shared" si="61"/>
        <v>116732.6</v>
      </c>
      <c r="V55" s="701">
        <v>116.7</v>
      </c>
      <c r="W55" s="700">
        <v>116732.6</v>
      </c>
      <c r="X55" s="564">
        <f t="shared" si="8"/>
        <v>0.99999999999999989</v>
      </c>
      <c r="Y55" s="564">
        <f t="shared" si="9"/>
        <v>1</v>
      </c>
    </row>
    <row r="56" spans="1:25" s="28" customFormat="1" ht="26.25" customHeight="1">
      <c r="A56" s="79" t="s">
        <v>511</v>
      </c>
      <c r="B56" s="36" t="s">
        <v>472</v>
      </c>
      <c r="C56" s="36" t="s">
        <v>474</v>
      </c>
      <c r="D56" s="37" t="s">
        <v>508</v>
      </c>
      <c r="E56" s="63" t="s">
        <v>474</v>
      </c>
      <c r="F56" s="64" t="s">
        <v>482</v>
      </c>
      <c r="G56" s="64" t="s">
        <v>201</v>
      </c>
      <c r="H56" s="65" t="s">
        <v>358</v>
      </c>
      <c r="I56" s="80"/>
      <c r="J56" s="359">
        <v>964.4</v>
      </c>
      <c r="K56" s="432">
        <v>964400</v>
      </c>
      <c r="L56" s="359">
        <f>L57+L62</f>
        <v>0</v>
      </c>
      <c r="M56" s="432">
        <f>M57+M62</f>
        <v>0</v>
      </c>
      <c r="N56" s="359">
        <f>N57+N62</f>
        <v>0</v>
      </c>
      <c r="O56" s="432">
        <f>O57+O62</f>
        <v>0</v>
      </c>
      <c r="P56" s="359">
        <f>P57+P62</f>
        <v>0</v>
      </c>
      <c r="Q56" s="432">
        <f t="shared" ref="Q56:S56" si="62">Q57+Q62</f>
        <v>0</v>
      </c>
      <c r="R56" s="359">
        <f t="shared" si="62"/>
        <v>0</v>
      </c>
      <c r="S56" s="432">
        <f t="shared" si="62"/>
        <v>0</v>
      </c>
      <c r="T56" s="359">
        <f t="shared" ref="T56:W56" si="63">T57+T62</f>
        <v>964.4</v>
      </c>
      <c r="U56" s="715">
        <f t="shared" si="63"/>
        <v>964400</v>
      </c>
      <c r="V56" s="716">
        <f t="shared" si="63"/>
        <v>964.4</v>
      </c>
      <c r="W56" s="717">
        <f t="shared" si="63"/>
        <v>964348.84999999986</v>
      </c>
      <c r="X56" s="579">
        <f t="shared" si="8"/>
        <v>1</v>
      </c>
      <c r="Y56" s="579">
        <f t="shared" si="9"/>
        <v>0.9999469618415594</v>
      </c>
    </row>
    <row r="57" spans="1:25" s="28" customFormat="1" ht="37.5" customHeight="1">
      <c r="A57" s="40" t="s">
        <v>484</v>
      </c>
      <c r="B57" s="41" t="s">
        <v>472</v>
      </c>
      <c r="C57" s="41" t="s">
        <v>474</v>
      </c>
      <c r="D57" s="42" t="s">
        <v>508</v>
      </c>
      <c r="E57" s="8" t="s">
        <v>474</v>
      </c>
      <c r="F57" s="9" t="s">
        <v>482</v>
      </c>
      <c r="G57" s="9" t="s">
        <v>201</v>
      </c>
      <c r="H57" s="81" t="s">
        <v>358</v>
      </c>
      <c r="I57" s="82">
        <v>100</v>
      </c>
      <c r="J57" s="360">
        <v>887.4</v>
      </c>
      <c r="K57" s="433">
        <v>887400</v>
      </c>
      <c r="L57" s="360">
        <f t="shared" ref="L57:W57" si="64">L58</f>
        <v>0</v>
      </c>
      <c r="M57" s="433">
        <f t="shared" si="64"/>
        <v>0</v>
      </c>
      <c r="N57" s="360">
        <f t="shared" si="64"/>
        <v>0</v>
      </c>
      <c r="O57" s="433">
        <f t="shared" si="64"/>
        <v>0</v>
      </c>
      <c r="P57" s="360">
        <f t="shared" si="64"/>
        <v>0</v>
      </c>
      <c r="Q57" s="433">
        <f t="shared" si="64"/>
        <v>0</v>
      </c>
      <c r="R57" s="360">
        <f t="shared" si="64"/>
        <v>0</v>
      </c>
      <c r="S57" s="433">
        <f t="shared" si="64"/>
        <v>0</v>
      </c>
      <c r="T57" s="360">
        <f t="shared" si="64"/>
        <v>887.4</v>
      </c>
      <c r="U57" s="700">
        <f t="shared" si="64"/>
        <v>887400</v>
      </c>
      <c r="V57" s="701">
        <f t="shared" si="64"/>
        <v>887.4</v>
      </c>
      <c r="W57" s="700">
        <f t="shared" si="64"/>
        <v>887367.39999999991</v>
      </c>
      <c r="X57" s="580">
        <f t="shared" si="8"/>
        <v>1</v>
      </c>
      <c r="Y57" s="580">
        <f t="shared" si="9"/>
        <v>0.99996326346630593</v>
      </c>
    </row>
    <row r="58" spans="1:25" s="85" customFormat="1" ht="15.75" customHeight="1">
      <c r="A58" s="45" t="s">
        <v>486</v>
      </c>
      <c r="B58" s="46" t="s">
        <v>472</v>
      </c>
      <c r="C58" s="46" t="s">
        <v>474</v>
      </c>
      <c r="D58" s="47" t="s">
        <v>508</v>
      </c>
      <c r="E58" s="74" t="s">
        <v>474</v>
      </c>
      <c r="F58" s="75" t="s">
        <v>482</v>
      </c>
      <c r="G58" s="75" t="s">
        <v>201</v>
      </c>
      <c r="H58" s="83" t="s">
        <v>358</v>
      </c>
      <c r="I58" s="84">
        <v>120</v>
      </c>
      <c r="J58" s="351">
        <v>887.4</v>
      </c>
      <c r="K58" s="396">
        <v>887400</v>
      </c>
      <c r="L58" s="351">
        <f>SUM(L59:L61)</f>
        <v>0</v>
      </c>
      <c r="M58" s="396">
        <f>SUM(M59:M61)</f>
        <v>0</v>
      </c>
      <c r="N58" s="351">
        <f>SUM(N59:N61)</f>
        <v>0</v>
      </c>
      <c r="O58" s="396">
        <f>SUM(O59:O61)</f>
        <v>0</v>
      </c>
      <c r="P58" s="351">
        <f>SUM(P59:P61)</f>
        <v>0</v>
      </c>
      <c r="Q58" s="396">
        <f t="shared" ref="Q58:S58" si="65">SUM(Q59:Q61)</f>
        <v>0</v>
      </c>
      <c r="R58" s="351">
        <f t="shared" si="65"/>
        <v>0</v>
      </c>
      <c r="S58" s="396">
        <f t="shared" si="65"/>
        <v>0</v>
      </c>
      <c r="T58" s="351">
        <f t="shared" ref="T58:W58" si="66">SUM(T59:T61)</f>
        <v>887.4</v>
      </c>
      <c r="U58" s="699">
        <f t="shared" si="66"/>
        <v>887400</v>
      </c>
      <c r="V58" s="708">
        <f t="shared" si="66"/>
        <v>887.4</v>
      </c>
      <c r="W58" s="699">
        <f t="shared" si="66"/>
        <v>887367.39999999991</v>
      </c>
      <c r="X58" s="572">
        <f t="shared" si="8"/>
        <v>1</v>
      </c>
      <c r="Y58" s="572">
        <f t="shared" si="9"/>
        <v>0.99996326346630593</v>
      </c>
    </row>
    <row r="59" spans="1:25" s="6" customFormat="1" ht="13.5" customHeight="1">
      <c r="A59" s="93" t="s">
        <v>250</v>
      </c>
      <c r="B59" s="127"/>
      <c r="C59" s="127"/>
      <c r="D59" s="128"/>
      <c r="E59" s="128"/>
      <c r="F59" s="130"/>
      <c r="G59" s="130"/>
      <c r="H59" s="131"/>
      <c r="I59" s="131" t="s">
        <v>239</v>
      </c>
      <c r="J59" s="352">
        <v>675.1</v>
      </c>
      <c r="K59" s="397">
        <v>675079.11</v>
      </c>
      <c r="L59" s="352">
        <f t="shared" ref="L59:L61" si="67">N59+P59+R59</f>
        <v>0</v>
      </c>
      <c r="M59" s="397">
        <f t="shared" ref="M59:M61" si="68">O59+Q59+S59</f>
        <v>0</v>
      </c>
      <c r="N59" s="352"/>
      <c r="O59" s="397"/>
      <c r="P59" s="352"/>
      <c r="Q59" s="397"/>
      <c r="R59" s="352"/>
      <c r="S59" s="397"/>
      <c r="T59" s="352">
        <f t="shared" ref="T59:T61" si="69">J59+L59</f>
        <v>675.1</v>
      </c>
      <c r="U59" s="700">
        <f t="shared" ref="U59:U61" si="70">K59+M59</f>
        <v>675079.11</v>
      </c>
      <c r="V59" s="701">
        <v>675.1</v>
      </c>
      <c r="W59" s="700">
        <v>675054.07999999996</v>
      </c>
      <c r="X59" s="564">
        <f t="shared" si="8"/>
        <v>1</v>
      </c>
      <c r="Y59" s="564">
        <f t="shared" si="9"/>
        <v>0.99996292286395883</v>
      </c>
    </row>
    <row r="60" spans="1:25" s="6" customFormat="1" ht="14.25" customHeight="1">
      <c r="A60" s="93" t="s">
        <v>251</v>
      </c>
      <c r="B60" s="127"/>
      <c r="C60" s="127"/>
      <c r="D60" s="128"/>
      <c r="E60" s="128"/>
      <c r="F60" s="130"/>
      <c r="G60" s="130"/>
      <c r="H60" s="131"/>
      <c r="I60" s="131" t="s">
        <v>241</v>
      </c>
      <c r="J60" s="352">
        <v>10.9</v>
      </c>
      <c r="K60" s="397">
        <v>10863</v>
      </c>
      <c r="L60" s="352">
        <f t="shared" si="67"/>
        <v>0</v>
      </c>
      <c r="M60" s="397">
        <f t="shared" si="68"/>
        <v>0</v>
      </c>
      <c r="N60" s="352"/>
      <c r="O60" s="397"/>
      <c r="P60" s="352"/>
      <c r="Q60" s="397"/>
      <c r="R60" s="352"/>
      <c r="S60" s="397"/>
      <c r="T60" s="352">
        <f t="shared" si="69"/>
        <v>10.9</v>
      </c>
      <c r="U60" s="700">
        <f t="shared" si="70"/>
        <v>10863</v>
      </c>
      <c r="V60" s="701">
        <v>10.9</v>
      </c>
      <c r="W60" s="700">
        <v>10863</v>
      </c>
      <c r="X60" s="564">
        <f t="shared" si="8"/>
        <v>1</v>
      </c>
      <c r="Y60" s="564">
        <f t="shared" si="9"/>
        <v>1</v>
      </c>
    </row>
    <row r="61" spans="1:25" s="6" customFormat="1" ht="13.5" customHeight="1">
      <c r="A61" s="93" t="s">
        <v>252</v>
      </c>
      <c r="B61" s="127"/>
      <c r="C61" s="127"/>
      <c r="D61" s="128"/>
      <c r="E61" s="128"/>
      <c r="F61" s="130"/>
      <c r="G61" s="130"/>
      <c r="H61" s="131"/>
      <c r="I61" s="131" t="s">
        <v>240</v>
      </c>
      <c r="J61" s="352">
        <v>201.4</v>
      </c>
      <c r="K61" s="397">
        <v>201457.89</v>
      </c>
      <c r="L61" s="352">
        <f t="shared" si="67"/>
        <v>0</v>
      </c>
      <c r="M61" s="397">
        <f t="shared" si="68"/>
        <v>0</v>
      </c>
      <c r="N61" s="352"/>
      <c r="O61" s="397"/>
      <c r="P61" s="352"/>
      <c r="Q61" s="397"/>
      <c r="R61" s="352"/>
      <c r="S61" s="397"/>
      <c r="T61" s="352">
        <f t="shared" si="69"/>
        <v>201.4</v>
      </c>
      <c r="U61" s="700">
        <f t="shared" si="70"/>
        <v>201457.89</v>
      </c>
      <c r="V61" s="701">
        <v>201.4</v>
      </c>
      <c r="W61" s="700">
        <v>201450.32</v>
      </c>
      <c r="X61" s="564">
        <f t="shared" si="8"/>
        <v>1</v>
      </c>
      <c r="Y61" s="564">
        <f t="shared" si="9"/>
        <v>0.99996242390903622</v>
      </c>
    </row>
    <row r="62" spans="1:25" s="28" customFormat="1" ht="26.25" customHeight="1">
      <c r="A62" s="40" t="s">
        <v>498</v>
      </c>
      <c r="B62" s="41" t="s">
        <v>472</v>
      </c>
      <c r="C62" s="41" t="s">
        <v>474</v>
      </c>
      <c r="D62" s="42" t="s">
        <v>508</v>
      </c>
      <c r="E62" s="8" t="s">
        <v>474</v>
      </c>
      <c r="F62" s="9" t="s">
        <v>482</v>
      </c>
      <c r="G62" s="9" t="s">
        <v>201</v>
      </c>
      <c r="H62" s="81" t="s">
        <v>358</v>
      </c>
      <c r="I62" s="82">
        <v>200</v>
      </c>
      <c r="J62" s="360">
        <v>77</v>
      </c>
      <c r="K62" s="433">
        <v>77000</v>
      </c>
      <c r="L62" s="360">
        <f t="shared" ref="L62:W62" si="71">L63</f>
        <v>0</v>
      </c>
      <c r="M62" s="433">
        <f t="shared" si="71"/>
        <v>0</v>
      </c>
      <c r="N62" s="360">
        <f t="shared" si="71"/>
        <v>0</v>
      </c>
      <c r="O62" s="433">
        <f t="shared" si="71"/>
        <v>0</v>
      </c>
      <c r="P62" s="360">
        <f t="shared" si="71"/>
        <v>0</v>
      </c>
      <c r="Q62" s="433">
        <f t="shared" si="71"/>
        <v>0</v>
      </c>
      <c r="R62" s="360">
        <f t="shared" si="71"/>
        <v>0</v>
      </c>
      <c r="S62" s="433">
        <f t="shared" si="71"/>
        <v>0</v>
      </c>
      <c r="T62" s="360">
        <f t="shared" si="71"/>
        <v>77</v>
      </c>
      <c r="U62" s="700">
        <f t="shared" si="71"/>
        <v>77000</v>
      </c>
      <c r="V62" s="701">
        <f t="shared" si="71"/>
        <v>77</v>
      </c>
      <c r="W62" s="700">
        <f t="shared" si="71"/>
        <v>76981.450000000012</v>
      </c>
      <c r="X62" s="580">
        <f t="shared" si="8"/>
        <v>1</v>
      </c>
      <c r="Y62" s="580">
        <f t="shared" si="9"/>
        <v>0.9997590909090911</v>
      </c>
    </row>
    <row r="63" spans="1:25" s="85" customFormat="1" ht="24" customHeight="1">
      <c r="A63" s="45" t="s">
        <v>500</v>
      </c>
      <c r="B63" s="46" t="s">
        <v>472</v>
      </c>
      <c r="C63" s="46" t="s">
        <v>474</v>
      </c>
      <c r="D63" s="47" t="s">
        <v>508</v>
      </c>
      <c r="E63" s="74" t="s">
        <v>474</v>
      </c>
      <c r="F63" s="75" t="s">
        <v>482</v>
      </c>
      <c r="G63" s="75" t="s">
        <v>201</v>
      </c>
      <c r="H63" s="83" t="s">
        <v>358</v>
      </c>
      <c r="I63" s="84">
        <v>240</v>
      </c>
      <c r="J63" s="351">
        <v>77</v>
      </c>
      <c r="K63" s="396">
        <v>77000</v>
      </c>
      <c r="L63" s="351">
        <f>SUM(L64:L65)</f>
        <v>0</v>
      </c>
      <c r="M63" s="396">
        <f>SUM(M64:M65)</f>
        <v>0</v>
      </c>
      <c r="N63" s="351">
        <f>SUM(N64:N65)</f>
        <v>0</v>
      </c>
      <c r="O63" s="396">
        <f>SUM(O64:O65)</f>
        <v>0</v>
      </c>
      <c r="P63" s="351">
        <f>SUM(P64:P65)</f>
        <v>0</v>
      </c>
      <c r="Q63" s="396">
        <f t="shared" ref="Q63:S63" si="72">SUM(Q64:Q65)</f>
        <v>0</v>
      </c>
      <c r="R63" s="351">
        <f t="shared" si="72"/>
        <v>0</v>
      </c>
      <c r="S63" s="396">
        <f t="shared" si="72"/>
        <v>0</v>
      </c>
      <c r="T63" s="351">
        <f t="shared" ref="T63:W63" si="73">SUM(T64:T65)</f>
        <v>77</v>
      </c>
      <c r="U63" s="699">
        <f t="shared" si="73"/>
        <v>77000</v>
      </c>
      <c r="V63" s="708">
        <f t="shared" si="73"/>
        <v>77</v>
      </c>
      <c r="W63" s="699">
        <f t="shared" si="73"/>
        <v>76981.450000000012</v>
      </c>
      <c r="X63" s="572">
        <f t="shared" si="8"/>
        <v>1</v>
      </c>
      <c r="Y63" s="572">
        <f t="shared" si="9"/>
        <v>0.9997590909090911</v>
      </c>
    </row>
    <row r="64" spans="1:25" s="6" customFormat="1" ht="15" customHeight="1">
      <c r="A64" s="93" t="s">
        <v>244</v>
      </c>
      <c r="B64" s="94"/>
      <c r="C64" s="94"/>
      <c r="D64" s="95"/>
      <c r="E64" s="96"/>
      <c r="F64" s="97"/>
      <c r="G64" s="97"/>
      <c r="H64" s="98"/>
      <c r="I64" s="99" t="s">
        <v>242</v>
      </c>
      <c r="J64" s="352">
        <v>40.6</v>
      </c>
      <c r="K64" s="397">
        <v>40615.08</v>
      </c>
      <c r="L64" s="352">
        <f t="shared" ref="L64:L65" si="74">N64+P64+R64</f>
        <v>0</v>
      </c>
      <c r="M64" s="397">
        <f t="shared" ref="M64:M65" si="75">O64+Q64+S64</f>
        <v>0</v>
      </c>
      <c r="N64" s="352"/>
      <c r="O64" s="397"/>
      <c r="P64" s="352"/>
      <c r="Q64" s="397"/>
      <c r="R64" s="352"/>
      <c r="S64" s="397"/>
      <c r="T64" s="352">
        <f t="shared" ref="T64:T65" si="76">J64+L64</f>
        <v>40.6</v>
      </c>
      <c r="U64" s="700">
        <f t="shared" ref="U64:U65" si="77">K64+M64</f>
        <v>40615.08</v>
      </c>
      <c r="V64" s="701">
        <v>40.6</v>
      </c>
      <c r="W64" s="700">
        <v>40602.400000000001</v>
      </c>
      <c r="X64" s="564">
        <f t="shared" si="8"/>
        <v>1</v>
      </c>
      <c r="Y64" s="564">
        <f t="shared" si="9"/>
        <v>0.99968780068880814</v>
      </c>
    </row>
    <row r="65" spans="1:25" s="6" customFormat="1" ht="15" customHeight="1">
      <c r="A65" s="93" t="s">
        <v>245</v>
      </c>
      <c r="B65" s="94"/>
      <c r="C65" s="94"/>
      <c r="D65" s="95"/>
      <c r="E65" s="96"/>
      <c r="F65" s="97"/>
      <c r="G65" s="97"/>
      <c r="H65" s="98"/>
      <c r="I65" s="99" t="s">
        <v>243</v>
      </c>
      <c r="J65" s="352">
        <v>36.4</v>
      </c>
      <c r="K65" s="397">
        <v>36384.92</v>
      </c>
      <c r="L65" s="352">
        <f t="shared" si="74"/>
        <v>0</v>
      </c>
      <c r="M65" s="397">
        <f t="shared" si="75"/>
        <v>0</v>
      </c>
      <c r="N65" s="352"/>
      <c r="O65" s="397"/>
      <c r="P65" s="352"/>
      <c r="Q65" s="397"/>
      <c r="R65" s="352"/>
      <c r="S65" s="397"/>
      <c r="T65" s="352">
        <f t="shared" si="76"/>
        <v>36.4</v>
      </c>
      <c r="U65" s="700">
        <f t="shared" si="77"/>
        <v>36384.92</v>
      </c>
      <c r="V65" s="701">
        <v>36.4</v>
      </c>
      <c r="W65" s="700">
        <v>36379.050000000003</v>
      </c>
      <c r="X65" s="564">
        <f t="shared" si="8"/>
        <v>1</v>
      </c>
      <c r="Y65" s="564">
        <f t="shared" si="9"/>
        <v>0.99983866942678468</v>
      </c>
    </row>
    <row r="66" spans="1:25" s="28" customFormat="1" ht="22.5" customHeight="1">
      <c r="A66" s="79" t="s">
        <v>512</v>
      </c>
      <c r="B66" s="36" t="s">
        <v>472</v>
      </c>
      <c r="C66" s="36" t="s">
        <v>474</v>
      </c>
      <c r="D66" s="37" t="s">
        <v>508</v>
      </c>
      <c r="E66" s="63" t="s">
        <v>474</v>
      </c>
      <c r="F66" s="64" t="s">
        <v>482</v>
      </c>
      <c r="G66" s="64" t="s">
        <v>201</v>
      </c>
      <c r="H66" s="65" t="s">
        <v>359</v>
      </c>
      <c r="I66" s="80"/>
      <c r="J66" s="359">
        <v>557.20000000000005</v>
      </c>
      <c r="K66" s="432">
        <v>557200</v>
      </c>
      <c r="L66" s="359">
        <f>L67+L72</f>
        <v>0</v>
      </c>
      <c r="M66" s="432">
        <f>M67+M72</f>
        <v>0</v>
      </c>
      <c r="N66" s="359">
        <f>N67+N72</f>
        <v>0</v>
      </c>
      <c r="O66" s="432">
        <f>O67+O72</f>
        <v>0</v>
      </c>
      <c r="P66" s="359">
        <f>P67+P72</f>
        <v>0</v>
      </c>
      <c r="Q66" s="432">
        <f t="shared" ref="Q66:S66" si="78">Q67+Q72</f>
        <v>0</v>
      </c>
      <c r="R66" s="359">
        <f t="shared" si="78"/>
        <v>0</v>
      </c>
      <c r="S66" s="432">
        <f t="shared" si="78"/>
        <v>0</v>
      </c>
      <c r="T66" s="359">
        <f t="shared" ref="T66:W66" si="79">T67+T72</f>
        <v>557.20000000000005</v>
      </c>
      <c r="U66" s="715">
        <f t="shared" si="79"/>
        <v>557200</v>
      </c>
      <c r="V66" s="716">
        <f t="shared" si="79"/>
        <v>557.20000000000005</v>
      </c>
      <c r="W66" s="717">
        <f t="shared" si="79"/>
        <v>557198.68999999994</v>
      </c>
      <c r="X66" s="579">
        <f t="shared" si="8"/>
        <v>1</v>
      </c>
      <c r="Y66" s="579">
        <f t="shared" si="9"/>
        <v>0.99999764895908105</v>
      </c>
    </row>
    <row r="67" spans="1:25" s="28" customFormat="1" ht="41.25" customHeight="1">
      <c r="A67" s="40" t="s">
        <v>484</v>
      </c>
      <c r="B67" s="41" t="s">
        <v>472</v>
      </c>
      <c r="C67" s="41" t="s">
        <v>474</v>
      </c>
      <c r="D67" s="42" t="s">
        <v>508</v>
      </c>
      <c r="E67" s="8" t="s">
        <v>474</v>
      </c>
      <c r="F67" s="9" t="s">
        <v>482</v>
      </c>
      <c r="G67" s="9" t="s">
        <v>201</v>
      </c>
      <c r="H67" s="81" t="s">
        <v>359</v>
      </c>
      <c r="I67" s="82">
        <v>100</v>
      </c>
      <c r="J67" s="360">
        <v>466.1</v>
      </c>
      <c r="K67" s="433">
        <v>466132.80000000005</v>
      </c>
      <c r="L67" s="360">
        <f t="shared" ref="L67:W67" si="80">L68</f>
        <v>0</v>
      </c>
      <c r="M67" s="433">
        <f t="shared" si="80"/>
        <v>0</v>
      </c>
      <c r="N67" s="360">
        <f t="shared" si="80"/>
        <v>0</v>
      </c>
      <c r="O67" s="433">
        <f t="shared" si="80"/>
        <v>0</v>
      </c>
      <c r="P67" s="360">
        <f t="shared" si="80"/>
        <v>0</v>
      </c>
      <c r="Q67" s="433">
        <f t="shared" si="80"/>
        <v>0</v>
      </c>
      <c r="R67" s="360">
        <f t="shared" si="80"/>
        <v>0</v>
      </c>
      <c r="S67" s="433">
        <f t="shared" si="80"/>
        <v>0</v>
      </c>
      <c r="T67" s="360">
        <f t="shared" si="80"/>
        <v>466.1</v>
      </c>
      <c r="U67" s="700">
        <f t="shared" si="80"/>
        <v>466132.80000000005</v>
      </c>
      <c r="V67" s="701">
        <f t="shared" si="80"/>
        <v>466.1</v>
      </c>
      <c r="W67" s="700">
        <f t="shared" si="80"/>
        <v>466131.49</v>
      </c>
      <c r="X67" s="580">
        <f t="shared" si="8"/>
        <v>1</v>
      </c>
      <c r="Y67" s="580">
        <f t="shared" si="9"/>
        <v>0.99999718964209328</v>
      </c>
    </row>
    <row r="68" spans="1:25" s="85" customFormat="1" ht="15.75" customHeight="1">
      <c r="A68" s="45" t="s">
        <v>486</v>
      </c>
      <c r="B68" s="46" t="s">
        <v>472</v>
      </c>
      <c r="C68" s="46" t="s">
        <v>474</v>
      </c>
      <c r="D68" s="47" t="s">
        <v>508</v>
      </c>
      <c r="E68" s="74" t="s">
        <v>474</v>
      </c>
      <c r="F68" s="75" t="s">
        <v>482</v>
      </c>
      <c r="G68" s="75" t="s">
        <v>201</v>
      </c>
      <c r="H68" s="83" t="s">
        <v>359</v>
      </c>
      <c r="I68" s="84">
        <v>120</v>
      </c>
      <c r="J68" s="351">
        <v>466.1</v>
      </c>
      <c r="K68" s="396">
        <v>466132.80000000005</v>
      </c>
      <c r="L68" s="351">
        <f>SUM(L69:L71)</f>
        <v>0</v>
      </c>
      <c r="M68" s="396">
        <f>SUM(M69:M71)</f>
        <v>0</v>
      </c>
      <c r="N68" s="351">
        <f>SUM(N69:N71)</f>
        <v>0</v>
      </c>
      <c r="O68" s="396">
        <f>SUM(O69:O71)</f>
        <v>0</v>
      </c>
      <c r="P68" s="351">
        <f>SUM(P69:P71)</f>
        <v>0</v>
      </c>
      <c r="Q68" s="396">
        <f t="shared" ref="Q68:S68" si="81">SUM(Q69:Q71)</f>
        <v>0</v>
      </c>
      <c r="R68" s="351">
        <f t="shared" si="81"/>
        <v>0</v>
      </c>
      <c r="S68" s="396">
        <f t="shared" si="81"/>
        <v>0</v>
      </c>
      <c r="T68" s="351">
        <f t="shared" ref="T68:W68" si="82">SUM(T69:T71)</f>
        <v>466.1</v>
      </c>
      <c r="U68" s="699">
        <f t="shared" si="82"/>
        <v>466132.80000000005</v>
      </c>
      <c r="V68" s="708">
        <f t="shared" si="82"/>
        <v>466.1</v>
      </c>
      <c r="W68" s="699">
        <f t="shared" si="82"/>
        <v>466131.49</v>
      </c>
      <c r="X68" s="572">
        <f t="shared" si="8"/>
        <v>1</v>
      </c>
      <c r="Y68" s="572">
        <f t="shared" si="9"/>
        <v>0.99999718964209328</v>
      </c>
    </row>
    <row r="69" spans="1:25" s="6" customFormat="1" ht="13.5" customHeight="1">
      <c r="A69" s="93" t="s">
        <v>250</v>
      </c>
      <c r="B69" s="127"/>
      <c r="C69" s="127"/>
      <c r="D69" s="128"/>
      <c r="E69" s="128"/>
      <c r="F69" s="130"/>
      <c r="G69" s="130"/>
      <c r="H69" s="131"/>
      <c r="I69" s="131" t="s">
        <v>239</v>
      </c>
      <c r="J69" s="352">
        <v>352.8</v>
      </c>
      <c r="K69" s="397">
        <v>352795</v>
      </c>
      <c r="L69" s="352">
        <f t="shared" ref="L69:L71" si="83">N69+P69+R69</f>
        <v>-0.1</v>
      </c>
      <c r="M69" s="397">
        <f t="shared" ref="M69:M71" si="84">O69+Q69+S69</f>
        <v>-81.94</v>
      </c>
      <c r="N69" s="352"/>
      <c r="O69" s="397"/>
      <c r="P69" s="352">
        <v>-0.1</v>
      </c>
      <c r="Q69" s="397">
        <v>-81.94</v>
      </c>
      <c r="R69" s="352"/>
      <c r="S69" s="397"/>
      <c r="T69" s="352">
        <f t="shared" ref="T69:T71" si="85">J69+L69</f>
        <v>352.7</v>
      </c>
      <c r="U69" s="700">
        <f t="shared" ref="U69:U71" si="86">K69+M69</f>
        <v>352713.06</v>
      </c>
      <c r="V69" s="701">
        <v>352.7</v>
      </c>
      <c r="W69" s="700">
        <v>352712.05</v>
      </c>
      <c r="X69" s="564">
        <f t="shared" si="8"/>
        <v>1</v>
      </c>
      <c r="Y69" s="564">
        <f t="shared" si="9"/>
        <v>0.99999713648255606</v>
      </c>
    </row>
    <row r="70" spans="1:25" s="6" customFormat="1" ht="13.5" customHeight="1">
      <c r="A70" s="93" t="s">
        <v>251</v>
      </c>
      <c r="B70" s="127"/>
      <c r="C70" s="127"/>
      <c r="D70" s="128"/>
      <c r="E70" s="128"/>
      <c r="F70" s="130"/>
      <c r="G70" s="130"/>
      <c r="H70" s="131"/>
      <c r="I70" s="131" t="s">
        <v>241</v>
      </c>
      <c r="J70" s="352">
        <v>8.6</v>
      </c>
      <c r="K70" s="397">
        <v>8640.2000000000007</v>
      </c>
      <c r="L70" s="352">
        <f t="shared" si="83"/>
        <v>0</v>
      </c>
      <c r="M70" s="397">
        <f t="shared" si="84"/>
        <v>0</v>
      </c>
      <c r="N70" s="352"/>
      <c r="O70" s="397"/>
      <c r="P70" s="352"/>
      <c r="Q70" s="397"/>
      <c r="R70" s="352"/>
      <c r="S70" s="397"/>
      <c r="T70" s="352">
        <f t="shared" si="85"/>
        <v>8.6</v>
      </c>
      <c r="U70" s="700">
        <f t="shared" si="86"/>
        <v>8640.2000000000007</v>
      </c>
      <c r="V70" s="701">
        <v>8.6</v>
      </c>
      <c r="W70" s="700">
        <v>8640.2000000000007</v>
      </c>
      <c r="X70" s="564">
        <f t="shared" si="8"/>
        <v>1</v>
      </c>
      <c r="Y70" s="564">
        <f t="shared" si="9"/>
        <v>1</v>
      </c>
    </row>
    <row r="71" spans="1:25" s="6" customFormat="1" ht="13.5" customHeight="1">
      <c r="A71" s="93" t="s">
        <v>252</v>
      </c>
      <c r="B71" s="127"/>
      <c r="C71" s="127"/>
      <c r="D71" s="128"/>
      <c r="E71" s="128"/>
      <c r="F71" s="130"/>
      <c r="G71" s="130"/>
      <c r="H71" s="131"/>
      <c r="I71" s="131" t="s">
        <v>240</v>
      </c>
      <c r="J71" s="352">
        <v>104.7</v>
      </c>
      <c r="K71" s="397">
        <v>104697.60000000001</v>
      </c>
      <c r="L71" s="352">
        <f t="shared" si="83"/>
        <v>0.1</v>
      </c>
      <c r="M71" s="397">
        <f t="shared" si="84"/>
        <v>81.94</v>
      </c>
      <c r="N71" s="352"/>
      <c r="O71" s="397"/>
      <c r="P71" s="352">
        <v>0.1</v>
      </c>
      <c r="Q71" s="397">
        <v>81.94</v>
      </c>
      <c r="R71" s="352"/>
      <c r="S71" s="397"/>
      <c r="T71" s="352">
        <f t="shared" si="85"/>
        <v>104.8</v>
      </c>
      <c r="U71" s="700">
        <f t="shared" si="86"/>
        <v>104779.54000000001</v>
      </c>
      <c r="V71" s="701">
        <v>104.8</v>
      </c>
      <c r="W71" s="700">
        <v>104779.24</v>
      </c>
      <c r="X71" s="564">
        <f t="shared" si="8"/>
        <v>1</v>
      </c>
      <c r="Y71" s="564">
        <f t="shared" si="9"/>
        <v>0.99999713684560931</v>
      </c>
    </row>
    <row r="72" spans="1:25" s="28" customFormat="1" ht="22.5" customHeight="1">
      <c r="A72" s="40" t="s">
        <v>498</v>
      </c>
      <c r="B72" s="41" t="s">
        <v>472</v>
      </c>
      <c r="C72" s="41" t="s">
        <v>474</v>
      </c>
      <c r="D72" s="42" t="s">
        <v>508</v>
      </c>
      <c r="E72" s="8" t="s">
        <v>474</v>
      </c>
      <c r="F72" s="9" t="s">
        <v>482</v>
      </c>
      <c r="G72" s="9" t="s">
        <v>201</v>
      </c>
      <c r="H72" s="81" t="s">
        <v>359</v>
      </c>
      <c r="I72" s="82">
        <v>200</v>
      </c>
      <c r="J72" s="360">
        <v>91.1</v>
      </c>
      <c r="K72" s="433">
        <v>91067.199999999997</v>
      </c>
      <c r="L72" s="360">
        <f t="shared" ref="L72:W72" si="87">L73</f>
        <v>0</v>
      </c>
      <c r="M72" s="433">
        <f t="shared" si="87"/>
        <v>0</v>
      </c>
      <c r="N72" s="360">
        <f t="shared" si="87"/>
        <v>0</v>
      </c>
      <c r="O72" s="433">
        <f t="shared" si="87"/>
        <v>0</v>
      </c>
      <c r="P72" s="360">
        <f t="shared" si="87"/>
        <v>0</v>
      </c>
      <c r="Q72" s="433">
        <f t="shared" si="87"/>
        <v>0</v>
      </c>
      <c r="R72" s="360">
        <f t="shared" si="87"/>
        <v>0</v>
      </c>
      <c r="S72" s="433">
        <f t="shared" si="87"/>
        <v>0</v>
      </c>
      <c r="T72" s="360">
        <f t="shared" si="87"/>
        <v>91.1</v>
      </c>
      <c r="U72" s="700">
        <f t="shared" si="87"/>
        <v>91067.199999999997</v>
      </c>
      <c r="V72" s="701">
        <f t="shared" si="87"/>
        <v>91.1</v>
      </c>
      <c r="W72" s="700">
        <f t="shared" si="87"/>
        <v>91067.199999999997</v>
      </c>
      <c r="X72" s="580">
        <f t="shared" si="8"/>
        <v>1</v>
      </c>
      <c r="Y72" s="580">
        <f t="shared" si="9"/>
        <v>1</v>
      </c>
    </row>
    <row r="73" spans="1:25" s="85" customFormat="1" ht="22.5" customHeight="1">
      <c r="A73" s="45" t="s">
        <v>500</v>
      </c>
      <c r="B73" s="46" t="s">
        <v>472</v>
      </c>
      <c r="C73" s="46" t="s">
        <v>474</v>
      </c>
      <c r="D73" s="47" t="s">
        <v>508</v>
      </c>
      <c r="E73" s="74" t="s">
        <v>474</v>
      </c>
      <c r="F73" s="75" t="s">
        <v>482</v>
      </c>
      <c r="G73" s="75" t="s">
        <v>201</v>
      </c>
      <c r="H73" s="83" t="s">
        <v>359</v>
      </c>
      <c r="I73" s="84">
        <v>240</v>
      </c>
      <c r="J73" s="351">
        <v>91.1</v>
      </c>
      <c r="K73" s="396">
        <v>91067.199999999997</v>
      </c>
      <c r="L73" s="351">
        <f>SUM(L74:L75)</f>
        <v>0</v>
      </c>
      <c r="M73" s="396">
        <f>SUM(M74:M75)</f>
        <v>0</v>
      </c>
      <c r="N73" s="351">
        <f>SUM(N74:N75)</f>
        <v>0</v>
      </c>
      <c r="O73" s="396">
        <f>SUM(O74:O75)</f>
        <v>0</v>
      </c>
      <c r="P73" s="351">
        <f>SUM(P74:P75)</f>
        <v>0</v>
      </c>
      <c r="Q73" s="396">
        <f t="shared" ref="Q73:S73" si="88">SUM(Q74:Q75)</f>
        <v>0</v>
      </c>
      <c r="R73" s="351">
        <f t="shared" si="88"/>
        <v>0</v>
      </c>
      <c r="S73" s="396">
        <f t="shared" si="88"/>
        <v>0</v>
      </c>
      <c r="T73" s="351">
        <f t="shared" ref="T73:W73" si="89">SUM(T74:T75)</f>
        <v>91.1</v>
      </c>
      <c r="U73" s="699">
        <f t="shared" si="89"/>
        <v>91067.199999999997</v>
      </c>
      <c r="V73" s="708">
        <f t="shared" si="89"/>
        <v>91.1</v>
      </c>
      <c r="W73" s="699">
        <f t="shared" si="89"/>
        <v>91067.199999999997</v>
      </c>
      <c r="X73" s="572">
        <f t="shared" si="8"/>
        <v>1</v>
      </c>
      <c r="Y73" s="572">
        <f t="shared" si="9"/>
        <v>1</v>
      </c>
    </row>
    <row r="74" spans="1:25" s="6" customFormat="1" ht="15" customHeight="1">
      <c r="A74" s="93" t="s">
        <v>244</v>
      </c>
      <c r="B74" s="94"/>
      <c r="C74" s="94"/>
      <c r="D74" s="95"/>
      <c r="E74" s="96"/>
      <c r="F74" s="97"/>
      <c r="G74" s="97"/>
      <c r="H74" s="98"/>
      <c r="I74" s="99" t="s">
        <v>242</v>
      </c>
      <c r="J74" s="352">
        <v>19.399999999999999</v>
      </c>
      <c r="K74" s="397">
        <v>19389.2</v>
      </c>
      <c r="L74" s="352">
        <f t="shared" ref="L74:L75" si="90">N74+P74+R74</f>
        <v>0</v>
      </c>
      <c r="M74" s="397">
        <f t="shared" ref="M74:M75" si="91">O74+Q74+S74</f>
        <v>0</v>
      </c>
      <c r="N74" s="352"/>
      <c r="O74" s="397"/>
      <c r="P74" s="352"/>
      <c r="Q74" s="397"/>
      <c r="R74" s="352"/>
      <c r="S74" s="397"/>
      <c r="T74" s="352">
        <f t="shared" ref="T74:T75" si="92">J74+L74</f>
        <v>19.399999999999999</v>
      </c>
      <c r="U74" s="700">
        <f t="shared" ref="U74:U75" si="93">K74+M74</f>
        <v>19389.2</v>
      </c>
      <c r="V74" s="701">
        <v>19.399999999999999</v>
      </c>
      <c r="W74" s="700">
        <v>19389.2</v>
      </c>
      <c r="X74" s="564">
        <f t="shared" ref="X74:X123" si="94">IF(V74=0,0,V74/T74)</f>
        <v>1</v>
      </c>
      <c r="Y74" s="564">
        <f t="shared" ref="Y74:Y123" si="95">IF(W74=0,0,W74/U74)</f>
        <v>1</v>
      </c>
    </row>
    <row r="75" spans="1:25" s="6" customFormat="1" ht="15" customHeight="1">
      <c r="A75" s="93" t="s">
        <v>245</v>
      </c>
      <c r="B75" s="94"/>
      <c r="C75" s="94"/>
      <c r="D75" s="95"/>
      <c r="E75" s="96"/>
      <c r="F75" s="97"/>
      <c r="G75" s="97"/>
      <c r="H75" s="98"/>
      <c r="I75" s="99" t="s">
        <v>243</v>
      </c>
      <c r="J75" s="352">
        <v>71.7</v>
      </c>
      <c r="K75" s="397">
        <v>71678</v>
      </c>
      <c r="L75" s="352">
        <f t="shared" si="90"/>
        <v>0</v>
      </c>
      <c r="M75" s="397">
        <f t="shared" si="91"/>
        <v>0</v>
      </c>
      <c r="N75" s="352"/>
      <c r="O75" s="397"/>
      <c r="P75" s="352"/>
      <c r="Q75" s="397"/>
      <c r="R75" s="352"/>
      <c r="S75" s="397"/>
      <c r="T75" s="352">
        <f t="shared" si="92"/>
        <v>71.7</v>
      </c>
      <c r="U75" s="700">
        <f t="shared" si="93"/>
        <v>71678</v>
      </c>
      <c r="V75" s="701">
        <v>71.7</v>
      </c>
      <c r="W75" s="700">
        <v>71678</v>
      </c>
      <c r="X75" s="564">
        <f t="shared" si="94"/>
        <v>1</v>
      </c>
      <c r="Y75" s="564">
        <f t="shared" si="95"/>
        <v>1</v>
      </c>
    </row>
    <row r="76" spans="1:25" s="28" customFormat="1" ht="51" customHeight="1">
      <c r="A76" s="79" t="s">
        <v>513</v>
      </c>
      <c r="B76" s="36" t="s">
        <v>472</v>
      </c>
      <c r="C76" s="36" t="s">
        <v>474</v>
      </c>
      <c r="D76" s="37" t="s">
        <v>508</v>
      </c>
      <c r="E76" s="63" t="s">
        <v>474</v>
      </c>
      <c r="F76" s="64" t="s">
        <v>482</v>
      </c>
      <c r="G76" s="64" t="s">
        <v>201</v>
      </c>
      <c r="H76" s="65" t="s">
        <v>360</v>
      </c>
      <c r="I76" s="80"/>
      <c r="J76" s="359">
        <v>5</v>
      </c>
      <c r="K76" s="432">
        <v>5000</v>
      </c>
      <c r="L76" s="359">
        <f t="shared" ref="L76:W77" si="96">L77</f>
        <v>0</v>
      </c>
      <c r="M76" s="432">
        <f t="shared" si="96"/>
        <v>0</v>
      </c>
      <c r="N76" s="359">
        <f t="shared" si="96"/>
        <v>0</v>
      </c>
      <c r="O76" s="432">
        <f t="shared" si="96"/>
        <v>0</v>
      </c>
      <c r="P76" s="359">
        <f t="shared" si="96"/>
        <v>0</v>
      </c>
      <c r="Q76" s="432">
        <f t="shared" si="96"/>
        <v>0</v>
      </c>
      <c r="R76" s="359">
        <f t="shared" si="96"/>
        <v>0</v>
      </c>
      <c r="S76" s="432">
        <f t="shared" si="96"/>
        <v>0</v>
      </c>
      <c r="T76" s="359">
        <f t="shared" si="96"/>
        <v>5</v>
      </c>
      <c r="U76" s="715">
        <f t="shared" si="96"/>
        <v>5000</v>
      </c>
      <c r="V76" s="716">
        <f t="shared" si="96"/>
        <v>5</v>
      </c>
      <c r="W76" s="717">
        <f t="shared" si="96"/>
        <v>5000</v>
      </c>
      <c r="X76" s="579">
        <f t="shared" si="94"/>
        <v>1</v>
      </c>
      <c r="Y76" s="579">
        <f t="shared" si="95"/>
        <v>1</v>
      </c>
    </row>
    <row r="77" spans="1:25" s="28" customFormat="1" ht="18.75" customHeight="1">
      <c r="A77" s="40" t="s">
        <v>498</v>
      </c>
      <c r="B77" s="41" t="s">
        <v>472</v>
      </c>
      <c r="C77" s="41" t="s">
        <v>474</v>
      </c>
      <c r="D77" s="42" t="s">
        <v>508</v>
      </c>
      <c r="E77" s="8" t="s">
        <v>474</v>
      </c>
      <c r="F77" s="9" t="s">
        <v>482</v>
      </c>
      <c r="G77" s="9" t="s">
        <v>201</v>
      </c>
      <c r="H77" s="10" t="s">
        <v>360</v>
      </c>
      <c r="I77" s="82">
        <v>200</v>
      </c>
      <c r="J77" s="360">
        <v>5</v>
      </c>
      <c r="K77" s="433">
        <v>5000</v>
      </c>
      <c r="L77" s="360">
        <f t="shared" si="96"/>
        <v>0</v>
      </c>
      <c r="M77" s="433">
        <f t="shared" si="96"/>
        <v>0</v>
      </c>
      <c r="N77" s="360">
        <f t="shared" si="96"/>
        <v>0</v>
      </c>
      <c r="O77" s="433">
        <f t="shared" si="96"/>
        <v>0</v>
      </c>
      <c r="P77" s="360">
        <f t="shared" si="96"/>
        <v>0</v>
      </c>
      <c r="Q77" s="433">
        <f t="shared" si="96"/>
        <v>0</v>
      </c>
      <c r="R77" s="360">
        <f t="shared" si="96"/>
        <v>0</v>
      </c>
      <c r="S77" s="433">
        <f t="shared" si="96"/>
        <v>0</v>
      </c>
      <c r="T77" s="360">
        <f t="shared" si="96"/>
        <v>5</v>
      </c>
      <c r="U77" s="700">
        <f t="shared" si="96"/>
        <v>5000</v>
      </c>
      <c r="V77" s="701">
        <f t="shared" si="96"/>
        <v>5</v>
      </c>
      <c r="W77" s="700">
        <f t="shared" si="96"/>
        <v>5000</v>
      </c>
      <c r="X77" s="580">
        <f t="shared" si="94"/>
        <v>1</v>
      </c>
      <c r="Y77" s="580">
        <f t="shared" si="95"/>
        <v>1</v>
      </c>
    </row>
    <row r="78" spans="1:25" s="85" customFormat="1" ht="19.5" customHeight="1">
      <c r="A78" s="45" t="s">
        <v>500</v>
      </c>
      <c r="B78" s="46" t="s">
        <v>472</v>
      </c>
      <c r="C78" s="46" t="s">
        <v>474</v>
      </c>
      <c r="D78" s="47" t="s">
        <v>508</v>
      </c>
      <c r="E78" s="74" t="s">
        <v>474</v>
      </c>
      <c r="F78" s="75" t="s">
        <v>482</v>
      </c>
      <c r="G78" s="75" t="s">
        <v>201</v>
      </c>
      <c r="H78" s="76" t="s">
        <v>360</v>
      </c>
      <c r="I78" s="84">
        <v>240</v>
      </c>
      <c r="J78" s="351">
        <v>5</v>
      </c>
      <c r="K78" s="396">
        <v>5000</v>
      </c>
      <c r="L78" s="351">
        <f t="shared" ref="L78:W78" si="97">SUM(L79:L79)</f>
        <v>0</v>
      </c>
      <c r="M78" s="396">
        <f t="shared" si="97"/>
        <v>0</v>
      </c>
      <c r="N78" s="351">
        <f t="shared" si="97"/>
        <v>0</v>
      </c>
      <c r="O78" s="396">
        <f t="shared" si="97"/>
        <v>0</v>
      </c>
      <c r="P78" s="351">
        <f t="shared" si="97"/>
        <v>0</v>
      </c>
      <c r="Q78" s="396">
        <f t="shared" si="97"/>
        <v>0</v>
      </c>
      <c r="R78" s="351">
        <f t="shared" si="97"/>
        <v>0</v>
      </c>
      <c r="S78" s="396">
        <f t="shared" si="97"/>
        <v>0</v>
      </c>
      <c r="T78" s="351">
        <f t="shared" si="97"/>
        <v>5</v>
      </c>
      <c r="U78" s="699">
        <f t="shared" si="97"/>
        <v>5000</v>
      </c>
      <c r="V78" s="708">
        <f t="shared" si="97"/>
        <v>5</v>
      </c>
      <c r="W78" s="699">
        <f t="shared" si="97"/>
        <v>5000</v>
      </c>
      <c r="X78" s="572">
        <f t="shared" si="94"/>
        <v>1</v>
      </c>
      <c r="Y78" s="572">
        <f t="shared" si="95"/>
        <v>1</v>
      </c>
    </row>
    <row r="79" spans="1:25" s="6" customFormat="1" ht="15" customHeight="1">
      <c r="A79" s="93" t="s">
        <v>244</v>
      </c>
      <c r="B79" s="94"/>
      <c r="C79" s="94"/>
      <c r="D79" s="95"/>
      <c r="E79" s="96"/>
      <c r="F79" s="97"/>
      <c r="G79" s="97"/>
      <c r="H79" s="98"/>
      <c r="I79" s="99" t="s">
        <v>242</v>
      </c>
      <c r="J79" s="352">
        <v>5</v>
      </c>
      <c r="K79" s="397">
        <v>5000</v>
      </c>
      <c r="L79" s="352">
        <f t="shared" ref="L79" si="98">N79+P79+R79</f>
        <v>0</v>
      </c>
      <c r="M79" s="397">
        <f t="shared" ref="M79" si="99">O79+Q79+S79</f>
        <v>0</v>
      </c>
      <c r="N79" s="352"/>
      <c r="O79" s="397"/>
      <c r="P79" s="352"/>
      <c r="Q79" s="397"/>
      <c r="R79" s="352"/>
      <c r="S79" s="397"/>
      <c r="T79" s="352">
        <f t="shared" ref="T79" si="100">J79+L79</f>
        <v>5</v>
      </c>
      <c r="U79" s="700">
        <f t="shared" ref="U79" si="101">K79+M79</f>
        <v>5000</v>
      </c>
      <c r="V79" s="701">
        <v>5</v>
      </c>
      <c r="W79" s="700">
        <v>5000</v>
      </c>
      <c r="X79" s="564">
        <f t="shared" si="94"/>
        <v>1</v>
      </c>
      <c r="Y79" s="564">
        <f t="shared" si="95"/>
        <v>1</v>
      </c>
    </row>
    <row r="80" spans="1:25" s="28" customFormat="1" ht="23.25" customHeight="1">
      <c r="A80" s="79" t="s">
        <v>514</v>
      </c>
      <c r="B80" s="36" t="s">
        <v>472</v>
      </c>
      <c r="C80" s="36" t="s">
        <v>474</v>
      </c>
      <c r="D80" s="37" t="s">
        <v>508</v>
      </c>
      <c r="E80" s="63" t="s">
        <v>474</v>
      </c>
      <c r="F80" s="64" t="s">
        <v>482</v>
      </c>
      <c r="G80" s="64" t="s">
        <v>201</v>
      </c>
      <c r="H80" s="65" t="s">
        <v>361</v>
      </c>
      <c r="I80" s="80"/>
      <c r="J80" s="359">
        <v>25</v>
      </c>
      <c r="K80" s="432">
        <v>25000</v>
      </c>
      <c r="L80" s="359">
        <f t="shared" ref="L80:W80" si="102">L84+L81</f>
        <v>0</v>
      </c>
      <c r="M80" s="432">
        <f t="shared" si="102"/>
        <v>0</v>
      </c>
      <c r="N80" s="359">
        <f t="shared" si="102"/>
        <v>0</v>
      </c>
      <c r="O80" s="432">
        <f t="shared" si="102"/>
        <v>0</v>
      </c>
      <c r="P80" s="359">
        <f t="shared" si="102"/>
        <v>0</v>
      </c>
      <c r="Q80" s="432">
        <f t="shared" si="102"/>
        <v>0</v>
      </c>
      <c r="R80" s="359">
        <f t="shared" si="102"/>
        <v>0</v>
      </c>
      <c r="S80" s="432">
        <f t="shared" si="102"/>
        <v>0</v>
      </c>
      <c r="T80" s="359">
        <f t="shared" si="102"/>
        <v>25</v>
      </c>
      <c r="U80" s="715">
        <f t="shared" si="102"/>
        <v>25000</v>
      </c>
      <c r="V80" s="716">
        <f t="shared" si="102"/>
        <v>25</v>
      </c>
      <c r="W80" s="717">
        <f t="shared" si="102"/>
        <v>25000</v>
      </c>
      <c r="X80" s="579">
        <f t="shared" si="94"/>
        <v>1</v>
      </c>
      <c r="Y80" s="579">
        <f t="shared" si="95"/>
        <v>1</v>
      </c>
    </row>
    <row r="81" spans="1:25" s="28" customFormat="1" ht="39.75" customHeight="1">
      <c r="A81" s="40" t="s">
        <v>484</v>
      </c>
      <c r="B81" s="41" t="s">
        <v>472</v>
      </c>
      <c r="C81" s="41" t="s">
        <v>474</v>
      </c>
      <c r="D81" s="42" t="s">
        <v>508</v>
      </c>
      <c r="E81" s="8" t="s">
        <v>474</v>
      </c>
      <c r="F81" s="9" t="s">
        <v>482</v>
      </c>
      <c r="G81" s="9" t="s">
        <v>201</v>
      </c>
      <c r="H81" s="81" t="s">
        <v>361</v>
      </c>
      <c r="I81" s="82">
        <v>100</v>
      </c>
      <c r="J81" s="360">
        <v>7.7</v>
      </c>
      <c r="K81" s="433">
        <v>7700</v>
      </c>
      <c r="L81" s="360">
        <f t="shared" ref="L81:W81" si="103">L82</f>
        <v>0</v>
      </c>
      <c r="M81" s="433">
        <f t="shared" si="103"/>
        <v>0</v>
      </c>
      <c r="N81" s="360">
        <f t="shared" si="103"/>
        <v>0</v>
      </c>
      <c r="O81" s="433">
        <f t="shared" si="103"/>
        <v>0</v>
      </c>
      <c r="P81" s="360">
        <f t="shared" si="103"/>
        <v>0</v>
      </c>
      <c r="Q81" s="433">
        <f t="shared" si="103"/>
        <v>0</v>
      </c>
      <c r="R81" s="360">
        <f t="shared" si="103"/>
        <v>0</v>
      </c>
      <c r="S81" s="433">
        <f t="shared" si="103"/>
        <v>0</v>
      </c>
      <c r="T81" s="360">
        <f t="shared" si="103"/>
        <v>7.7</v>
      </c>
      <c r="U81" s="700">
        <f t="shared" si="103"/>
        <v>7700</v>
      </c>
      <c r="V81" s="701">
        <f t="shared" si="103"/>
        <v>7.7</v>
      </c>
      <c r="W81" s="700">
        <f t="shared" si="103"/>
        <v>7700</v>
      </c>
      <c r="X81" s="580">
        <f t="shared" si="94"/>
        <v>1</v>
      </c>
      <c r="Y81" s="580">
        <f t="shared" si="95"/>
        <v>1</v>
      </c>
    </row>
    <row r="82" spans="1:25" s="85" customFormat="1" ht="14.25" customHeight="1">
      <c r="A82" s="45" t="s">
        <v>486</v>
      </c>
      <c r="B82" s="46" t="s">
        <v>472</v>
      </c>
      <c r="C82" s="46" t="s">
        <v>474</v>
      </c>
      <c r="D82" s="47" t="s">
        <v>508</v>
      </c>
      <c r="E82" s="74" t="s">
        <v>474</v>
      </c>
      <c r="F82" s="75" t="s">
        <v>482</v>
      </c>
      <c r="G82" s="75" t="s">
        <v>201</v>
      </c>
      <c r="H82" s="83" t="s">
        <v>361</v>
      </c>
      <c r="I82" s="84">
        <v>120</v>
      </c>
      <c r="J82" s="351">
        <v>7.7</v>
      </c>
      <c r="K82" s="396">
        <v>7700</v>
      </c>
      <c r="L82" s="351">
        <f t="shared" ref="L82:W82" si="104">SUM(L83:L83)</f>
        <v>0</v>
      </c>
      <c r="M82" s="396">
        <f t="shared" si="104"/>
        <v>0</v>
      </c>
      <c r="N82" s="351">
        <f t="shared" si="104"/>
        <v>0</v>
      </c>
      <c r="O82" s="396">
        <f t="shared" si="104"/>
        <v>0</v>
      </c>
      <c r="P82" s="351">
        <f t="shared" si="104"/>
        <v>0</v>
      </c>
      <c r="Q82" s="396">
        <f t="shared" si="104"/>
        <v>0</v>
      </c>
      <c r="R82" s="351">
        <f t="shared" si="104"/>
        <v>0</v>
      </c>
      <c r="S82" s="396">
        <f t="shared" si="104"/>
        <v>0</v>
      </c>
      <c r="T82" s="351">
        <f t="shared" si="104"/>
        <v>7.7</v>
      </c>
      <c r="U82" s="699">
        <f t="shared" si="104"/>
        <v>7700</v>
      </c>
      <c r="V82" s="708">
        <f t="shared" si="104"/>
        <v>7.7</v>
      </c>
      <c r="W82" s="699">
        <f t="shared" si="104"/>
        <v>7700</v>
      </c>
      <c r="X82" s="572">
        <f t="shared" si="94"/>
        <v>1</v>
      </c>
      <c r="Y82" s="572">
        <f t="shared" si="95"/>
        <v>1</v>
      </c>
    </row>
    <row r="83" spans="1:25" s="6" customFormat="1" ht="13.5" customHeight="1">
      <c r="A83" s="93" t="s">
        <v>251</v>
      </c>
      <c r="B83" s="127"/>
      <c r="C83" s="127"/>
      <c r="D83" s="128"/>
      <c r="E83" s="128"/>
      <c r="F83" s="130"/>
      <c r="G83" s="130"/>
      <c r="H83" s="131"/>
      <c r="I83" s="131" t="s">
        <v>241</v>
      </c>
      <c r="J83" s="352">
        <v>7.7</v>
      </c>
      <c r="K83" s="397">
        <v>7700</v>
      </c>
      <c r="L83" s="352">
        <f t="shared" ref="L83" si="105">N83+P83+R83</f>
        <v>0</v>
      </c>
      <c r="M83" s="397">
        <f t="shared" ref="M83" si="106">O83+Q83+S83</f>
        <v>0</v>
      </c>
      <c r="N83" s="352"/>
      <c r="O83" s="397"/>
      <c r="P83" s="352"/>
      <c r="Q83" s="397"/>
      <c r="R83" s="352"/>
      <c r="S83" s="397"/>
      <c r="T83" s="352">
        <f t="shared" ref="T83" si="107">J83+L83</f>
        <v>7.7</v>
      </c>
      <c r="U83" s="700">
        <f t="shared" ref="U83" si="108">K83+M83</f>
        <v>7700</v>
      </c>
      <c r="V83" s="701">
        <v>7.7</v>
      </c>
      <c r="W83" s="700">
        <v>7700</v>
      </c>
      <c r="X83" s="564">
        <f t="shared" si="94"/>
        <v>1</v>
      </c>
      <c r="Y83" s="564">
        <f t="shared" si="95"/>
        <v>1</v>
      </c>
    </row>
    <row r="84" spans="1:25" s="28" customFormat="1" ht="23.25" customHeight="1">
      <c r="A84" s="40" t="s">
        <v>498</v>
      </c>
      <c r="B84" s="41" t="s">
        <v>472</v>
      </c>
      <c r="C84" s="41" t="s">
        <v>474</v>
      </c>
      <c r="D84" s="42" t="s">
        <v>508</v>
      </c>
      <c r="E84" s="8" t="s">
        <v>474</v>
      </c>
      <c r="F84" s="9" t="s">
        <v>482</v>
      </c>
      <c r="G84" s="9" t="s">
        <v>201</v>
      </c>
      <c r="H84" s="81" t="s">
        <v>361</v>
      </c>
      <c r="I84" s="82">
        <v>200</v>
      </c>
      <c r="J84" s="360">
        <v>17.3</v>
      </c>
      <c r="K84" s="433">
        <v>17300</v>
      </c>
      <c r="L84" s="360">
        <f t="shared" ref="L84:W84" si="109">L85</f>
        <v>0</v>
      </c>
      <c r="M84" s="433">
        <f t="shared" si="109"/>
        <v>0</v>
      </c>
      <c r="N84" s="360">
        <f t="shared" si="109"/>
        <v>0</v>
      </c>
      <c r="O84" s="433">
        <f t="shared" si="109"/>
        <v>0</v>
      </c>
      <c r="P84" s="360">
        <f t="shared" si="109"/>
        <v>0</v>
      </c>
      <c r="Q84" s="433">
        <f t="shared" si="109"/>
        <v>0</v>
      </c>
      <c r="R84" s="360">
        <f t="shared" si="109"/>
        <v>0</v>
      </c>
      <c r="S84" s="433">
        <f t="shared" si="109"/>
        <v>0</v>
      </c>
      <c r="T84" s="360">
        <f t="shared" si="109"/>
        <v>17.3</v>
      </c>
      <c r="U84" s="700">
        <f t="shared" si="109"/>
        <v>17300</v>
      </c>
      <c r="V84" s="701">
        <f t="shared" si="109"/>
        <v>17.3</v>
      </c>
      <c r="W84" s="700">
        <f t="shared" si="109"/>
        <v>17300</v>
      </c>
      <c r="X84" s="580">
        <f t="shared" si="94"/>
        <v>1</v>
      </c>
      <c r="Y84" s="580">
        <f t="shared" si="95"/>
        <v>1</v>
      </c>
    </row>
    <row r="85" spans="1:25" s="85" customFormat="1" ht="23.25" customHeight="1">
      <c r="A85" s="45" t="s">
        <v>500</v>
      </c>
      <c r="B85" s="46" t="s">
        <v>472</v>
      </c>
      <c r="C85" s="46" t="s">
        <v>474</v>
      </c>
      <c r="D85" s="47" t="s">
        <v>508</v>
      </c>
      <c r="E85" s="74" t="s">
        <v>474</v>
      </c>
      <c r="F85" s="75" t="s">
        <v>482</v>
      </c>
      <c r="G85" s="75" t="s">
        <v>201</v>
      </c>
      <c r="H85" s="83" t="s">
        <v>361</v>
      </c>
      <c r="I85" s="84">
        <v>240</v>
      </c>
      <c r="J85" s="351">
        <v>17.3</v>
      </c>
      <c r="K85" s="396">
        <v>17300</v>
      </c>
      <c r="L85" s="351">
        <f>SUM(L86:L87)</f>
        <v>0</v>
      </c>
      <c r="M85" s="396">
        <f>SUM(M86:M87)</f>
        <v>0</v>
      </c>
      <c r="N85" s="351">
        <f>SUM(N86:N87)</f>
        <v>0</v>
      </c>
      <c r="O85" s="396">
        <f>SUM(O86:O87)</f>
        <v>0</v>
      </c>
      <c r="P85" s="351">
        <f>SUM(P86:P87)</f>
        <v>0</v>
      </c>
      <c r="Q85" s="396">
        <f t="shared" ref="Q85:S85" si="110">SUM(Q86:Q87)</f>
        <v>0</v>
      </c>
      <c r="R85" s="351">
        <f t="shared" si="110"/>
        <v>0</v>
      </c>
      <c r="S85" s="396">
        <f t="shared" si="110"/>
        <v>0</v>
      </c>
      <c r="T85" s="351">
        <f t="shared" ref="T85:W85" si="111">SUM(T86:T87)</f>
        <v>17.3</v>
      </c>
      <c r="U85" s="699">
        <f t="shared" si="111"/>
        <v>17300</v>
      </c>
      <c r="V85" s="708">
        <f t="shared" si="111"/>
        <v>17.3</v>
      </c>
      <c r="W85" s="699">
        <f t="shared" si="111"/>
        <v>17300</v>
      </c>
      <c r="X85" s="572">
        <f t="shared" si="94"/>
        <v>1</v>
      </c>
      <c r="Y85" s="572">
        <f t="shared" si="95"/>
        <v>1</v>
      </c>
    </row>
    <row r="86" spans="1:25" s="6" customFormat="1" ht="15" customHeight="1">
      <c r="A86" s="93" t="s">
        <v>244</v>
      </c>
      <c r="B86" s="94"/>
      <c r="C86" s="94"/>
      <c r="D86" s="95"/>
      <c r="E86" s="96"/>
      <c r="F86" s="97"/>
      <c r="G86" s="97"/>
      <c r="H86" s="98"/>
      <c r="I86" s="99" t="s">
        <v>242</v>
      </c>
      <c r="J86" s="352">
        <v>1.8000000000000007</v>
      </c>
      <c r="K86" s="397">
        <v>1800</v>
      </c>
      <c r="L86" s="352">
        <f t="shared" ref="L86:L87" si="112">N86+P86+R86</f>
        <v>0</v>
      </c>
      <c r="M86" s="397">
        <f t="shared" ref="M86:M87" si="113">O86+Q86+S86</f>
        <v>0</v>
      </c>
      <c r="N86" s="352"/>
      <c r="O86" s="397"/>
      <c r="P86" s="352"/>
      <c r="Q86" s="397"/>
      <c r="R86" s="352"/>
      <c r="S86" s="397"/>
      <c r="T86" s="352">
        <f t="shared" ref="T86:T87" si="114">J86+L86</f>
        <v>1.8000000000000007</v>
      </c>
      <c r="U86" s="700">
        <f t="shared" ref="U86:U87" si="115">K86+M86</f>
        <v>1800</v>
      </c>
      <c r="V86" s="701">
        <v>1.8</v>
      </c>
      <c r="W86" s="700">
        <v>1800</v>
      </c>
      <c r="X86" s="564">
        <f t="shared" si="94"/>
        <v>0.99999999999999967</v>
      </c>
      <c r="Y86" s="564">
        <f t="shared" si="95"/>
        <v>1</v>
      </c>
    </row>
    <row r="87" spans="1:25" s="6" customFormat="1" ht="15" customHeight="1">
      <c r="A87" s="93" t="s">
        <v>245</v>
      </c>
      <c r="B87" s="94"/>
      <c r="C87" s="94"/>
      <c r="D87" s="95"/>
      <c r="E87" s="96"/>
      <c r="F87" s="97"/>
      <c r="G87" s="97"/>
      <c r="H87" s="98"/>
      <c r="I87" s="99" t="s">
        <v>243</v>
      </c>
      <c r="J87" s="352">
        <v>15.5</v>
      </c>
      <c r="K87" s="397">
        <v>15500</v>
      </c>
      <c r="L87" s="352">
        <f t="shared" si="112"/>
        <v>0</v>
      </c>
      <c r="M87" s="397">
        <f t="shared" si="113"/>
        <v>0</v>
      </c>
      <c r="N87" s="352"/>
      <c r="O87" s="397"/>
      <c r="P87" s="352"/>
      <c r="Q87" s="397"/>
      <c r="R87" s="352"/>
      <c r="S87" s="397"/>
      <c r="T87" s="352">
        <f t="shared" si="114"/>
        <v>15.5</v>
      </c>
      <c r="U87" s="700">
        <f t="shared" si="115"/>
        <v>15500</v>
      </c>
      <c r="V87" s="701">
        <v>15.5</v>
      </c>
      <c r="W87" s="700">
        <v>15500</v>
      </c>
      <c r="X87" s="564">
        <f t="shared" si="94"/>
        <v>1</v>
      </c>
      <c r="Y87" s="564">
        <f t="shared" si="95"/>
        <v>1</v>
      </c>
    </row>
    <row r="88" spans="1:25" s="86" customFormat="1" ht="24" customHeight="1">
      <c r="A88" s="60" t="s">
        <v>515</v>
      </c>
      <c r="B88" s="36" t="s">
        <v>472</v>
      </c>
      <c r="C88" s="36" t="s">
        <v>474</v>
      </c>
      <c r="D88" s="37" t="s">
        <v>508</v>
      </c>
      <c r="E88" s="37" t="s">
        <v>474</v>
      </c>
      <c r="F88" s="38" t="s">
        <v>482</v>
      </c>
      <c r="G88" s="38" t="s">
        <v>201</v>
      </c>
      <c r="H88" s="39" t="s">
        <v>205</v>
      </c>
      <c r="I88" s="39"/>
      <c r="J88" s="349">
        <v>30112.1</v>
      </c>
      <c r="K88" s="424">
        <v>30112076.82</v>
      </c>
      <c r="L88" s="349">
        <f>L89+L94+L98</f>
        <v>0</v>
      </c>
      <c r="M88" s="424">
        <f>M89+M94+M98</f>
        <v>0</v>
      </c>
      <c r="N88" s="349">
        <f t="shared" ref="N88:W88" si="116">N89+N94+N98</f>
        <v>0</v>
      </c>
      <c r="O88" s="424">
        <f t="shared" si="116"/>
        <v>0</v>
      </c>
      <c r="P88" s="349">
        <f t="shared" si="116"/>
        <v>0</v>
      </c>
      <c r="Q88" s="424">
        <f t="shared" si="116"/>
        <v>0</v>
      </c>
      <c r="R88" s="349">
        <f t="shared" si="116"/>
        <v>0</v>
      </c>
      <c r="S88" s="424">
        <f t="shared" si="116"/>
        <v>0</v>
      </c>
      <c r="T88" s="349">
        <f t="shared" si="116"/>
        <v>30112.099999999995</v>
      </c>
      <c r="U88" s="695">
        <f t="shared" si="116"/>
        <v>30112076.82</v>
      </c>
      <c r="V88" s="696">
        <f t="shared" si="116"/>
        <v>30000.5</v>
      </c>
      <c r="W88" s="718">
        <f t="shared" si="116"/>
        <v>30000475.91</v>
      </c>
      <c r="X88" s="570">
        <f t="shared" si="94"/>
        <v>0.99629384865220305</v>
      </c>
      <c r="Y88" s="570">
        <f t="shared" si="95"/>
        <v>0.99629381557880869</v>
      </c>
    </row>
    <row r="89" spans="1:25" s="12" customFormat="1" ht="35.25" customHeight="1">
      <c r="A89" s="40" t="s">
        <v>484</v>
      </c>
      <c r="B89" s="41" t="s">
        <v>472</v>
      </c>
      <c r="C89" s="41" t="s">
        <v>474</v>
      </c>
      <c r="D89" s="42" t="s">
        <v>508</v>
      </c>
      <c r="E89" s="42" t="s">
        <v>474</v>
      </c>
      <c r="F89" s="43" t="s">
        <v>482</v>
      </c>
      <c r="G89" s="43" t="s">
        <v>201</v>
      </c>
      <c r="H89" s="44" t="s">
        <v>205</v>
      </c>
      <c r="I89" s="44" t="s">
        <v>485</v>
      </c>
      <c r="J89" s="350">
        <v>24170.3</v>
      </c>
      <c r="K89" s="425">
        <v>24170300</v>
      </c>
      <c r="L89" s="350">
        <f t="shared" ref="L89:W89" si="117">L90</f>
        <v>0</v>
      </c>
      <c r="M89" s="425">
        <f t="shared" si="117"/>
        <v>0</v>
      </c>
      <c r="N89" s="350">
        <f t="shared" si="117"/>
        <v>0</v>
      </c>
      <c r="O89" s="425">
        <f t="shared" si="117"/>
        <v>0</v>
      </c>
      <c r="P89" s="350">
        <f t="shared" si="117"/>
        <v>0</v>
      </c>
      <c r="Q89" s="425">
        <f t="shared" si="117"/>
        <v>0</v>
      </c>
      <c r="R89" s="350">
        <f t="shared" si="117"/>
        <v>0</v>
      </c>
      <c r="S89" s="425">
        <f t="shared" si="117"/>
        <v>0</v>
      </c>
      <c r="T89" s="350">
        <f t="shared" si="117"/>
        <v>24170.299999999996</v>
      </c>
      <c r="U89" s="697">
        <f t="shared" si="117"/>
        <v>24170300</v>
      </c>
      <c r="V89" s="698">
        <f t="shared" si="117"/>
        <v>24165.5</v>
      </c>
      <c r="W89" s="697">
        <f t="shared" si="117"/>
        <v>24165452.93</v>
      </c>
      <c r="X89" s="571">
        <f t="shared" si="94"/>
        <v>0.99980140916744953</v>
      </c>
      <c r="Y89" s="571">
        <f t="shared" si="95"/>
        <v>0.99979946173609757</v>
      </c>
    </row>
    <row r="90" spans="1:25" s="59" customFormat="1" ht="15.75" customHeight="1">
      <c r="A90" s="45" t="s">
        <v>486</v>
      </c>
      <c r="B90" s="46" t="s">
        <v>472</v>
      </c>
      <c r="C90" s="46" t="s">
        <v>474</v>
      </c>
      <c r="D90" s="47" t="s">
        <v>508</v>
      </c>
      <c r="E90" s="47" t="s">
        <v>474</v>
      </c>
      <c r="F90" s="48" t="s">
        <v>482</v>
      </c>
      <c r="G90" s="48" t="s">
        <v>201</v>
      </c>
      <c r="H90" s="49" t="s">
        <v>205</v>
      </c>
      <c r="I90" s="49" t="s">
        <v>487</v>
      </c>
      <c r="J90" s="351">
        <v>24170.3</v>
      </c>
      <c r="K90" s="396">
        <v>24170300</v>
      </c>
      <c r="L90" s="351">
        <f>SUM(L91:L93)</f>
        <v>0</v>
      </c>
      <c r="M90" s="396">
        <f>SUM(M91:M93)</f>
        <v>0</v>
      </c>
      <c r="N90" s="351">
        <f>SUM(N91:N93)</f>
        <v>0</v>
      </c>
      <c r="O90" s="396">
        <f>SUM(O91:O93)</f>
        <v>0</v>
      </c>
      <c r="P90" s="351">
        <f>SUM(P91:P93)</f>
        <v>0</v>
      </c>
      <c r="Q90" s="396">
        <f t="shared" ref="Q90:S90" si="118">SUM(Q91:Q93)</f>
        <v>0</v>
      </c>
      <c r="R90" s="351">
        <f t="shared" si="118"/>
        <v>0</v>
      </c>
      <c r="S90" s="396">
        <f t="shared" si="118"/>
        <v>0</v>
      </c>
      <c r="T90" s="351">
        <f t="shared" ref="T90:W90" si="119">SUM(T91:T93)</f>
        <v>24170.299999999996</v>
      </c>
      <c r="U90" s="699">
        <f t="shared" si="119"/>
        <v>24170300</v>
      </c>
      <c r="V90" s="708">
        <f t="shared" si="119"/>
        <v>24165.5</v>
      </c>
      <c r="W90" s="699">
        <f t="shared" si="119"/>
        <v>24165452.93</v>
      </c>
      <c r="X90" s="572">
        <f t="shared" si="94"/>
        <v>0.99980140916744953</v>
      </c>
      <c r="Y90" s="572">
        <f t="shared" si="95"/>
        <v>0.99979946173609757</v>
      </c>
    </row>
    <row r="91" spans="1:25" s="6" customFormat="1" ht="16.5" customHeight="1">
      <c r="A91" s="93" t="s">
        <v>250</v>
      </c>
      <c r="B91" s="127"/>
      <c r="C91" s="127"/>
      <c r="D91" s="128"/>
      <c r="E91" s="128"/>
      <c r="F91" s="130"/>
      <c r="G91" s="130"/>
      <c r="H91" s="131"/>
      <c r="I91" s="131" t="s">
        <v>239</v>
      </c>
      <c r="J91" s="352">
        <v>18324.599999999999</v>
      </c>
      <c r="K91" s="397">
        <v>18324600</v>
      </c>
      <c r="L91" s="352">
        <f t="shared" ref="L91:L93" si="120">N91+P91+R91</f>
        <v>45.8</v>
      </c>
      <c r="M91" s="397">
        <f t="shared" ref="M91:M93" si="121">O91+Q91+S91</f>
        <v>45800</v>
      </c>
      <c r="N91" s="352"/>
      <c r="O91" s="397"/>
      <c r="P91" s="352">
        <v>45.8</v>
      </c>
      <c r="Q91" s="397">
        <v>45800</v>
      </c>
      <c r="R91" s="352"/>
      <c r="S91" s="397"/>
      <c r="T91" s="352">
        <f t="shared" ref="T91:T93" si="122">J91+L91</f>
        <v>18370.399999999998</v>
      </c>
      <c r="U91" s="700">
        <f t="shared" ref="U91:U93" si="123">K91+M91</f>
        <v>18370400</v>
      </c>
      <c r="V91" s="701">
        <v>18370.400000000001</v>
      </c>
      <c r="W91" s="700">
        <v>18370368.780000001</v>
      </c>
      <c r="X91" s="564">
        <f t="shared" si="94"/>
        <v>1.0000000000000002</v>
      </c>
      <c r="Y91" s="564">
        <f t="shared" si="95"/>
        <v>0.99999830052693472</v>
      </c>
    </row>
    <row r="92" spans="1:25" s="6" customFormat="1" ht="15.75" customHeight="1">
      <c r="A92" s="93" t="s">
        <v>251</v>
      </c>
      <c r="B92" s="127"/>
      <c r="C92" s="127"/>
      <c r="D92" s="128"/>
      <c r="E92" s="128"/>
      <c r="F92" s="130"/>
      <c r="G92" s="130"/>
      <c r="H92" s="131"/>
      <c r="I92" s="131" t="s">
        <v>241</v>
      </c>
      <c r="J92" s="352">
        <v>315.89999999999998</v>
      </c>
      <c r="K92" s="397">
        <v>315900</v>
      </c>
      <c r="L92" s="352">
        <f t="shared" si="120"/>
        <v>24.4</v>
      </c>
      <c r="M92" s="397">
        <f t="shared" si="121"/>
        <v>24356</v>
      </c>
      <c r="N92" s="352"/>
      <c r="O92" s="397"/>
      <c r="P92" s="352">
        <v>24.4</v>
      </c>
      <c r="Q92" s="397">
        <f>16236+8120</f>
        <v>24356</v>
      </c>
      <c r="R92" s="352"/>
      <c r="S92" s="397"/>
      <c r="T92" s="352">
        <f t="shared" si="122"/>
        <v>340.29999999999995</v>
      </c>
      <c r="U92" s="700">
        <f t="shared" si="123"/>
        <v>340256</v>
      </c>
      <c r="V92" s="701">
        <v>340.3</v>
      </c>
      <c r="W92" s="700">
        <v>340256</v>
      </c>
      <c r="X92" s="564">
        <f t="shared" si="94"/>
        <v>1.0000000000000002</v>
      </c>
      <c r="Y92" s="564">
        <f t="shared" si="95"/>
        <v>1</v>
      </c>
    </row>
    <row r="93" spans="1:25" s="6" customFormat="1" ht="13.5" customHeight="1">
      <c r="A93" s="93" t="s">
        <v>252</v>
      </c>
      <c r="B93" s="127"/>
      <c r="C93" s="127"/>
      <c r="D93" s="128"/>
      <c r="E93" s="128"/>
      <c r="F93" s="130"/>
      <c r="G93" s="130"/>
      <c r="H93" s="131"/>
      <c r="I93" s="131" t="s">
        <v>240</v>
      </c>
      <c r="J93" s="352">
        <v>5529.8</v>
      </c>
      <c r="K93" s="397">
        <v>5529800</v>
      </c>
      <c r="L93" s="352">
        <f t="shared" si="120"/>
        <v>-70.2</v>
      </c>
      <c r="M93" s="397">
        <f t="shared" si="121"/>
        <v>-70156</v>
      </c>
      <c r="N93" s="352"/>
      <c r="O93" s="397"/>
      <c r="P93" s="352">
        <v>-70.2</v>
      </c>
      <c r="Q93" s="397">
        <f>-62036-8120</f>
        <v>-70156</v>
      </c>
      <c r="R93" s="352"/>
      <c r="S93" s="397"/>
      <c r="T93" s="352">
        <f t="shared" si="122"/>
        <v>5459.6</v>
      </c>
      <c r="U93" s="700">
        <f t="shared" si="123"/>
        <v>5459644</v>
      </c>
      <c r="V93" s="701">
        <v>5454.8</v>
      </c>
      <c r="W93" s="700">
        <v>5454828.1500000004</v>
      </c>
      <c r="X93" s="564">
        <f t="shared" si="94"/>
        <v>0.99912081471170044</v>
      </c>
      <c r="Y93" s="564">
        <f t="shared" si="95"/>
        <v>0.99911791867748156</v>
      </c>
    </row>
    <row r="94" spans="1:25" s="12" customFormat="1" ht="25.5" customHeight="1">
      <c r="A94" s="40" t="s">
        <v>498</v>
      </c>
      <c r="B94" s="67" t="s">
        <v>472</v>
      </c>
      <c r="C94" s="67" t="s">
        <v>474</v>
      </c>
      <c r="D94" s="68" t="s">
        <v>508</v>
      </c>
      <c r="E94" s="8" t="s">
        <v>474</v>
      </c>
      <c r="F94" s="9" t="s">
        <v>482</v>
      </c>
      <c r="G94" s="9" t="s">
        <v>201</v>
      </c>
      <c r="H94" s="10" t="s">
        <v>205</v>
      </c>
      <c r="I94" s="69" t="s">
        <v>499</v>
      </c>
      <c r="J94" s="357">
        <v>3768.5999999999995</v>
      </c>
      <c r="K94" s="430">
        <v>3768620.8200000003</v>
      </c>
      <c r="L94" s="357">
        <f t="shared" ref="L94:W94" si="124">L95</f>
        <v>0</v>
      </c>
      <c r="M94" s="430">
        <f t="shared" si="124"/>
        <v>0</v>
      </c>
      <c r="N94" s="357">
        <f t="shared" si="124"/>
        <v>0</v>
      </c>
      <c r="O94" s="430">
        <f t="shared" si="124"/>
        <v>0</v>
      </c>
      <c r="P94" s="357">
        <f t="shared" si="124"/>
        <v>0</v>
      </c>
      <c r="Q94" s="430">
        <f t="shared" si="124"/>
        <v>0</v>
      </c>
      <c r="R94" s="357">
        <f t="shared" si="124"/>
        <v>0</v>
      </c>
      <c r="S94" s="430">
        <f t="shared" si="124"/>
        <v>0</v>
      </c>
      <c r="T94" s="357">
        <f t="shared" si="124"/>
        <v>3768.5999999999995</v>
      </c>
      <c r="U94" s="711">
        <f t="shared" si="124"/>
        <v>3768620.8200000003</v>
      </c>
      <c r="V94" s="712">
        <f t="shared" si="124"/>
        <v>3661.9</v>
      </c>
      <c r="W94" s="711">
        <f t="shared" si="124"/>
        <v>3661867.91</v>
      </c>
      <c r="X94" s="577">
        <f t="shared" si="94"/>
        <v>0.9716870986573265</v>
      </c>
      <c r="Y94" s="577">
        <f t="shared" si="95"/>
        <v>0.97167321545498442</v>
      </c>
    </row>
    <row r="95" spans="1:25" s="59" customFormat="1" ht="24.75" customHeight="1">
      <c r="A95" s="45" t="s">
        <v>500</v>
      </c>
      <c r="B95" s="72" t="s">
        <v>472</v>
      </c>
      <c r="C95" s="72" t="s">
        <v>474</v>
      </c>
      <c r="D95" s="73" t="s">
        <v>508</v>
      </c>
      <c r="E95" s="74" t="s">
        <v>474</v>
      </c>
      <c r="F95" s="75" t="s">
        <v>482</v>
      </c>
      <c r="G95" s="75" t="s">
        <v>201</v>
      </c>
      <c r="H95" s="76" t="s">
        <v>205</v>
      </c>
      <c r="I95" s="77" t="s">
        <v>501</v>
      </c>
      <c r="J95" s="351">
        <v>3768.5999999999995</v>
      </c>
      <c r="K95" s="396">
        <v>3768620.8200000003</v>
      </c>
      <c r="L95" s="351">
        <f>SUM(L96:L97)</f>
        <v>0</v>
      </c>
      <c r="M95" s="396">
        <f>SUM(M96:M97)</f>
        <v>0</v>
      </c>
      <c r="N95" s="351">
        <f>SUM(N96:N97)</f>
        <v>0</v>
      </c>
      <c r="O95" s="396">
        <f>SUM(O96:O97)</f>
        <v>0</v>
      </c>
      <c r="P95" s="351">
        <f>SUM(P96:P97)</f>
        <v>0</v>
      </c>
      <c r="Q95" s="396">
        <f t="shared" ref="Q95:S95" si="125">SUM(Q96:Q97)</f>
        <v>0</v>
      </c>
      <c r="R95" s="351">
        <f t="shared" si="125"/>
        <v>0</v>
      </c>
      <c r="S95" s="396">
        <f t="shared" si="125"/>
        <v>0</v>
      </c>
      <c r="T95" s="351">
        <f t="shared" ref="T95:W95" si="126">SUM(T96:T97)</f>
        <v>3768.5999999999995</v>
      </c>
      <c r="U95" s="699">
        <f t="shared" si="126"/>
        <v>3768620.8200000003</v>
      </c>
      <c r="V95" s="708">
        <f t="shared" si="126"/>
        <v>3661.9</v>
      </c>
      <c r="W95" s="699">
        <f t="shared" si="126"/>
        <v>3661867.91</v>
      </c>
      <c r="X95" s="572">
        <f t="shared" si="94"/>
        <v>0.9716870986573265</v>
      </c>
      <c r="Y95" s="572">
        <f t="shared" si="95"/>
        <v>0.97167321545498442</v>
      </c>
    </row>
    <row r="96" spans="1:25" s="6" customFormat="1" ht="15" customHeight="1">
      <c r="A96" s="93" t="s">
        <v>244</v>
      </c>
      <c r="B96" s="94"/>
      <c r="C96" s="94"/>
      <c r="D96" s="95"/>
      <c r="E96" s="96"/>
      <c r="F96" s="97"/>
      <c r="G96" s="97"/>
      <c r="H96" s="98"/>
      <c r="I96" s="99" t="s">
        <v>242</v>
      </c>
      <c r="J96" s="352">
        <v>725.39999999999986</v>
      </c>
      <c r="K96" s="397">
        <v>725359.8</v>
      </c>
      <c r="L96" s="352">
        <f t="shared" ref="L96:L97" si="127">N96+P96+R96</f>
        <v>0</v>
      </c>
      <c r="M96" s="397">
        <f t="shared" ref="M96:M97" si="128">O96+Q96+S96</f>
        <v>0</v>
      </c>
      <c r="N96" s="352"/>
      <c r="O96" s="397"/>
      <c r="P96" s="352"/>
      <c r="Q96" s="397"/>
      <c r="R96" s="352"/>
      <c r="S96" s="397"/>
      <c r="T96" s="352">
        <f t="shared" ref="T96:T97" si="129">J96+L96</f>
        <v>725.39999999999986</v>
      </c>
      <c r="U96" s="700">
        <f t="shared" ref="U96:U97" si="130">K96+M96</f>
        <v>725359.8</v>
      </c>
      <c r="V96" s="701">
        <v>712.1</v>
      </c>
      <c r="W96" s="700">
        <v>712050.08</v>
      </c>
      <c r="X96" s="564">
        <f t="shared" si="94"/>
        <v>0.98166528811690124</v>
      </c>
      <c r="Y96" s="564">
        <f t="shared" si="95"/>
        <v>0.98165087174668342</v>
      </c>
    </row>
    <row r="97" spans="1:25" s="6" customFormat="1" ht="14.25" customHeight="1">
      <c r="A97" s="93" t="s">
        <v>245</v>
      </c>
      <c r="B97" s="94"/>
      <c r="C97" s="94"/>
      <c r="D97" s="95"/>
      <c r="E97" s="96"/>
      <c r="F97" s="831"/>
      <c r="G97" s="831"/>
      <c r="H97" s="864"/>
      <c r="I97" s="99" t="s">
        <v>243</v>
      </c>
      <c r="J97" s="352">
        <v>3043.2</v>
      </c>
      <c r="K97" s="397">
        <v>3043261.02</v>
      </c>
      <c r="L97" s="352">
        <f t="shared" si="127"/>
        <v>0</v>
      </c>
      <c r="M97" s="397">
        <f t="shared" si="128"/>
        <v>0</v>
      </c>
      <c r="N97" s="352"/>
      <c r="O97" s="397"/>
      <c r="P97" s="352"/>
      <c r="Q97" s="397"/>
      <c r="R97" s="352"/>
      <c r="S97" s="397"/>
      <c r="T97" s="352">
        <f t="shared" si="129"/>
        <v>3043.2</v>
      </c>
      <c r="U97" s="700">
        <f t="shared" si="130"/>
        <v>3043261.02</v>
      </c>
      <c r="V97" s="701">
        <v>2949.8</v>
      </c>
      <c r="W97" s="700">
        <v>2949817.83</v>
      </c>
      <c r="X97" s="564">
        <f t="shared" si="94"/>
        <v>0.96930862250262895</v>
      </c>
      <c r="Y97" s="564">
        <f t="shared" si="95"/>
        <v>0.96929504587812187</v>
      </c>
    </row>
    <row r="98" spans="1:25" s="12" customFormat="1" ht="13.5" customHeight="1">
      <c r="A98" s="40" t="s">
        <v>502</v>
      </c>
      <c r="B98" s="67" t="s">
        <v>472</v>
      </c>
      <c r="C98" s="67" t="s">
        <v>474</v>
      </c>
      <c r="D98" s="68" t="s">
        <v>508</v>
      </c>
      <c r="E98" s="8" t="s">
        <v>474</v>
      </c>
      <c r="F98" s="9" t="s">
        <v>482</v>
      </c>
      <c r="G98" s="9" t="s">
        <v>201</v>
      </c>
      <c r="H98" s="10" t="s">
        <v>205</v>
      </c>
      <c r="I98" s="69" t="s">
        <v>503</v>
      </c>
      <c r="J98" s="357">
        <v>2173.1999999999998</v>
      </c>
      <c r="K98" s="430">
        <v>2173156</v>
      </c>
      <c r="L98" s="357">
        <f t="shared" ref="L98:W98" si="131">L99</f>
        <v>0</v>
      </c>
      <c r="M98" s="430">
        <f t="shared" si="131"/>
        <v>0</v>
      </c>
      <c r="N98" s="357">
        <f t="shared" si="131"/>
        <v>0</v>
      </c>
      <c r="O98" s="430">
        <f t="shared" si="131"/>
        <v>0</v>
      </c>
      <c r="P98" s="357">
        <f t="shared" si="131"/>
        <v>0</v>
      </c>
      <c r="Q98" s="430">
        <f t="shared" si="131"/>
        <v>0</v>
      </c>
      <c r="R98" s="357">
        <f t="shared" si="131"/>
        <v>0</v>
      </c>
      <c r="S98" s="430">
        <f t="shared" si="131"/>
        <v>0</v>
      </c>
      <c r="T98" s="357">
        <f t="shared" si="131"/>
        <v>2173.1999999999998</v>
      </c>
      <c r="U98" s="711">
        <f t="shared" si="131"/>
        <v>2173156</v>
      </c>
      <c r="V98" s="712">
        <f t="shared" si="131"/>
        <v>2173.1</v>
      </c>
      <c r="W98" s="711">
        <f t="shared" si="131"/>
        <v>2173155.0699999998</v>
      </c>
      <c r="X98" s="577">
        <f t="shared" si="94"/>
        <v>0.99995398490704956</v>
      </c>
      <c r="Y98" s="577">
        <f t="shared" si="95"/>
        <v>0.99999957205097101</v>
      </c>
    </row>
    <row r="99" spans="1:25" s="59" customFormat="1" ht="14.25" customHeight="1">
      <c r="A99" s="45" t="s">
        <v>504</v>
      </c>
      <c r="B99" s="72" t="s">
        <v>472</v>
      </c>
      <c r="C99" s="72" t="s">
        <v>474</v>
      </c>
      <c r="D99" s="73" t="s">
        <v>508</v>
      </c>
      <c r="E99" s="74" t="s">
        <v>474</v>
      </c>
      <c r="F99" s="75" t="s">
        <v>482</v>
      </c>
      <c r="G99" s="75" t="s">
        <v>201</v>
      </c>
      <c r="H99" s="76" t="s">
        <v>205</v>
      </c>
      <c r="I99" s="77" t="s">
        <v>505</v>
      </c>
      <c r="J99" s="351">
        <v>2173.1999999999998</v>
      </c>
      <c r="K99" s="396">
        <v>2173156</v>
      </c>
      <c r="L99" s="351">
        <f>SUM(L100:L102)</f>
        <v>0</v>
      </c>
      <c r="M99" s="396">
        <f>SUM(M100:M102)</f>
        <v>0</v>
      </c>
      <c r="N99" s="351">
        <f>SUM(N100:N102)</f>
        <v>0</v>
      </c>
      <c r="O99" s="396">
        <f>SUM(O100:O102)</f>
        <v>0</v>
      </c>
      <c r="P99" s="351">
        <f>SUM(P100:P102)</f>
        <v>0</v>
      </c>
      <c r="Q99" s="396">
        <f t="shared" ref="Q99:S99" si="132">SUM(Q100:Q102)</f>
        <v>0</v>
      </c>
      <c r="R99" s="351">
        <f t="shared" si="132"/>
        <v>0</v>
      </c>
      <c r="S99" s="396">
        <f t="shared" si="132"/>
        <v>0</v>
      </c>
      <c r="T99" s="351">
        <f t="shared" ref="T99:W99" si="133">SUM(T100:T102)</f>
        <v>2173.1999999999998</v>
      </c>
      <c r="U99" s="699">
        <f t="shared" si="133"/>
        <v>2173156</v>
      </c>
      <c r="V99" s="708">
        <f t="shared" si="133"/>
        <v>2173.1</v>
      </c>
      <c r="W99" s="699">
        <f t="shared" si="133"/>
        <v>2173155.0699999998</v>
      </c>
      <c r="X99" s="572">
        <f t="shared" si="94"/>
        <v>0.99995398490704956</v>
      </c>
      <c r="Y99" s="572">
        <f t="shared" si="95"/>
        <v>0.99999957205097101</v>
      </c>
    </row>
    <row r="100" spans="1:25" s="12" customFormat="1" ht="12.75" customHeight="1">
      <c r="A100" s="93" t="s">
        <v>248</v>
      </c>
      <c r="B100" s="94"/>
      <c r="C100" s="94"/>
      <c r="D100" s="95"/>
      <c r="E100" s="96"/>
      <c r="F100" s="97"/>
      <c r="G100" s="97"/>
      <c r="H100" s="98"/>
      <c r="I100" s="99" t="s">
        <v>246</v>
      </c>
      <c r="J100" s="352">
        <v>1572.1</v>
      </c>
      <c r="K100" s="397">
        <v>1572043</v>
      </c>
      <c r="L100" s="352">
        <f t="shared" ref="L100:L102" si="134">N100+P100+R100</f>
        <v>0</v>
      </c>
      <c r="M100" s="397">
        <f t="shared" ref="M100:M102" si="135">O100+Q100+S100</f>
        <v>0</v>
      </c>
      <c r="N100" s="352"/>
      <c r="O100" s="397"/>
      <c r="P100" s="352"/>
      <c r="Q100" s="397"/>
      <c r="R100" s="352"/>
      <c r="S100" s="397"/>
      <c r="T100" s="352">
        <f t="shared" ref="T100:T102" si="136">J100+L100</f>
        <v>1572.1</v>
      </c>
      <c r="U100" s="700">
        <f t="shared" ref="U100:U102" si="137">K100+M100</f>
        <v>1572043</v>
      </c>
      <c r="V100" s="701">
        <v>1572</v>
      </c>
      <c r="W100" s="700">
        <v>1572043</v>
      </c>
      <c r="X100" s="564">
        <f t="shared" si="94"/>
        <v>0.99993639081483376</v>
      </c>
      <c r="Y100" s="564">
        <f t="shared" si="95"/>
        <v>1</v>
      </c>
    </row>
    <row r="101" spans="1:25" s="12" customFormat="1" ht="12" customHeight="1">
      <c r="A101" s="93" t="s">
        <v>249</v>
      </c>
      <c r="B101" s="94"/>
      <c r="C101" s="94"/>
      <c r="D101" s="95"/>
      <c r="E101" s="96"/>
      <c r="F101" s="97"/>
      <c r="G101" s="97"/>
      <c r="H101" s="98"/>
      <c r="I101" s="99" t="s">
        <v>247</v>
      </c>
      <c r="J101" s="352">
        <v>593.90000000000009</v>
      </c>
      <c r="K101" s="397">
        <v>593859</v>
      </c>
      <c r="L101" s="352">
        <f t="shared" si="134"/>
        <v>0</v>
      </c>
      <c r="M101" s="397">
        <f t="shared" si="135"/>
        <v>0</v>
      </c>
      <c r="N101" s="352"/>
      <c r="O101" s="397"/>
      <c r="P101" s="352"/>
      <c r="Q101" s="397"/>
      <c r="R101" s="352"/>
      <c r="S101" s="397"/>
      <c r="T101" s="352">
        <f t="shared" si="136"/>
        <v>593.90000000000009</v>
      </c>
      <c r="U101" s="700">
        <f t="shared" si="137"/>
        <v>593859</v>
      </c>
      <c r="V101" s="701">
        <v>593.9</v>
      </c>
      <c r="W101" s="700">
        <v>593859</v>
      </c>
      <c r="X101" s="564">
        <f t="shared" si="94"/>
        <v>0.99999999999999978</v>
      </c>
      <c r="Y101" s="564">
        <f t="shared" si="95"/>
        <v>1</v>
      </c>
    </row>
    <row r="102" spans="1:25" s="12" customFormat="1" ht="12.75" customHeight="1">
      <c r="A102" s="93" t="s">
        <v>383</v>
      </c>
      <c r="B102" s="94"/>
      <c r="C102" s="94"/>
      <c r="D102" s="95"/>
      <c r="E102" s="96"/>
      <c r="F102" s="97"/>
      <c r="G102" s="97"/>
      <c r="H102" s="98"/>
      <c r="I102" s="99" t="s">
        <v>550</v>
      </c>
      <c r="J102" s="352">
        <v>7.1999999999999993</v>
      </c>
      <c r="K102" s="397">
        <v>7254</v>
      </c>
      <c r="L102" s="352">
        <f t="shared" si="134"/>
        <v>0</v>
      </c>
      <c r="M102" s="397">
        <f t="shared" si="135"/>
        <v>0</v>
      </c>
      <c r="N102" s="352"/>
      <c r="O102" s="397"/>
      <c r="P102" s="352"/>
      <c r="Q102" s="397"/>
      <c r="R102" s="352"/>
      <c r="S102" s="397"/>
      <c r="T102" s="352">
        <f t="shared" si="136"/>
        <v>7.1999999999999993</v>
      </c>
      <c r="U102" s="700">
        <f t="shared" si="137"/>
        <v>7254</v>
      </c>
      <c r="V102" s="701">
        <v>7.2</v>
      </c>
      <c r="W102" s="700">
        <v>7253.07</v>
      </c>
      <c r="X102" s="564">
        <f t="shared" si="94"/>
        <v>1.0000000000000002</v>
      </c>
      <c r="Y102" s="564">
        <f t="shared" si="95"/>
        <v>0.99987179487179478</v>
      </c>
    </row>
    <row r="103" spans="1:25" s="12" customFormat="1" ht="27.75" customHeight="1">
      <c r="A103" s="392" t="s">
        <v>420</v>
      </c>
      <c r="B103" s="24" t="s">
        <v>472</v>
      </c>
      <c r="C103" s="24" t="s">
        <v>474</v>
      </c>
      <c r="D103" s="25" t="s">
        <v>508</v>
      </c>
      <c r="E103" s="25" t="s">
        <v>424</v>
      </c>
      <c r="F103" s="26" t="s">
        <v>478</v>
      </c>
      <c r="G103" s="26" t="s">
        <v>201</v>
      </c>
      <c r="H103" s="27" t="s">
        <v>202</v>
      </c>
      <c r="I103" s="27"/>
      <c r="J103" s="347">
        <v>224.6</v>
      </c>
      <c r="K103" s="422">
        <v>224621.2</v>
      </c>
      <c r="L103" s="347">
        <f t="shared" ref="L103:W106" si="138">L104</f>
        <v>170</v>
      </c>
      <c r="M103" s="422">
        <f t="shared" si="138"/>
        <v>170020.95</v>
      </c>
      <c r="N103" s="347">
        <f t="shared" si="138"/>
        <v>170</v>
      </c>
      <c r="O103" s="422">
        <f t="shared" si="138"/>
        <v>170020.95</v>
      </c>
      <c r="P103" s="347">
        <f t="shared" si="138"/>
        <v>0</v>
      </c>
      <c r="Q103" s="422">
        <f t="shared" si="138"/>
        <v>0</v>
      </c>
      <c r="R103" s="347">
        <f t="shared" si="138"/>
        <v>0</v>
      </c>
      <c r="S103" s="422">
        <f t="shared" si="138"/>
        <v>0</v>
      </c>
      <c r="T103" s="347">
        <f t="shared" si="138"/>
        <v>394.6</v>
      </c>
      <c r="U103" s="691">
        <f t="shared" si="138"/>
        <v>394642.15</v>
      </c>
      <c r="V103" s="692">
        <f t="shared" si="138"/>
        <v>394.6</v>
      </c>
      <c r="W103" s="691">
        <f t="shared" si="138"/>
        <v>394642.15</v>
      </c>
      <c r="X103" s="568">
        <f t="shared" si="94"/>
        <v>1</v>
      </c>
      <c r="Y103" s="568">
        <f t="shared" si="95"/>
        <v>1</v>
      </c>
    </row>
    <row r="104" spans="1:25" s="12" customFormat="1" ht="15" customHeight="1">
      <c r="A104" s="60" t="s">
        <v>421</v>
      </c>
      <c r="B104" s="61" t="s">
        <v>472</v>
      </c>
      <c r="C104" s="61" t="s">
        <v>474</v>
      </c>
      <c r="D104" s="62" t="s">
        <v>508</v>
      </c>
      <c r="E104" s="63" t="s">
        <v>424</v>
      </c>
      <c r="F104" s="64" t="s">
        <v>478</v>
      </c>
      <c r="G104" s="64" t="s">
        <v>201</v>
      </c>
      <c r="H104" s="65" t="s">
        <v>422</v>
      </c>
      <c r="I104" s="66"/>
      <c r="J104" s="355">
        <v>224.6</v>
      </c>
      <c r="K104" s="428">
        <v>224621.2</v>
      </c>
      <c r="L104" s="355">
        <f t="shared" si="138"/>
        <v>170</v>
      </c>
      <c r="M104" s="428">
        <f t="shared" si="138"/>
        <v>170020.95</v>
      </c>
      <c r="N104" s="355">
        <f t="shared" si="138"/>
        <v>170</v>
      </c>
      <c r="O104" s="428">
        <f t="shared" si="138"/>
        <v>170020.95</v>
      </c>
      <c r="P104" s="355">
        <f t="shared" si="138"/>
        <v>0</v>
      </c>
      <c r="Q104" s="428">
        <f t="shared" si="138"/>
        <v>0</v>
      </c>
      <c r="R104" s="355">
        <f t="shared" si="138"/>
        <v>0</v>
      </c>
      <c r="S104" s="428">
        <f t="shared" si="138"/>
        <v>0</v>
      </c>
      <c r="T104" s="355">
        <f t="shared" si="138"/>
        <v>394.6</v>
      </c>
      <c r="U104" s="706">
        <f t="shared" si="138"/>
        <v>394642.15</v>
      </c>
      <c r="V104" s="707">
        <f t="shared" si="138"/>
        <v>394.6</v>
      </c>
      <c r="W104" s="719">
        <f t="shared" si="138"/>
        <v>394642.15</v>
      </c>
      <c r="X104" s="575">
        <f t="shared" si="94"/>
        <v>1</v>
      </c>
      <c r="Y104" s="575">
        <f t="shared" si="95"/>
        <v>1</v>
      </c>
    </row>
    <row r="105" spans="1:25" s="28" customFormat="1" ht="36.75" customHeight="1">
      <c r="A105" s="40" t="s">
        <v>484</v>
      </c>
      <c r="B105" s="41" t="s">
        <v>472</v>
      </c>
      <c r="C105" s="41" t="s">
        <v>474</v>
      </c>
      <c r="D105" s="42" t="s">
        <v>508</v>
      </c>
      <c r="E105" s="42" t="s">
        <v>424</v>
      </c>
      <c r="F105" s="43" t="s">
        <v>478</v>
      </c>
      <c r="G105" s="43" t="s">
        <v>201</v>
      </c>
      <c r="H105" s="44" t="s">
        <v>422</v>
      </c>
      <c r="I105" s="44" t="s">
        <v>485</v>
      </c>
      <c r="J105" s="350">
        <v>224.6</v>
      </c>
      <c r="K105" s="425">
        <v>224621.2</v>
      </c>
      <c r="L105" s="350">
        <f t="shared" si="138"/>
        <v>170</v>
      </c>
      <c r="M105" s="425">
        <f t="shared" si="138"/>
        <v>170020.95</v>
      </c>
      <c r="N105" s="350">
        <f t="shared" si="138"/>
        <v>170</v>
      </c>
      <c r="O105" s="425">
        <f t="shared" si="138"/>
        <v>170020.95</v>
      </c>
      <c r="P105" s="350">
        <f t="shared" si="138"/>
        <v>0</v>
      </c>
      <c r="Q105" s="425">
        <f t="shared" si="138"/>
        <v>0</v>
      </c>
      <c r="R105" s="350">
        <f t="shared" si="138"/>
        <v>0</v>
      </c>
      <c r="S105" s="425">
        <f t="shared" si="138"/>
        <v>0</v>
      </c>
      <c r="T105" s="350">
        <f t="shared" si="138"/>
        <v>394.6</v>
      </c>
      <c r="U105" s="697">
        <f t="shared" si="138"/>
        <v>394642.15</v>
      </c>
      <c r="V105" s="698">
        <f t="shared" si="138"/>
        <v>394.6</v>
      </c>
      <c r="W105" s="697">
        <f t="shared" si="138"/>
        <v>394642.15</v>
      </c>
      <c r="X105" s="571">
        <f t="shared" si="94"/>
        <v>1</v>
      </c>
      <c r="Y105" s="571">
        <f t="shared" si="95"/>
        <v>1</v>
      </c>
    </row>
    <row r="106" spans="1:25" s="50" customFormat="1" ht="12.75" customHeight="1">
      <c r="A106" s="45" t="s">
        <v>486</v>
      </c>
      <c r="B106" s="46" t="s">
        <v>472</v>
      </c>
      <c r="C106" s="46" t="s">
        <v>474</v>
      </c>
      <c r="D106" s="47" t="s">
        <v>508</v>
      </c>
      <c r="E106" s="47" t="s">
        <v>424</v>
      </c>
      <c r="F106" s="48" t="s">
        <v>478</v>
      </c>
      <c r="G106" s="48" t="s">
        <v>201</v>
      </c>
      <c r="H106" s="49" t="s">
        <v>422</v>
      </c>
      <c r="I106" s="49" t="s">
        <v>487</v>
      </c>
      <c r="J106" s="351">
        <v>224.6</v>
      </c>
      <c r="K106" s="396">
        <v>224621.2</v>
      </c>
      <c r="L106" s="351">
        <f t="shared" si="138"/>
        <v>170</v>
      </c>
      <c r="M106" s="396">
        <f t="shared" si="138"/>
        <v>170020.95</v>
      </c>
      <c r="N106" s="351">
        <f t="shared" si="138"/>
        <v>170</v>
      </c>
      <c r="O106" s="396">
        <f t="shared" si="138"/>
        <v>170020.95</v>
      </c>
      <c r="P106" s="351">
        <f t="shared" si="138"/>
        <v>0</v>
      </c>
      <c r="Q106" s="396">
        <f t="shared" si="138"/>
        <v>0</v>
      </c>
      <c r="R106" s="351">
        <f t="shared" si="138"/>
        <v>0</v>
      </c>
      <c r="S106" s="396">
        <f t="shared" si="138"/>
        <v>0</v>
      </c>
      <c r="T106" s="351">
        <f t="shared" si="138"/>
        <v>394.6</v>
      </c>
      <c r="U106" s="699">
        <f t="shared" si="138"/>
        <v>394642.15</v>
      </c>
      <c r="V106" s="708">
        <f t="shared" si="138"/>
        <v>394.6</v>
      </c>
      <c r="W106" s="699">
        <f t="shared" si="138"/>
        <v>394642.15</v>
      </c>
      <c r="X106" s="572">
        <f t="shared" si="94"/>
        <v>1</v>
      </c>
      <c r="Y106" s="572">
        <f t="shared" si="95"/>
        <v>1</v>
      </c>
    </row>
    <row r="107" spans="1:25" s="6" customFormat="1" ht="13.5" customHeight="1">
      <c r="A107" s="93" t="s">
        <v>423</v>
      </c>
      <c r="B107" s="127"/>
      <c r="C107" s="127"/>
      <c r="D107" s="128"/>
      <c r="E107" s="128"/>
      <c r="F107" s="130"/>
      <c r="G107" s="130"/>
      <c r="H107" s="131"/>
      <c r="I107" s="131" t="s">
        <v>241</v>
      </c>
      <c r="J107" s="352">
        <v>224.6</v>
      </c>
      <c r="K107" s="397">
        <v>224621.2</v>
      </c>
      <c r="L107" s="352">
        <f>N107+P107+R107</f>
        <v>170</v>
      </c>
      <c r="M107" s="397">
        <f>O107+Q107+S107</f>
        <v>170020.95</v>
      </c>
      <c r="N107" s="352">
        <v>170</v>
      </c>
      <c r="O107" s="397">
        <v>170020.95</v>
      </c>
      <c r="P107" s="352"/>
      <c r="Q107" s="397"/>
      <c r="R107" s="352"/>
      <c r="S107" s="397"/>
      <c r="T107" s="352">
        <f>J107+L107</f>
        <v>394.6</v>
      </c>
      <c r="U107" s="700">
        <f>K107+M107</f>
        <v>394642.15</v>
      </c>
      <c r="V107" s="701">
        <v>394.6</v>
      </c>
      <c r="W107" s="700">
        <v>394642.15</v>
      </c>
      <c r="X107" s="564">
        <f t="shared" si="94"/>
        <v>1</v>
      </c>
      <c r="Y107" s="564">
        <f t="shared" si="95"/>
        <v>1</v>
      </c>
    </row>
    <row r="108" spans="1:25" s="28" customFormat="1" ht="24" customHeight="1">
      <c r="A108" s="87" t="s">
        <v>516</v>
      </c>
      <c r="B108" s="88" t="s">
        <v>472</v>
      </c>
      <c r="C108" s="88" t="s">
        <v>474</v>
      </c>
      <c r="D108" s="70" t="s">
        <v>517</v>
      </c>
      <c r="E108" s="70"/>
      <c r="F108" s="71"/>
      <c r="G108" s="71"/>
      <c r="H108" s="89"/>
      <c r="I108" s="89"/>
      <c r="J108" s="362">
        <v>9160.9000000000015</v>
      </c>
      <c r="K108" s="435">
        <v>9160880.9000000004</v>
      </c>
      <c r="L108" s="362">
        <f t="shared" ref="L108:W108" si="139">L109+L125+L139</f>
        <v>49.800000000000004</v>
      </c>
      <c r="M108" s="435">
        <f t="shared" si="139"/>
        <v>49743.25</v>
      </c>
      <c r="N108" s="362">
        <f t="shared" si="139"/>
        <v>49.800000000000004</v>
      </c>
      <c r="O108" s="435">
        <f t="shared" si="139"/>
        <v>49743.25</v>
      </c>
      <c r="P108" s="362">
        <f t="shared" si="139"/>
        <v>0</v>
      </c>
      <c r="Q108" s="435">
        <f t="shared" si="139"/>
        <v>0</v>
      </c>
      <c r="R108" s="362">
        <f t="shared" si="139"/>
        <v>0</v>
      </c>
      <c r="S108" s="435">
        <f t="shared" si="139"/>
        <v>0</v>
      </c>
      <c r="T108" s="362">
        <f t="shared" si="139"/>
        <v>9210.7000000000007</v>
      </c>
      <c r="U108" s="720">
        <f t="shared" si="139"/>
        <v>9210624.1500000004</v>
      </c>
      <c r="V108" s="721">
        <f t="shared" si="139"/>
        <v>9200.7000000000007</v>
      </c>
      <c r="W108" s="720">
        <f t="shared" si="139"/>
        <v>9200731.4700000007</v>
      </c>
      <c r="X108" s="582">
        <f t="shared" si="94"/>
        <v>0.99891430618736898</v>
      </c>
      <c r="Y108" s="582">
        <f t="shared" si="95"/>
        <v>0.99892594900856968</v>
      </c>
    </row>
    <row r="109" spans="1:25" s="12" customFormat="1" ht="39" customHeight="1">
      <c r="A109" s="90" t="s">
        <v>520</v>
      </c>
      <c r="B109" s="24" t="s">
        <v>472</v>
      </c>
      <c r="C109" s="24" t="s">
        <v>474</v>
      </c>
      <c r="D109" s="25" t="s">
        <v>517</v>
      </c>
      <c r="E109" s="25" t="s">
        <v>476</v>
      </c>
      <c r="F109" s="26" t="s">
        <v>478</v>
      </c>
      <c r="G109" s="26" t="s">
        <v>201</v>
      </c>
      <c r="H109" s="27" t="s">
        <v>202</v>
      </c>
      <c r="I109" s="27"/>
      <c r="J109" s="347">
        <v>7593.7000000000007</v>
      </c>
      <c r="K109" s="422">
        <v>7593700</v>
      </c>
      <c r="L109" s="347">
        <f t="shared" ref="L109:W110" si="140">L110</f>
        <v>0</v>
      </c>
      <c r="M109" s="422">
        <f t="shared" si="140"/>
        <v>0</v>
      </c>
      <c r="N109" s="347">
        <f t="shared" si="140"/>
        <v>0</v>
      </c>
      <c r="O109" s="422">
        <f t="shared" si="140"/>
        <v>0</v>
      </c>
      <c r="P109" s="347">
        <f t="shared" si="140"/>
        <v>0</v>
      </c>
      <c r="Q109" s="422">
        <f t="shared" si="140"/>
        <v>0</v>
      </c>
      <c r="R109" s="347">
        <f t="shared" si="140"/>
        <v>0</v>
      </c>
      <c r="S109" s="422">
        <f t="shared" si="140"/>
        <v>0</v>
      </c>
      <c r="T109" s="347">
        <f t="shared" si="140"/>
        <v>7593.7000000000007</v>
      </c>
      <c r="U109" s="691">
        <f t="shared" si="140"/>
        <v>7593700</v>
      </c>
      <c r="V109" s="692">
        <f t="shared" si="140"/>
        <v>7584.8000000000011</v>
      </c>
      <c r="W109" s="691">
        <f t="shared" si="140"/>
        <v>7584826.2799999993</v>
      </c>
      <c r="X109" s="568">
        <f t="shared" si="94"/>
        <v>0.99882797582206306</v>
      </c>
      <c r="Y109" s="568">
        <f t="shared" si="95"/>
        <v>0.99883143658559059</v>
      </c>
    </row>
    <row r="110" spans="1:25" s="34" customFormat="1" ht="39" customHeight="1">
      <c r="A110" s="52" t="s">
        <v>521</v>
      </c>
      <c r="B110" s="53" t="s">
        <v>472</v>
      </c>
      <c r="C110" s="53" t="s">
        <v>474</v>
      </c>
      <c r="D110" s="54" t="s">
        <v>517</v>
      </c>
      <c r="E110" s="54" t="s">
        <v>476</v>
      </c>
      <c r="F110" s="91" t="s">
        <v>482</v>
      </c>
      <c r="G110" s="91" t="s">
        <v>201</v>
      </c>
      <c r="H110" s="58" t="s">
        <v>202</v>
      </c>
      <c r="I110" s="58"/>
      <c r="J110" s="354">
        <v>7593.7000000000007</v>
      </c>
      <c r="K110" s="427">
        <v>7593700</v>
      </c>
      <c r="L110" s="354">
        <f t="shared" si="140"/>
        <v>0</v>
      </c>
      <c r="M110" s="427">
        <f t="shared" si="140"/>
        <v>0</v>
      </c>
      <c r="N110" s="354">
        <f t="shared" si="140"/>
        <v>0</v>
      </c>
      <c r="O110" s="427">
        <f t="shared" si="140"/>
        <v>0</v>
      </c>
      <c r="P110" s="354">
        <f t="shared" si="140"/>
        <v>0</v>
      </c>
      <c r="Q110" s="427">
        <f t="shared" si="140"/>
        <v>0</v>
      </c>
      <c r="R110" s="354">
        <f t="shared" si="140"/>
        <v>0</v>
      </c>
      <c r="S110" s="427">
        <f t="shared" si="140"/>
        <v>0</v>
      </c>
      <c r="T110" s="354">
        <f t="shared" si="140"/>
        <v>7593.7000000000007</v>
      </c>
      <c r="U110" s="704">
        <f t="shared" si="140"/>
        <v>7593700</v>
      </c>
      <c r="V110" s="705">
        <f t="shared" si="140"/>
        <v>7584.8000000000011</v>
      </c>
      <c r="W110" s="704">
        <f t="shared" si="140"/>
        <v>7584826.2799999993</v>
      </c>
      <c r="X110" s="574">
        <f t="shared" si="94"/>
        <v>0.99882797582206306</v>
      </c>
      <c r="Y110" s="574">
        <f t="shared" si="95"/>
        <v>0.99883143658559059</v>
      </c>
    </row>
    <row r="111" spans="1:25" s="28" customFormat="1" ht="27" customHeight="1">
      <c r="A111" s="35" t="s">
        <v>522</v>
      </c>
      <c r="B111" s="61" t="s">
        <v>472</v>
      </c>
      <c r="C111" s="61" t="s">
        <v>474</v>
      </c>
      <c r="D111" s="62" t="s">
        <v>517</v>
      </c>
      <c r="E111" s="62" t="s">
        <v>476</v>
      </c>
      <c r="F111" s="92" t="s">
        <v>482</v>
      </c>
      <c r="G111" s="92" t="s">
        <v>201</v>
      </c>
      <c r="H111" s="66" t="s">
        <v>206</v>
      </c>
      <c r="I111" s="66"/>
      <c r="J111" s="355">
        <v>7593.7000000000007</v>
      </c>
      <c r="K111" s="428">
        <v>7593700</v>
      </c>
      <c r="L111" s="355">
        <f>L112+L117+L121</f>
        <v>0</v>
      </c>
      <c r="M111" s="428">
        <f t="shared" ref="M111:W111" si="141">M112+M117+M121</f>
        <v>0</v>
      </c>
      <c r="N111" s="355">
        <f t="shared" si="141"/>
        <v>0</v>
      </c>
      <c r="O111" s="428">
        <f t="shared" si="141"/>
        <v>0</v>
      </c>
      <c r="P111" s="355">
        <f t="shared" si="141"/>
        <v>0</v>
      </c>
      <c r="Q111" s="428">
        <f t="shared" si="141"/>
        <v>0</v>
      </c>
      <c r="R111" s="355">
        <f t="shared" si="141"/>
        <v>0</v>
      </c>
      <c r="S111" s="428">
        <f t="shared" si="141"/>
        <v>0</v>
      </c>
      <c r="T111" s="355">
        <f t="shared" si="141"/>
        <v>7593.7000000000007</v>
      </c>
      <c r="U111" s="706">
        <f t="shared" si="141"/>
        <v>7593700</v>
      </c>
      <c r="V111" s="707">
        <f t="shared" si="141"/>
        <v>7584.8000000000011</v>
      </c>
      <c r="W111" s="706">
        <f t="shared" si="141"/>
        <v>7584826.2799999993</v>
      </c>
      <c r="X111" s="575">
        <f t="shared" si="94"/>
        <v>0.99882797582206306</v>
      </c>
      <c r="Y111" s="575">
        <f t="shared" si="95"/>
        <v>0.99883143658559059</v>
      </c>
    </row>
    <row r="112" spans="1:25" s="12" customFormat="1" ht="38.25" customHeight="1">
      <c r="A112" s="40" t="s">
        <v>484</v>
      </c>
      <c r="B112" s="41" t="s">
        <v>472</v>
      </c>
      <c r="C112" s="41" t="s">
        <v>474</v>
      </c>
      <c r="D112" s="42" t="s">
        <v>517</v>
      </c>
      <c r="E112" s="42" t="s">
        <v>476</v>
      </c>
      <c r="F112" s="43" t="s">
        <v>482</v>
      </c>
      <c r="G112" s="43" t="s">
        <v>201</v>
      </c>
      <c r="H112" s="44" t="s">
        <v>206</v>
      </c>
      <c r="I112" s="44" t="s">
        <v>485</v>
      </c>
      <c r="J112" s="350">
        <v>7227.7000000000007</v>
      </c>
      <c r="K112" s="425">
        <v>7227700</v>
      </c>
      <c r="L112" s="350">
        <f t="shared" ref="L112:W112" si="142">L113</f>
        <v>0</v>
      </c>
      <c r="M112" s="425">
        <f t="shared" si="142"/>
        <v>0</v>
      </c>
      <c r="N112" s="350">
        <f t="shared" si="142"/>
        <v>0</v>
      </c>
      <c r="O112" s="425">
        <f t="shared" si="142"/>
        <v>0</v>
      </c>
      <c r="P112" s="350">
        <f t="shared" si="142"/>
        <v>0</v>
      </c>
      <c r="Q112" s="425">
        <f t="shared" si="142"/>
        <v>0</v>
      </c>
      <c r="R112" s="350">
        <f t="shared" si="142"/>
        <v>0</v>
      </c>
      <c r="S112" s="425">
        <f t="shared" si="142"/>
        <v>0</v>
      </c>
      <c r="T112" s="350">
        <f t="shared" si="142"/>
        <v>7227.7000000000007</v>
      </c>
      <c r="U112" s="697">
        <f t="shared" si="142"/>
        <v>7227700</v>
      </c>
      <c r="V112" s="698">
        <f t="shared" si="142"/>
        <v>7227.7000000000007</v>
      </c>
      <c r="W112" s="697">
        <f t="shared" si="142"/>
        <v>7227694.0099999998</v>
      </c>
      <c r="X112" s="571">
        <f t="shared" si="94"/>
        <v>1</v>
      </c>
      <c r="Y112" s="571">
        <f t="shared" si="95"/>
        <v>0.9999991712439642</v>
      </c>
    </row>
    <row r="113" spans="1:25" s="59" customFormat="1" ht="15.75" customHeight="1">
      <c r="A113" s="45" t="s">
        <v>486</v>
      </c>
      <c r="B113" s="46" t="s">
        <v>472</v>
      </c>
      <c r="C113" s="46" t="s">
        <v>474</v>
      </c>
      <c r="D113" s="47" t="s">
        <v>517</v>
      </c>
      <c r="E113" s="47" t="s">
        <v>476</v>
      </c>
      <c r="F113" s="48" t="s">
        <v>482</v>
      </c>
      <c r="G113" s="48" t="s">
        <v>201</v>
      </c>
      <c r="H113" s="49" t="s">
        <v>206</v>
      </c>
      <c r="I113" s="49" t="s">
        <v>487</v>
      </c>
      <c r="J113" s="351">
        <v>7227.7000000000007</v>
      </c>
      <c r="K113" s="396">
        <v>7227700</v>
      </c>
      <c r="L113" s="351">
        <f>SUM(L114:L116)</f>
        <v>0</v>
      </c>
      <c r="M113" s="396">
        <f>SUM(M114:M116)</f>
        <v>0</v>
      </c>
      <c r="N113" s="351">
        <f>SUM(N114:N116)</f>
        <v>0</v>
      </c>
      <c r="O113" s="396">
        <f>SUM(O114:O116)</f>
        <v>0</v>
      </c>
      <c r="P113" s="351">
        <f>SUM(P114:P116)</f>
        <v>0</v>
      </c>
      <c r="Q113" s="396">
        <f t="shared" ref="Q113:S113" si="143">SUM(Q114:Q116)</f>
        <v>0</v>
      </c>
      <c r="R113" s="351">
        <f t="shared" si="143"/>
        <v>0</v>
      </c>
      <c r="S113" s="396">
        <f t="shared" si="143"/>
        <v>0</v>
      </c>
      <c r="T113" s="351">
        <f t="shared" ref="T113:W113" si="144">SUM(T114:T116)</f>
        <v>7227.7000000000007</v>
      </c>
      <c r="U113" s="699">
        <f t="shared" si="144"/>
        <v>7227700</v>
      </c>
      <c r="V113" s="708">
        <f t="shared" si="144"/>
        <v>7227.7000000000007</v>
      </c>
      <c r="W113" s="699">
        <f t="shared" si="144"/>
        <v>7227694.0099999998</v>
      </c>
      <c r="X113" s="572">
        <f t="shared" si="94"/>
        <v>1</v>
      </c>
      <c r="Y113" s="572">
        <f t="shared" si="95"/>
        <v>0.9999991712439642</v>
      </c>
    </row>
    <row r="114" spans="1:25" s="6" customFormat="1" ht="14.25" customHeight="1">
      <c r="A114" s="93" t="s">
        <v>250</v>
      </c>
      <c r="B114" s="127"/>
      <c r="C114" s="127"/>
      <c r="D114" s="128"/>
      <c r="E114" s="128"/>
      <c r="F114" s="130"/>
      <c r="G114" s="130"/>
      <c r="H114" s="131"/>
      <c r="I114" s="131" t="s">
        <v>239</v>
      </c>
      <c r="J114" s="352">
        <v>5487.6</v>
      </c>
      <c r="K114" s="397">
        <v>5487600</v>
      </c>
      <c r="L114" s="352">
        <f t="shared" ref="L114:L116" si="145">N114+P114+R114</f>
        <v>50</v>
      </c>
      <c r="M114" s="397">
        <f t="shared" ref="M114:M116" si="146">O114+Q114+S114</f>
        <v>49970.34</v>
      </c>
      <c r="N114" s="352"/>
      <c r="O114" s="397"/>
      <c r="P114" s="352">
        <v>50</v>
      </c>
      <c r="Q114" s="397">
        <v>49970.34</v>
      </c>
      <c r="R114" s="352"/>
      <c r="S114" s="397"/>
      <c r="T114" s="352">
        <f t="shared" ref="T114:T116" si="147">J114+L114</f>
        <v>5537.6</v>
      </c>
      <c r="U114" s="700">
        <f t="shared" ref="U114:U116" si="148">K114+M114</f>
        <v>5537570.3399999999</v>
      </c>
      <c r="V114" s="701">
        <v>5537.6</v>
      </c>
      <c r="W114" s="700">
        <v>5537570.3399999999</v>
      </c>
      <c r="X114" s="564">
        <f t="shared" si="94"/>
        <v>1</v>
      </c>
      <c r="Y114" s="564">
        <f t="shared" si="95"/>
        <v>1</v>
      </c>
    </row>
    <row r="115" spans="1:25" s="6" customFormat="1" ht="13.5" customHeight="1">
      <c r="A115" s="93" t="s">
        <v>251</v>
      </c>
      <c r="B115" s="127"/>
      <c r="C115" s="127"/>
      <c r="D115" s="128"/>
      <c r="E115" s="128"/>
      <c r="F115" s="130"/>
      <c r="G115" s="130"/>
      <c r="H115" s="131"/>
      <c r="I115" s="131" t="s">
        <v>241</v>
      </c>
      <c r="J115" s="352">
        <v>40.799999999999997</v>
      </c>
      <c r="K115" s="397">
        <v>40800</v>
      </c>
      <c r="L115" s="352">
        <f t="shared" si="145"/>
        <v>-10.3</v>
      </c>
      <c r="M115" s="397">
        <f t="shared" si="146"/>
        <v>-10240.9</v>
      </c>
      <c r="N115" s="352"/>
      <c r="O115" s="397"/>
      <c r="P115" s="352">
        <v>-10.3</v>
      </c>
      <c r="Q115" s="397">
        <v>-10240.9</v>
      </c>
      <c r="R115" s="352"/>
      <c r="S115" s="397"/>
      <c r="T115" s="352">
        <f t="shared" si="147"/>
        <v>30.499999999999996</v>
      </c>
      <c r="U115" s="700">
        <f t="shared" si="148"/>
        <v>30559.1</v>
      </c>
      <c r="V115" s="701">
        <v>30.5</v>
      </c>
      <c r="W115" s="700">
        <v>30559.1</v>
      </c>
      <c r="X115" s="564">
        <f t="shared" si="94"/>
        <v>1.0000000000000002</v>
      </c>
      <c r="Y115" s="564">
        <f t="shared" si="95"/>
        <v>1</v>
      </c>
    </row>
    <row r="116" spans="1:25" s="6" customFormat="1" ht="13.5" customHeight="1">
      <c r="A116" s="93" t="s">
        <v>252</v>
      </c>
      <c r="B116" s="127"/>
      <c r="C116" s="127"/>
      <c r="D116" s="128"/>
      <c r="E116" s="128"/>
      <c r="F116" s="130"/>
      <c r="G116" s="130"/>
      <c r="H116" s="131"/>
      <c r="I116" s="131" t="s">
        <v>240</v>
      </c>
      <c r="J116" s="352">
        <v>1699.3</v>
      </c>
      <c r="K116" s="397">
        <v>1699300</v>
      </c>
      <c r="L116" s="352">
        <f t="shared" si="145"/>
        <v>-39.700000000000003</v>
      </c>
      <c r="M116" s="397">
        <f t="shared" si="146"/>
        <v>-39729.440000000002</v>
      </c>
      <c r="N116" s="352"/>
      <c r="O116" s="397"/>
      <c r="P116" s="352">
        <v>-39.700000000000003</v>
      </c>
      <c r="Q116" s="397">
        <v>-39729.440000000002</v>
      </c>
      <c r="R116" s="352"/>
      <c r="S116" s="397"/>
      <c r="T116" s="352">
        <f t="shared" si="147"/>
        <v>1659.6</v>
      </c>
      <c r="U116" s="700">
        <f t="shared" si="148"/>
        <v>1659570.56</v>
      </c>
      <c r="V116" s="701">
        <v>1659.6</v>
      </c>
      <c r="W116" s="700">
        <v>1659564.57</v>
      </c>
      <c r="X116" s="564">
        <f t="shared" si="94"/>
        <v>1</v>
      </c>
      <c r="Y116" s="564">
        <f t="shared" si="95"/>
        <v>0.9999963906325261</v>
      </c>
    </row>
    <row r="117" spans="1:25" s="12" customFormat="1" ht="22.5" customHeight="1">
      <c r="A117" s="40" t="s">
        <v>498</v>
      </c>
      <c r="B117" s="67" t="s">
        <v>472</v>
      </c>
      <c r="C117" s="67" t="s">
        <v>474</v>
      </c>
      <c r="D117" s="68" t="s">
        <v>517</v>
      </c>
      <c r="E117" s="8" t="s">
        <v>476</v>
      </c>
      <c r="F117" s="9" t="s">
        <v>482</v>
      </c>
      <c r="G117" s="9" t="s">
        <v>201</v>
      </c>
      <c r="H117" s="10" t="s">
        <v>206</v>
      </c>
      <c r="I117" s="69" t="s">
        <v>499</v>
      </c>
      <c r="J117" s="357">
        <v>360.70000000000005</v>
      </c>
      <c r="K117" s="430">
        <v>360746</v>
      </c>
      <c r="L117" s="357">
        <f t="shared" ref="L117:W117" si="149">L118</f>
        <v>0</v>
      </c>
      <c r="M117" s="430">
        <f t="shared" si="149"/>
        <v>0</v>
      </c>
      <c r="N117" s="357">
        <f t="shared" si="149"/>
        <v>0</v>
      </c>
      <c r="O117" s="430">
        <f t="shared" si="149"/>
        <v>0</v>
      </c>
      <c r="P117" s="357">
        <f t="shared" si="149"/>
        <v>0</v>
      </c>
      <c r="Q117" s="430">
        <f t="shared" si="149"/>
        <v>0</v>
      </c>
      <c r="R117" s="357">
        <f t="shared" si="149"/>
        <v>0</v>
      </c>
      <c r="S117" s="430">
        <f t="shared" si="149"/>
        <v>0</v>
      </c>
      <c r="T117" s="357">
        <f t="shared" si="149"/>
        <v>360.70000000000005</v>
      </c>
      <c r="U117" s="711">
        <f t="shared" si="149"/>
        <v>360746</v>
      </c>
      <c r="V117" s="712">
        <f t="shared" si="149"/>
        <v>353.5</v>
      </c>
      <c r="W117" s="711">
        <f t="shared" si="149"/>
        <v>353530.27</v>
      </c>
      <c r="X117" s="577">
        <f t="shared" si="94"/>
        <v>0.98003881341835308</v>
      </c>
      <c r="Y117" s="577">
        <f t="shared" si="95"/>
        <v>0.97999775465285832</v>
      </c>
    </row>
    <row r="118" spans="1:25" s="59" customFormat="1" ht="25.5" customHeight="1">
      <c r="A118" s="45" t="s">
        <v>500</v>
      </c>
      <c r="B118" s="72" t="s">
        <v>472</v>
      </c>
      <c r="C118" s="72" t="s">
        <v>474</v>
      </c>
      <c r="D118" s="73" t="s">
        <v>517</v>
      </c>
      <c r="E118" s="74" t="s">
        <v>476</v>
      </c>
      <c r="F118" s="75" t="s">
        <v>482</v>
      </c>
      <c r="G118" s="75" t="s">
        <v>201</v>
      </c>
      <c r="H118" s="76" t="s">
        <v>206</v>
      </c>
      <c r="I118" s="77" t="s">
        <v>501</v>
      </c>
      <c r="J118" s="351">
        <v>360.70000000000005</v>
      </c>
      <c r="K118" s="396">
        <v>360746</v>
      </c>
      <c r="L118" s="351">
        <f>SUM(L119:L120)</f>
        <v>0</v>
      </c>
      <c r="M118" s="396">
        <f>SUM(M119:M120)</f>
        <v>0</v>
      </c>
      <c r="N118" s="351">
        <f>SUM(N119:N120)</f>
        <v>0</v>
      </c>
      <c r="O118" s="396">
        <f>SUM(O119:O120)</f>
        <v>0</v>
      </c>
      <c r="P118" s="351">
        <f>SUM(P119:P120)</f>
        <v>0</v>
      </c>
      <c r="Q118" s="396">
        <f t="shared" ref="Q118:S118" si="150">SUM(Q119:Q120)</f>
        <v>0</v>
      </c>
      <c r="R118" s="351">
        <f t="shared" si="150"/>
        <v>0</v>
      </c>
      <c r="S118" s="396">
        <f t="shared" si="150"/>
        <v>0</v>
      </c>
      <c r="T118" s="351">
        <f t="shared" ref="T118:W118" si="151">SUM(T119:T120)</f>
        <v>360.70000000000005</v>
      </c>
      <c r="U118" s="699">
        <f t="shared" si="151"/>
        <v>360746</v>
      </c>
      <c r="V118" s="708">
        <f t="shared" si="151"/>
        <v>353.5</v>
      </c>
      <c r="W118" s="699">
        <f t="shared" si="151"/>
        <v>353530.27</v>
      </c>
      <c r="X118" s="572">
        <f t="shared" si="94"/>
        <v>0.98003881341835308</v>
      </c>
      <c r="Y118" s="572">
        <f t="shared" si="95"/>
        <v>0.97999775465285832</v>
      </c>
    </row>
    <row r="119" spans="1:25" s="6" customFormat="1" ht="15.75" customHeight="1">
      <c r="A119" s="93" t="s">
        <v>244</v>
      </c>
      <c r="B119" s="94"/>
      <c r="C119" s="94"/>
      <c r="D119" s="95"/>
      <c r="E119" s="96"/>
      <c r="F119" s="97"/>
      <c r="G119" s="97"/>
      <c r="H119" s="98"/>
      <c r="I119" s="99" t="s">
        <v>242</v>
      </c>
      <c r="J119" s="352">
        <v>209.8</v>
      </c>
      <c r="K119" s="397">
        <v>209800</v>
      </c>
      <c r="L119" s="352">
        <f t="shared" ref="L119:L120" si="152">N119+P119+R119</f>
        <v>0</v>
      </c>
      <c r="M119" s="397">
        <f t="shared" ref="M119:M120" si="153">O119+Q119+S119</f>
        <v>0</v>
      </c>
      <c r="N119" s="352"/>
      <c r="O119" s="397"/>
      <c r="P119" s="352"/>
      <c r="Q119" s="397"/>
      <c r="R119" s="352"/>
      <c r="S119" s="397"/>
      <c r="T119" s="352">
        <f t="shared" ref="T119:T120" si="154">J119+L119</f>
        <v>209.8</v>
      </c>
      <c r="U119" s="700">
        <f t="shared" ref="U119:U120" si="155">K119+M119</f>
        <v>209800</v>
      </c>
      <c r="V119" s="701">
        <v>203.4</v>
      </c>
      <c r="W119" s="700">
        <v>203380.84</v>
      </c>
      <c r="X119" s="564">
        <f t="shared" si="94"/>
        <v>0.96949475691134412</v>
      </c>
      <c r="Y119" s="564">
        <f t="shared" si="95"/>
        <v>0.96940343183984745</v>
      </c>
    </row>
    <row r="120" spans="1:25" s="6" customFormat="1" ht="15" customHeight="1">
      <c r="A120" s="93" t="s">
        <v>245</v>
      </c>
      <c r="B120" s="94"/>
      <c r="C120" s="94"/>
      <c r="D120" s="95"/>
      <c r="E120" s="96"/>
      <c r="F120" s="97"/>
      <c r="G120" s="97"/>
      <c r="H120" s="98"/>
      <c r="I120" s="99" t="s">
        <v>243</v>
      </c>
      <c r="J120" s="352">
        <v>150.9</v>
      </c>
      <c r="K120" s="397">
        <v>150946</v>
      </c>
      <c r="L120" s="352">
        <f t="shared" si="152"/>
        <v>0</v>
      </c>
      <c r="M120" s="397">
        <f t="shared" si="153"/>
        <v>0</v>
      </c>
      <c r="N120" s="352"/>
      <c r="O120" s="397"/>
      <c r="P120" s="352"/>
      <c r="Q120" s="397"/>
      <c r="R120" s="352"/>
      <c r="S120" s="397"/>
      <c r="T120" s="352">
        <f t="shared" si="154"/>
        <v>150.9</v>
      </c>
      <c r="U120" s="700">
        <f t="shared" si="155"/>
        <v>150946</v>
      </c>
      <c r="V120" s="701">
        <v>150.1</v>
      </c>
      <c r="W120" s="700">
        <v>150149.43</v>
      </c>
      <c r="X120" s="564">
        <f t="shared" si="94"/>
        <v>0.99469847581179582</v>
      </c>
      <c r="Y120" s="564">
        <f t="shared" si="95"/>
        <v>0.99472281478144498</v>
      </c>
    </row>
    <row r="121" spans="1:25" s="12" customFormat="1" ht="13.5" customHeight="1">
      <c r="A121" s="40" t="s">
        <v>502</v>
      </c>
      <c r="B121" s="67" t="s">
        <v>472</v>
      </c>
      <c r="C121" s="67" t="s">
        <v>474</v>
      </c>
      <c r="D121" s="68" t="s">
        <v>517</v>
      </c>
      <c r="E121" s="8" t="s">
        <v>476</v>
      </c>
      <c r="F121" s="9" t="s">
        <v>482</v>
      </c>
      <c r="G121" s="9" t="s">
        <v>201</v>
      </c>
      <c r="H121" s="10" t="s">
        <v>206</v>
      </c>
      <c r="I121" s="69" t="s">
        <v>503</v>
      </c>
      <c r="J121" s="357">
        <v>5.3</v>
      </c>
      <c r="K121" s="430">
        <v>5254</v>
      </c>
      <c r="L121" s="357">
        <f t="shared" ref="L121:W121" si="156">L122</f>
        <v>0</v>
      </c>
      <c r="M121" s="430">
        <f t="shared" si="156"/>
        <v>0</v>
      </c>
      <c r="N121" s="357">
        <f t="shared" si="156"/>
        <v>0</v>
      </c>
      <c r="O121" s="430">
        <f t="shared" si="156"/>
        <v>0</v>
      </c>
      <c r="P121" s="357">
        <f t="shared" si="156"/>
        <v>0</v>
      </c>
      <c r="Q121" s="430">
        <f t="shared" si="156"/>
        <v>0</v>
      </c>
      <c r="R121" s="357">
        <f t="shared" si="156"/>
        <v>0</v>
      </c>
      <c r="S121" s="430">
        <f t="shared" si="156"/>
        <v>0</v>
      </c>
      <c r="T121" s="357">
        <f t="shared" si="156"/>
        <v>5.3</v>
      </c>
      <c r="U121" s="711">
        <f t="shared" si="156"/>
        <v>5254</v>
      </c>
      <c r="V121" s="712">
        <f t="shared" si="156"/>
        <v>3.5999999999999996</v>
      </c>
      <c r="W121" s="711">
        <f t="shared" si="156"/>
        <v>3602</v>
      </c>
      <c r="X121" s="577">
        <f t="shared" si="94"/>
        <v>0.67924528301886788</v>
      </c>
      <c r="Y121" s="577">
        <f t="shared" si="95"/>
        <v>0.68557289684050249</v>
      </c>
    </row>
    <row r="122" spans="1:25" s="59" customFormat="1" ht="14.25" customHeight="1">
      <c r="A122" s="45" t="s">
        <v>504</v>
      </c>
      <c r="B122" s="72" t="s">
        <v>472</v>
      </c>
      <c r="C122" s="72" t="s">
        <v>474</v>
      </c>
      <c r="D122" s="73" t="s">
        <v>517</v>
      </c>
      <c r="E122" s="74" t="s">
        <v>476</v>
      </c>
      <c r="F122" s="75" t="s">
        <v>482</v>
      </c>
      <c r="G122" s="75" t="s">
        <v>201</v>
      </c>
      <c r="H122" s="76" t="s">
        <v>206</v>
      </c>
      <c r="I122" s="77" t="s">
        <v>505</v>
      </c>
      <c r="J122" s="351">
        <v>5.3</v>
      </c>
      <c r="K122" s="396">
        <v>5254</v>
      </c>
      <c r="L122" s="351">
        <f>SUM(L123:L124)</f>
        <v>0</v>
      </c>
      <c r="M122" s="396">
        <f>SUM(M123:M124)</f>
        <v>0</v>
      </c>
      <c r="N122" s="351">
        <f>SUM(N123:N124)</f>
        <v>0</v>
      </c>
      <c r="O122" s="396">
        <f>SUM(O123:O124)</f>
        <v>0</v>
      </c>
      <c r="P122" s="351">
        <f>SUM(P123:P124)</f>
        <v>0</v>
      </c>
      <c r="Q122" s="396">
        <f t="shared" ref="Q122:S122" si="157">SUM(Q123:Q124)</f>
        <v>0</v>
      </c>
      <c r="R122" s="351">
        <f t="shared" si="157"/>
        <v>0</v>
      </c>
      <c r="S122" s="396">
        <f t="shared" si="157"/>
        <v>0</v>
      </c>
      <c r="T122" s="351">
        <f t="shared" ref="T122:W122" si="158">SUM(T123:T124)</f>
        <v>5.3</v>
      </c>
      <c r="U122" s="699">
        <f t="shared" si="158"/>
        <v>5254</v>
      </c>
      <c r="V122" s="708">
        <f t="shared" si="158"/>
        <v>3.5999999999999996</v>
      </c>
      <c r="W122" s="699">
        <f t="shared" si="158"/>
        <v>3602</v>
      </c>
      <c r="X122" s="572">
        <f t="shared" si="94"/>
        <v>0.67924528301886788</v>
      </c>
      <c r="Y122" s="572">
        <f t="shared" si="95"/>
        <v>0.68557289684050249</v>
      </c>
    </row>
    <row r="123" spans="1:25" s="12" customFormat="1" ht="12.75" customHeight="1">
      <c r="A123" s="93" t="s">
        <v>248</v>
      </c>
      <c r="B123" s="94"/>
      <c r="C123" s="94"/>
      <c r="D123" s="95"/>
      <c r="E123" s="96"/>
      <c r="F123" s="97"/>
      <c r="G123" s="97"/>
      <c r="H123" s="98"/>
      <c r="I123" s="99" t="s">
        <v>246</v>
      </c>
      <c r="J123" s="352">
        <v>1.2000000000000002</v>
      </c>
      <c r="K123" s="397">
        <v>1154</v>
      </c>
      <c r="L123" s="352">
        <f t="shared" ref="L123:L124" si="159">N123+P123+R123</f>
        <v>0</v>
      </c>
      <c r="M123" s="397">
        <f t="shared" ref="M123:M124" si="160">O123+Q123+S123</f>
        <v>0</v>
      </c>
      <c r="N123" s="352"/>
      <c r="O123" s="397"/>
      <c r="P123" s="352"/>
      <c r="Q123" s="397"/>
      <c r="R123" s="352"/>
      <c r="S123" s="397"/>
      <c r="T123" s="352">
        <f t="shared" ref="T123:T124" si="161">J123+L123</f>
        <v>1.2000000000000002</v>
      </c>
      <c r="U123" s="700">
        <f t="shared" ref="U123:U124" si="162">K123+M123</f>
        <v>1154</v>
      </c>
      <c r="V123" s="701">
        <v>1.2</v>
      </c>
      <c r="W123" s="700">
        <v>1154</v>
      </c>
      <c r="X123" s="564">
        <f t="shared" si="94"/>
        <v>0.99999999999999978</v>
      </c>
      <c r="Y123" s="564">
        <f t="shared" si="95"/>
        <v>1</v>
      </c>
    </row>
    <row r="124" spans="1:25" s="12" customFormat="1" ht="12" customHeight="1">
      <c r="A124" s="93" t="s">
        <v>249</v>
      </c>
      <c r="B124" s="94"/>
      <c r="C124" s="94"/>
      <c r="D124" s="95"/>
      <c r="E124" s="96"/>
      <c r="F124" s="97"/>
      <c r="G124" s="97"/>
      <c r="H124" s="98"/>
      <c r="I124" s="99" t="s">
        <v>247</v>
      </c>
      <c r="J124" s="352">
        <v>4.0999999999999996</v>
      </c>
      <c r="K124" s="397">
        <v>4100</v>
      </c>
      <c r="L124" s="352">
        <f t="shared" si="159"/>
        <v>0</v>
      </c>
      <c r="M124" s="397">
        <f t="shared" si="160"/>
        <v>0</v>
      </c>
      <c r="N124" s="352"/>
      <c r="O124" s="397"/>
      <c r="P124" s="352"/>
      <c r="Q124" s="397"/>
      <c r="R124" s="352"/>
      <c r="S124" s="397"/>
      <c r="T124" s="352">
        <f t="shared" si="161"/>
        <v>4.0999999999999996</v>
      </c>
      <c r="U124" s="700">
        <f t="shared" si="162"/>
        <v>4100</v>
      </c>
      <c r="V124" s="701">
        <v>2.4</v>
      </c>
      <c r="W124" s="700">
        <v>2448</v>
      </c>
      <c r="X124" s="564">
        <f t="shared" ref="X124:X175" si="163">IF(V124=0,0,V124/T124)</f>
        <v>0.58536585365853666</v>
      </c>
      <c r="Y124" s="564">
        <f t="shared" ref="Y124:Y175" si="164">IF(W124=0,0,W124/U124)</f>
        <v>0.59707317073170729</v>
      </c>
    </row>
    <row r="125" spans="1:25" s="12" customFormat="1" ht="15.75" customHeight="1">
      <c r="A125" s="90" t="s">
        <v>523</v>
      </c>
      <c r="B125" s="24" t="s">
        <v>472</v>
      </c>
      <c r="C125" s="24" t="s">
        <v>474</v>
      </c>
      <c r="D125" s="25" t="s">
        <v>517</v>
      </c>
      <c r="E125" s="25" t="s">
        <v>524</v>
      </c>
      <c r="F125" s="26" t="s">
        <v>478</v>
      </c>
      <c r="G125" s="26" t="s">
        <v>201</v>
      </c>
      <c r="H125" s="27" t="s">
        <v>202</v>
      </c>
      <c r="I125" s="27"/>
      <c r="J125" s="347">
        <v>1546.1</v>
      </c>
      <c r="K125" s="422">
        <v>1546078.0000000002</v>
      </c>
      <c r="L125" s="347">
        <f t="shared" ref="L125:W125" si="165">L126</f>
        <v>0</v>
      </c>
      <c r="M125" s="422">
        <f t="shared" si="165"/>
        <v>0</v>
      </c>
      <c r="N125" s="347">
        <f t="shared" si="165"/>
        <v>0</v>
      </c>
      <c r="O125" s="422">
        <f t="shared" si="165"/>
        <v>0</v>
      </c>
      <c r="P125" s="347">
        <f t="shared" si="165"/>
        <v>0</v>
      </c>
      <c r="Q125" s="422">
        <f t="shared" si="165"/>
        <v>0</v>
      </c>
      <c r="R125" s="347">
        <f t="shared" si="165"/>
        <v>0</v>
      </c>
      <c r="S125" s="422">
        <f t="shared" si="165"/>
        <v>0</v>
      </c>
      <c r="T125" s="347">
        <f t="shared" si="165"/>
        <v>1546.1</v>
      </c>
      <c r="U125" s="691">
        <f t="shared" si="165"/>
        <v>1546078.0000000002</v>
      </c>
      <c r="V125" s="692">
        <f t="shared" si="165"/>
        <v>1545</v>
      </c>
      <c r="W125" s="691">
        <f t="shared" si="165"/>
        <v>1545059.0400000003</v>
      </c>
      <c r="X125" s="568">
        <f t="shared" si="163"/>
        <v>0.9992885324364531</v>
      </c>
      <c r="Y125" s="568">
        <f t="shared" si="164"/>
        <v>0.99934093881421249</v>
      </c>
    </row>
    <row r="126" spans="1:25" s="28" customFormat="1" ht="24.75" customHeight="1">
      <c r="A126" s="35" t="s">
        <v>522</v>
      </c>
      <c r="B126" s="61" t="s">
        <v>472</v>
      </c>
      <c r="C126" s="61" t="s">
        <v>474</v>
      </c>
      <c r="D126" s="62" t="s">
        <v>517</v>
      </c>
      <c r="E126" s="62" t="s">
        <v>524</v>
      </c>
      <c r="F126" s="92" t="s">
        <v>478</v>
      </c>
      <c r="G126" s="92" t="s">
        <v>201</v>
      </c>
      <c r="H126" s="66" t="s">
        <v>206</v>
      </c>
      <c r="I126" s="66"/>
      <c r="J126" s="355">
        <v>1546.1</v>
      </c>
      <c r="K126" s="428">
        <v>1546078.0000000002</v>
      </c>
      <c r="L126" s="355">
        <f>L127+L132+L136</f>
        <v>0</v>
      </c>
      <c r="M126" s="428">
        <f>M127+M132+M136</f>
        <v>0</v>
      </c>
      <c r="N126" s="355">
        <f>N127+N132+N136</f>
        <v>0</v>
      </c>
      <c r="O126" s="428">
        <f>O127+O132+O136</f>
        <v>0</v>
      </c>
      <c r="P126" s="355">
        <f>P127+P132+P136</f>
        <v>0</v>
      </c>
      <c r="Q126" s="428">
        <f t="shared" ref="Q126:S126" si="166">Q127+Q132+Q136</f>
        <v>0</v>
      </c>
      <c r="R126" s="355">
        <f t="shared" si="166"/>
        <v>0</v>
      </c>
      <c r="S126" s="428">
        <f t="shared" si="166"/>
        <v>0</v>
      </c>
      <c r="T126" s="355">
        <f t="shared" ref="T126:W126" si="167">T127+T132+T136</f>
        <v>1546.1</v>
      </c>
      <c r="U126" s="706">
        <f t="shared" si="167"/>
        <v>1546078.0000000002</v>
      </c>
      <c r="V126" s="707">
        <f t="shared" si="167"/>
        <v>1545</v>
      </c>
      <c r="W126" s="706">
        <f t="shared" si="167"/>
        <v>1545059.0400000003</v>
      </c>
      <c r="X126" s="575">
        <f t="shared" si="163"/>
        <v>0.9992885324364531</v>
      </c>
      <c r="Y126" s="575">
        <f t="shared" si="164"/>
        <v>0.99934093881421249</v>
      </c>
    </row>
    <row r="127" spans="1:25" s="12" customFormat="1" ht="39.75" customHeight="1">
      <c r="A127" s="40" t="s">
        <v>484</v>
      </c>
      <c r="B127" s="41" t="s">
        <v>472</v>
      </c>
      <c r="C127" s="41" t="s">
        <v>474</v>
      </c>
      <c r="D127" s="42" t="s">
        <v>517</v>
      </c>
      <c r="E127" s="42" t="s">
        <v>524</v>
      </c>
      <c r="F127" s="43" t="s">
        <v>478</v>
      </c>
      <c r="G127" s="43" t="s">
        <v>201</v>
      </c>
      <c r="H127" s="44" t="s">
        <v>206</v>
      </c>
      <c r="I127" s="44" t="s">
        <v>485</v>
      </c>
      <c r="J127" s="350">
        <v>1510.1</v>
      </c>
      <c r="K127" s="425">
        <v>1510133.9300000002</v>
      </c>
      <c r="L127" s="350">
        <f t="shared" ref="L127:W127" si="168">L128</f>
        <v>0</v>
      </c>
      <c r="M127" s="425">
        <f t="shared" si="168"/>
        <v>0</v>
      </c>
      <c r="N127" s="350">
        <f t="shared" si="168"/>
        <v>0</v>
      </c>
      <c r="O127" s="425">
        <f t="shared" si="168"/>
        <v>0</v>
      </c>
      <c r="P127" s="350">
        <f t="shared" si="168"/>
        <v>0</v>
      </c>
      <c r="Q127" s="425">
        <f t="shared" si="168"/>
        <v>0</v>
      </c>
      <c r="R127" s="350">
        <f t="shared" si="168"/>
        <v>0</v>
      </c>
      <c r="S127" s="425">
        <f t="shared" si="168"/>
        <v>0</v>
      </c>
      <c r="T127" s="350">
        <f t="shared" si="168"/>
        <v>1510.1</v>
      </c>
      <c r="U127" s="697">
        <f t="shared" si="168"/>
        <v>1510133.9300000002</v>
      </c>
      <c r="V127" s="698">
        <f t="shared" si="168"/>
        <v>1510.1</v>
      </c>
      <c r="W127" s="697">
        <f t="shared" si="168"/>
        <v>1510133.9300000002</v>
      </c>
      <c r="X127" s="571">
        <f t="shared" si="163"/>
        <v>1</v>
      </c>
      <c r="Y127" s="571">
        <f t="shared" si="164"/>
        <v>1</v>
      </c>
    </row>
    <row r="128" spans="1:25" s="59" customFormat="1" ht="16.5" customHeight="1">
      <c r="A128" s="45" t="s">
        <v>486</v>
      </c>
      <c r="B128" s="46" t="s">
        <v>472</v>
      </c>
      <c r="C128" s="46" t="s">
        <v>474</v>
      </c>
      <c r="D128" s="47" t="s">
        <v>517</v>
      </c>
      <c r="E128" s="47" t="s">
        <v>524</v>
      </c>
      <c r="F128" s="48" t="s">
        <v>478</v>
      </c>
      <c r="G128" s="48" t="s">
        <v>201</v>
      </c>
      <c r="H128" s="49" t="s">
        <v>206</v>
      </c>
      <c r="I128" s="49" t="s">
        <v>487</v>
      </c>
      <c r="J128" s="351">
        <v>1510.1</v>
      </c>
      <c r="K128" s="396">
        <v>1510133.9300000002</v>
      </c>
      <c r="L128" s="351">
        <f>SUM(L129:L131)</f>
        <v>0</v>
      </c>
      <c r="M128" s="396">
        <f>SUM(M129:M131)</f>
        <v>0</v>
      </c>
      <c r="N128" s="351">
        <f>SUM(N129:N131)</f>
        <v>0</v>
      </c>
      <c r="O128" s="396">
        <f>SUM(O129:O131)</f>
        <v>0</v>
      </c>
      <c r="P128" s="351">
        <f>SUM(P129:P131)</f>
        <v>0</v>
      </c>
      <c r="Q128" s="396">
        <f t="shared" ref="Q128:S128" si="169">SUM(Q129:Q131)</f>
        <v>0</v>
      </c>
      <c r="R128" s="351">
        <f t="shared" si="169"/>
        <v>0</v>
      </c>
      <c r="S128" s="396">
        <f t="shared" si="169"/>
        <v>0</v>
      </c>
      <c r="T128" s="351">
        <f t="shared" ref="T128:W128" si="170">SUM(T129:T131)</f>
        <v>1510.1</v>
      </c>
      <c r="U128" s="699">
        <f t="shared" si="170"/>
        <v>1510133.9300000002</v>
      </c>
      <c r="V128" s="708">
        <f t="shared" si="170"/>
        <v>1510.1</v>
      </c>
      <c r="W128" s="699">
        <f t="shared" si="170"/>
        <v>1510133.9300000002</v>
      </c>
      <c r="X128" s="572">
        <f t="shared" si="163"/>
        <v>1</v>
      </c>
      <c r="Y128" s="572">
        <f t="shared" si="164"/>
        <v>1</v>
      </c>
    </row>
    <row r="129" spans="1:25" s="6" customFormat="1" ht="13.5" customHeight="1">
      <c r="A129" s="93" t="s">
        <v>250</v>
      </c>
      <c r="B129" s="127"/>
      <c r="C129" s="127"/>
      <c r="D129" s="128"/>
      <c r="E129" s="128"/>
      <c r="F129" s="130"/>
      <c r="G129" s="130"/>
      <c r="H129" s="131"/>
      <c r="I129" s="131" t="s">
        <v>239</v>
      </c>
      <c r="J129" s="352">
        <v>1162.5</v>
      </c>
      <c r="K129" s="397">
        <v>1162500.81</v>
      </c>
      <c r="L129" s="352">
        <f t="shared" ref="L129:L131" si="171">N129+P129+R129</f>
        <v>0</v>
      </c>
      <c r="M129" s="397">
        <f t="shared" ref="M129:M131" si="172">O129+Q129+S129</f>
        <v>0</v>
      </c>
      <c r="N129" s="352"/>
      <c r="O129" s="397"/>
      <c r="P129" s="352"/>
      <c r="Q129" s="397"/>
      <c r="R129" s="352"/>
      <c r="S129" s="397"/>
      <c r="T129" s="352">
        <f t="shared" ref="T129:T131" si="173">J129+L129</f>
        <v>1162.5</v>
      </c>
      <c r="U129" s="700">
        <f t="shared" ref="U129:U131" si="174">K129+M129</f>
        <v>1162500.81</v>
      </c>
      <c r="V129" s="701">
        <v>1162.5</v>
      </c>
      <c r="W129" s="700">
        <v>1162500.81</v>
      </c>
      <c r="X129" s="564">
        <f t="shared" si="163"/>
        <v>1</v>
      </c>
      <c r="Y129" s="564">
        <f t="shared" si="164"/>
        <v>1</v>
      </c>
    </row>
    <row r="130" spans="1:25" s="6" customFormat="1" ht="14.25" customHeight="1">
      <c r="A130" s="93" t="s">
        <v>251</v>
      </c>
      <c r="B130" s="127"/>
      <c r="C130" s="127"/>
      <c r="D130" s="128"/>
      <c r="E130" s="128"/>
      <c r="F130" s="130"/>
      <c r="G130" s="130"/>
      <c r="H130" s="131"/>
      <c r="I130" s="131" t="s">
        <v>241</v>
      </c>
      <c r="J130" s="352">
        <v>0</v>
      </c>
      <c r="K130" s="397">
        <v>0</v>
      </c>
      <c r="L130" s="352">
        <f t="shared" si="171"/>
        <v>0</v>
      </c>
      <c r="M130" s="397">
        <f t="shared" si="172"/>
        <v>0</v>
      </c>
      <c r="N130" s="352"/>
      <c r="O130" s="397"/>
      <c r="P130" s="352"/>
      <c r="Q130" s="397"/>
      <c r="R130" s="352"/>
      <c r="S130" s="397"/>
      <c r="T130" s="352">
        <f t="shared" si="173"/>
        <v>0</v>
      </c>
      <c r="U130" s="700">
        <f t="shared" si="174"/>
        <v>0</v>
      </c>
      <c r="V130" s="701">
        <v>0</v>
      </c>
      <c r="W130" s="700">
        <v>0</v>
      </c>
      <c r="X130" s="564">
        <f t="shared" si="163"/>
        <v>0</v>
      </c>
      <c r="Y130" s="564">
        <f t="shared" si="164"/>
        <v>0</v>
      </c>
    </row>
    <row r="131" spans="1:25" s="6" customFormat="1" ht="13.5" customHeight="1">
      <c r="A131" s="93" t="s">
        <v>252</v>
      </c>
      <c r="B131" s="127"/>
      <c r="C131" s="127"/>
      <c r="D131" s="128"/>
      <c r="E131" s="128"/>
      <c r="F131" s="130"/>
      <c r="G131" s="130"/>
      <c r="H131" s="131"/>
      <c r="I131" s="131" t="s">
        <v>240</v>
      </c>
      <c r="J131" s="352">
        <v>347.6</v>
      </c>
      <c r="K131" s="397">
        <v>347633.12000000005</v>
      </c>
      <c r="L131" s="352">
        <f t="shared" si="171"/>
        <v>0</v>
      </c>
      <c r="M131" s="397">
        <f t="shared" si="172"/>
        <v>0</v>
      </c>
      <c r="N131" s="352"/>
      <c r="O131" s="397"/>
      <c r="P131" s="352"/>
      <c r="Q131" s="397"/>
      <c r="R131" s="352"/>
      <c r="S131" s="397"/>
      <c r="T131" s="352">
        <f t="shared" si="173"/>
        <v>347.6</v>
      </c>
      <c r="U131" s="700">
        <f t="shared" si="174"/>
        <v>347633.12000000005</v>
      </c>
      <c r="V131" s="701">
        <v>347.6</v>
      </c>
      <c r="W131" s="700">
        <v>347633.12</v>
      </c>
      <c r="X131" s="564">
        <f t="shared" si="163"/>
        <v>1</v>
      </c>
      <c r="Y131" s="564">
        <f t="shared" si="164"/>
        <v>0.99999999999999978</v>
      </c>
    </row>
    <row r="132" spans="1:25" s="12" customFormat="1" ht="18" customHeight="1">
      <c r="A132" s="40" t="s">
        <v>498</v>
      </c>
      <c r="B132" s="67" t="s">
        <v>472</v>
      </c>
      <c r="C132" s="67" t="s">
        <v>474</v>
      </c>
      <c r="D132" s="68" t="s">
        <v>517</v>
      </c>
      <c r="E132" s="8" t="s">
        <v>524</v>
      </c>
      <c r="F132" s="9" t="s">
        <v>478</v>
      </c>
      <c r="G132" s="9" t="s">
        <v>201</v>
      </c>
      <c r="H132" s="10" t="s">
        <v>206</v>
      </c>
      <c r="I132" s="69" t="s">
        <v>499</v>
      </c>
      <c r="J132" s="357">
        <v>35.9</v>
      </c>
      <c r="K132" s="430">
        <v>35819.07</v>
      </c>
      <c r="L132" s="357">
        <f t="shared" ref="L132:W132" si="175">L133</f>
        <v>0</v>
      </c>
      <c r="M132" s="430">
        <f t="shared" si="175"/>
        <v>0</v>
      </c>
      <c r="N132" s="357">
        <f t="shared" si="175"/>
        <v>0</v>
      </c>
      <c r="O132" s="430">
        <f t="shared" si="175"/>
        <v>0</v>
      </c>
      <c r="P132" s="357">
        <f t="shared" si="175"/>
        <v>0</v>
      </c>
      <c r="Q132" s="430">
        <f t="shared" si="175"/>
        <v>0</v>
      </c>
      <c r="R132" s="357">
        <f t="shared" si="175"/>
        <v>0</v>
      </c>
      <c r="S132" s="430">
        <f t="shared" si="175"/>
        <v>0</v>
      </c>
      <c r="T132" s="357">
        <f t="shared" si="175"/>
        <v>35.9</v>
      </c>
      <c r="U132" s="711">
        <f t="shared" si="175"/>
        <v>35819.07</v>
      </c>
      <c r="V132" s="712">
        <f t="shared" si="175"/>
        <v>34.9</v>
      </c>
      <c r="W132" s="711">
        <f t="shared" si="175"/>
        <v>34925.11</v>
      </c>
      <c r="X132" s="577">
        <f t="shared" si="163"/>
        <v>0.97214484679665736</v>
      </c>
      <c r="Y132" s="577">
        <f t="shared" si="164"/>
        <v>0.97504234476216167</v>
      </c>
    </row>
    <row r="133" spans="1:25" s="59" customFormat="1" ht="25.5" customHeight="1">
      <c r="A133" s="45" t="s">
        <v>500</v>
      </c>
      <c r="B133" s="72" t="s">
        <v>472</v>
      </c>
      <c r="C133" s="72" t="s">
        <v>474</v>
      </c>
      <c r="D133" s="73" t="s">
        <v>517</v>
      </c>
      <c r="E133" s="74" t="s">
        <v>524</v>
      </c>
      <c r="F133" s="75" t="s">
        <v>478</v>
      </c>
      <c r="G133" s="75" t="s">
        <v>201</v>
      </c>
      <c r="H133" s="76" t="s">
        <v>206</v>
      </c>
      <c r="I133" s="77" t="s">
        <v>501</v>
      </c>
      <c r="J133" s="351">
        <v>35.9</v>
      </c>
      <c r="K133" s="396">
        <v>35819.07</v>
      </c>
      <c r="L133" s="351">
        <f>SUM(L134:L135)</f>
        <v>0</v>
      </c>
      <c r="M133" s="396">
        <f>SUM(M134:M135)</f>
        <v>0</v>
      </c>
      <c r="N133" s="351">
        <f>SUM(N134:N135)</f>
        <v>0</v>
      </c>
      <c r="O133" s="396">
        <f>SUM(O134:O135)</f>
        <v>0</v>
      </c>
      <c r="P133" s="351">
        <f>SUM(P134:P135)</f>
        <v>0</v>
      </c>
      <c r="Q133" s="396">
        <f t="shared" ref="Q133:S133" si="176">SUM(Q134:Q135)</f>
        <v>0</v>
      </c>
      <c r="R133" s="351">
        <f t="shared" si="176"/>
        <v>0</v>
      </c>
      <c r="S133" s="396">
        <f t="shared" si="176"/>
        <v>0</v>
      </c>
      <c r="T133" s="351">
        <f t="shared" ref="T133:W133" si="177">SUM(T134:T135)</f>
        <v>35.9</v>
      </c>
      <c r="U133" s="699">
        <f t="shared" si="177"/>
        <v>35819.07</v>
      </c>
      <c r="V133" s="708">
        <f t="shared" si="177"/>
        <v>34.9</v>
      </c>
      <c r="W133" s="699">
        <f t="shared" si="177"/>
        <v>34925.11</v>
      </c>
      <c r="X133" s="572">
        <f t="shared" si="163"/>
        <v>0.97214484679665736</v>
      </c>
      <c r="Y133" s="572">
        <f t="shared" si="164"/>
        <v>0.97504234476216167</v>
      </c>
    </row>
    <row r="134" spans="1:25" s="6" customFormat="1" ht="15" customHeight="1">
      <c r="A134" s="93" t="s">
        <v>244</v>
      </c>
      <c r="B134" s="94"/>
      <c r="C134" s="94"/>
      <c r="D134" s="95"/>
      <c r="E134" s="96"/>
      <c r="F134" s="97"/>
      <c r="G134" s="97"/>
      <c r="H134" s="98"/>
      <c r="I134" s="99" t="s">
        <v>242</v>
      </c>
      <c r="J134" s="352">
        <v>28</v>
      </c>
      <c r="K134" s="397">
        <v>27970.07</v>
      </c>
      <c r="L134" s="352">
        <f t="shared" ref="L134:L135" si="178">N134+P134+R134</f>
        <v>0</v>
      </c>
      <c r="M134" s="397">
        <f t="shared" ref="M134:M135" si="179">O134+Q134+S134</f>
        <v>0</v>
      </c>
      <c r="N134" s="352"/>
      <c r="O134" s="397"/>
      <c r="P134" s="352"/>
      <c r="Q134" s="397"/>
      <c r="R134" s="352"/>
      <c r="S134" s="397"/>
      <c r="T134" s="352">
        <f t="shared" ref="T134:T135" si="180">J134+L134</f>
        <v>28</v>
      </c>
      <c r="U134" s="700">
        <f t="shared" ref="U134:U135" si="181">K134+M134</f>
        <v>27970.07</v>
      </c>
      <c r="V134" s="701">
        <v>27</v>
      </c>
      <c r="W134" s="700">
        <v>27076.11</v>
      </c>
      <c r="X134" s="564">
        <f t="shared" si="163"/>
        <v>0.9642857142857143</v>
      </c>
      <c r="Y134" s="564">
        <f t="shared" si="164"/>
        <v>0.96803869278839849</v>
      </c>
    </row>
    <row r="135" spans="1:25" s="6" customFormat="1" ht="17.25" customHeight="1">
      <c r="A135" s="93" t="s">
        <v>245</v>
      </c>
      <c r="B135" s="94"/>
      <c r="C135" s="94"/>
      <c r="D135" s="95"/>
      <c r="E135" s="96"/>
      <c r="F135" s="97"/>
      <c r="G135" s="97"/>
      <c r="H135" s="98"/>
      <c r="I135" s="99" t="s">
        <v>243</v>
      </c>
      <c r="J135" s="352">
        <v>7.9000000000000012</v>
      </c>
      <c r="K135" s="397">
        <v>7849</v>
      </c>
      <c r="L135" s="352">
        <f t="shared" si="178"/>
        <v>0</v>
      </c>
      <c r="M135" s="397">
        <f t="shared" si="179"/>
        <v>0</v>
      </c>
      <c r="N135" s="352"/>
      <c r="O135" s="397"/>
      <c r="P135" s="352"/>
      <c r="Q135" s="397"/>
      <c r="R135" s="352"/>
      <c r="S135" s="397"/>
      <c r="T135" s="352">
        <f t="shared" si="180"/>
        <v>7.9000000000000012</v>
      </c>
      <c r="U135" s="700">
        <f t="shared" si="181"/>
        <v>7849</v>
      </c>
      <c r="V135" s="701">
        <v>7.9</v>
      </c>
      <c r="W135" s="700">
        <v>7849</v>
      </c>
      <c r="X135" s="564">
        <f t="shared" si="163"/>
        <v>0.99999999999999989</v>
      </c>
      <c r="Y135" s="564">
        <f t="shared" si="164"/>
        <v>1</v>
      </c>
    </row>
    <row r="136" spans="1:25" s="12" customFormat="1" ht="16.5" customHeight="1">
      <c r="A136" s="40" t="s">
        <v>502</v>
      </c>
      <c r="B136" s="67" t="s">
        <v>472</v>
      </c>
      <c r="C136" s="67" t="s">
        <v>474</v>
      </c>
      <c r="D136" s="68" t="s">
        <v>517</v>
      </c>
      <c r="E136" s="8" t="s">
        <v>524</v>
      </c>
      <c r="F136" s="9" t="s">
        <v>478</v>
      </c>
      <c r="G136" s="9" t="s">
        <v>201</v>
      </c>
      <c r="H136" s="10" t="s">
        <v>206</v>
      </c>
      <c r="I136" s="69" t="s">
        <v>503</v>
      </c>
      <c r="J136" s="357">
        <v>0.1</v>
      </c>
      <c r="K136" s="430">
        <v>125</v>
      </c>
      <c r="L136" s="357">
        <f t="shared" ref="L136:W136" si="182">L137</f>
        <v>0</v>
      </c>
      <c r="M136" s="430">
        <f t="shared" si="182"/>
        <v>0</v>
      </c>
      <c r="N136" s="357">
        <f t="shared" si="182"/>
        <v>0</v>
      </c>
      <c r="O136" s="430">
        <f t="shared" si="182"/>
        <v>0</v>
      </c>
      <c r="P136" s="357">
        <f t="shared" si="182"/>
        <v>0</v>
      </c>
      <c r="Q136" s="430">
        <f t="shared" si="182"/>
        <v>0</v>
      </c>
      <c r="R136" s="357">
        <f t="shared" si="182"/>
        <v>0</v>
      </c>
      <c r="S136" s="430">
        <f t="shared" si="182"/>
        <v>0</v>
      </c>
      <c r="T136" s="357">
        <f t="shared" si="182"/>
        <v>0.1</v>
      </c>
      <c r="U136" s="711">
        <f t="shared" si="182"/>
        <v>125</v>
      </c>
      <c r="V136" s="712">
        <f t="shared" si="182"/>
        <v>0</v>
      </c>
      <c r="W136" s="711">
        <f t="shared" si="182"/>
        <v>0</v>
      </c>
      <c r="X136" s="577">
        <f t="shared" si="163"/>
        <v>0</v>
      </c>
      <c r="Y136" s="577">
        <f t="shared" si="164"/>
        <v>0</v>
      </c>
    </row>
    <row r="137" spans="1:25" s="59" customFormat="1" ht="16.5" customHeight="1">
      <c r="A137" s="45" t="s">
        <v>504</v>
      </c>
      <c r="B137" s="72" t="s">
        <v>472</v>
      </c>
      <c r="C137" s="72" t="s">
        <v>474</v>
      </c>
      <c r="D137" s="73" t="s">
        <v>517</v>
      </c>
      <c r="E137" s="74" t="s">
        <v>524</v>
      </c>
      <c r="F137" s="75" t="s">
        <v>478</v>
      </c>
      <c r="G137" s="75" t="s">
        <v>201</v>
      </c>
      <c r="H137" s="76" t="s">
        <v>207</v>
      </c>
      <c r="I137" s="77" t="s">
        <v>505</v>
      </c>
      <c r="J137" s="351">
        <v>0.1</v>
      </c>
      <c r="K137" s="396">
        <v>125</v>
      </c>
      <c r="L137" s="351">
        <f t="shared" ref="L137:W137" si="183">SUM(L138:L138)</f>
        <v>0</v>
      </c>
      <c r="M137" s="396">
        <f t="shared" si="183"/>
        <v>0</v>
      </c>
      <c r="N137" s="351">
        <f t="shared" si="183"/>
        <v>0</v>
      </c>
      <c r="O137" s="396">
        <f t="shared" si="183"/>
        <v>0</v>
      </c>
      <c r="P137" s="351">
        <f t="shared" si="183"/>
        <v>0</v>
      </c>
      <c r="Q137" s="396">
        <f t="shared" si="183"/>
        <v>0</v>
      </c>
      <c r="R137" s="351">
        <f t="shared" si="183"/>
        <v>0</v>
      </c>
      <c r="S137" s="396">
        <f t="shared" si="183"/>
        <v>0</v>
      </c>
      <c r="T137" s="351">
        <f t="shared" si="183"/>
        <v>0.1</v>
      </c>
      <c r="U137" s="699">
        <f t="shared" si="183"/>
        <v>125</v>
      </c>
      <c r="V137" s="708">
        <f t="shared" si="183"/>
        <v>0</v>
      </c>
      <c r="W137" s="699">
        <f t="shared" si="183"/>
        <v>0</v>
      </c>
      <c r="X137" s="572">
        <f t="shared" si="163"/>
        <v>0</v>
      </c>
      <c r="Y137" s="572">
        <f t="shared" si="164"/>
        <v>0</v>
      </c>
    </row>
    <row r="138" spans="1:25" s="12" customFormat="1" ht="12" customHeight="1">
      <c r="A138" s="93" t="s">
        <v>383</v>
      </c>
      <c r="B138" s="94"/>
      <c r="C138" s="94"/>
      <c r="D138" s="95"/>
      <c r="E138" s="96"/>
      <c r="F138" s="97"/>
      <c r="G138" s="97"/>
      <c r="H138" s="98"/>
      <c r="I138" s="99" t="s">
        <v>550</v>
      </c>
      <c r="J138" s="352">
        <v>0.1</v>
      </c>
      <c r="K138" s="397">
        <v>125</v>
      </c>
      <c r="L138" s="352">
        <f t="shared" ref="L138" si="184">N138+P138+R138</f>
        <v>0</v>
      </c>
      <c r="M138" s="397">
        <f t="shared" ref="M138" si="185">O138+Q138+S138</f>
        <v>0</v>
      </c>
      <c r="N138" s="352"/>
      <c r="O138" s="397"/>
      <c r="P138" s="352"/>
      <c r="Q138" s="397"/>
      <c r="R138" s="352"/>
      <c r="S138" s="397"/>
      <c r="T138" s="352">
        <f t="shared" ref="T138" si="186">J138+L138</f>
        <v>0.1</v>
      </c>
      <c r="U138" s="700">
        <f t="shared" ref="U138" si="187">K138+M138</f>
        <v>125</v>
      </c>
      <c r="V138" s="701">
        <v>0</v>
      </c>
      <c r="W138" s="700">
        <v>0</v>
      </c>
      <c r="X138" s="564">
        <f t="shared" si="163"/>
        <v>0</v>
      </c>
      <c r="Y138" s="564">
        <f t="shared" si="164"/>
        <v>0</v>
      </c>
    </row>
    <row r="139" spans="1:25" s="12" customFormat="1" ht="25.5" customHeight="1">
      <c r="A139" s="392" t="s">
        <v>420</v>
      </c>
      <c r="B139" s="24" t="s">
        <v>472</v>
      </c>
      <c r="C139" s="24" t="s">
        <v>474</v>
      </c>
      <c r="D139" s="25" t="s">
        <v>517</v>
      </c>
      <c r="E139" s="25" t="s">
        <v>424</v>
      </c>
      <c r="F139" s="26" t="s">
        <v>478</v>
      </c>
      <c r="G139" s="26" t="s">
        <v>201</v>
      </c>
      <c r="H139" s="27" t="s">
        <v>202</v>
      </c>
      <c r="I139" s="27"/>
      <c r="J139" s="347">
        <v>21.1</v>
      </c>
      <c r="K139" s="422">
        <v>21102.9</v>
      </c>
      <c r="L139" s="347">
        <f t="shared" ref="L139:W141" si="188">L140</f>
        <v>49.800000000000004</v>
      </c>
      <c r="M139" s="422">
        <f t="shared" si="188"/>
        <v>49743.25</v>
      </c>
      <c r="N139" s="347">
        <f t="shared" si="188"/>
        <v>49.800000000000004</v>
      </c>
      <c r="O139" s="422">
        <f t="shared" si="188"/>
        <v>49743.25</v>
      </c>
      <c r="P139" s="347">
        <f t="shared" si="188"/>
        <v>0</v>
      </c>
      <c r="Q139" s="422">
        <f t="shared" si="188"/>
        <v>0</v>
      </c>
      <c r="R139" s="347">
        <f t="shared" si="188"/>
        <v>0</v>
      </c>
      <c r="S139" s="422">
        <f t="shared" si="188"/>
        <v>0</v>
      </c>
      <c r="T139" s="347">
        <f t="shared" si="188"/>
        <v>70.900000000000006</v>
      </c>
      <c r="U139" s="691">
        <f t="shared" si="188"/>
        <v>70846.149999999994</v>
      </c>
      <c r="V139" s="692">
        <f t="shared" si="188"/>
        <v>70.900000000000006</v>
      </c>
      <c r="W139" s="691">
        <f t="shared" si="188"/>
        <v>70846.149999999994</v>
      </c>
      <c r="X139" s="568">
        <f t="shared" si="163"/>
        <v>1</v>
      </c>
      <c r="Y139" s="568">
        <f t="shared" si="164"/>
        <v>1</v>
      </c>
    </row>
    <row r="140" spans="1:25" s="12" customFormat="1" ht="15" customHeight="1">
      <c r="A140" s="60" t="s">
        <v>421</v>
      </c>
      <c r="B140" s="61" t="s">
        <v>472</v>
      </c>
      <c r="C140" s="61" t="s">
        <v>474</v>
      </c>
      <c r="D140" s="62" t="s">
        <v>517</v>
      </c>
      <c r="E140" s="63" t="s">
        <v>424</v>
      </c>
      <c r="F140" s="64" t="s">
        <v>478</v>
      </c>
      <c r="G140" s="64" t="s">
        <v>201</v>
      </c>
      <c r="H140" s="65" t="s">
        <v>422</v>
      </c>
      <c r="I140" s="66"/>
      <c r="J140" s="355">
        <v>21.1</v>
      </c>
      <c r="K140" s="428">
        <v>21102.9</v>
      </c>
      <c r="L140" s="355">
        <f t="shared" si="188"/>
        <v>49.800000000000004</v>
      </c>
      <c r="M140" s="428">
        <f t="shared" si="188"/>
        <v>49743.25</v>
      </c>
      <c r="N140" s="355">
        <f t="shared" si="188"/>
        <v>49.800000000000004</v>
      </c>
      <c r="O140" s="428">
        <f t="shared" si="188"/>
        <v>49743.25</v>
      </c>
      <c r="P140" s="355">
        <f t="shared" si="188"/>
        <v>0</v>
      </c>
      <c r="Q140" s="428">
        <f t="shared" si="188"/>
        <v>0</v>
      </c>
      <c r="R140" s="355">
        <f t="shared" si="188"/>
        <v>0</v>
      </c>
      <c r="S140" s="428">
        <f t="shared" si="188"/>
        <v>0</v>
      </c>
      <c r="T140" s="355">
        <f t="shared" si="188"/>
        <v>70.900000000000006</v>
      </c>
      <c r="U140" s="706">
        <f t="shared" si="188"/>
        <v>70846.149999999994</v>
      </c>
      <c r="V140" s="707">
        <f t="shared" si="188"/>
        <v>70.900000000000006</v>
      </c>
      <c r="W140" s="706">
        <f t="shared" si="188"/>
        <v>70846.149999999994</v>
      </c>
      <c r="X140" s="575">
        <f t="shared" si="163"/>
        <v>1</v>
      </c>
      <c r="Y140" s="575">
        <f t="shared" si="164"/>
        <v>1</v>
      </c>
    </row>
    <row r="141" spans="1:25" s="28" customFormat="1" ht="34.5" customHeight="1">
      <c r="A141" s="40" t="s">
        <v>484</v>
      </c>
      <c r="B141" s="41" t="s">
        <v>472</v>
      </c>
      <c r="C141" s="41" t="s">
        <v>474</v>
      </c>
      <c r="D141" s="42" t="s">
        <v>517</v>
      </c>
      <c r="E141" s="42" t="s">
        <v>424</v>
      </c>
      <c r="F141" s="43" t="s">
        <v>478</v>
      </c>
      <c r="G141" s="43" t="s">
        <v>201</v>
      </c>
      <c r="H141" s="44" t="s">
        <v>422</v>
      </c>
      <c r="I141" s="44" t="s">
        <v>485</v>
      </c>
      <c r="J141" s="350">
        <v>21.1</v>
      </c>
      <c r="K141" s="425">
        <v>21102.9</v>
      </c>
      <c r="L141" s="350">
        <f t="shared" si="188"/>
        <v>49.800000000000004</v>
      </c>
      <c r="M141" s="425">
        <f t="shared" si="188"/>
        <v>49743.25</v>
      </c>
      <c r="N141" s="350">
        <f t="shared" si="188"/>
        <v>49.800000000000004</v>
      </c>
      <c r="O141" s="425">
        <f t="shared" si="188"/>
        <v>49743.25</v>
      </c>
      <c r="P141" s="350">
        <f t="shared" si="188"/>
        <v>0</v>
      </c>
      <c r="Q141" s="425">
        <f t="shared" si="188"/>
        <v>0</v>
      </c>
      <c r="R141" s="350">
        <f t="shared" si="188"/>
        <v>0</v>
      </c>
      <c r="S141" s="425">
        <f t="shared" si="188"/>
        <v>0</v>
      </c>
      <c r="T141" s="350">
        <f t="shared" si="188"/>
        <v>70.900000000000006</v>
      </c>
      <c r="U141" s="697">
        <f t="shared" si="188"/>
        <v>70846.149999999994</v>
      </c>
      <c r="V141" s="698">
        <f t="shared" si="188"/>
        <v>70.900000000000006</v>
      </c>
      <c r="W141" s="697">
        <f t="shared" si="188"/>
        <v>70846.149999999994</v>
      </c>
      <c r="X141" s="571">
        <f t="shared" si="163"/>
        <v>1</v>
      </c>
      <c r="Y141" s="571">
        <f t="shared" si="164"/>
        <v>1</v>
      </c>
    </row>
    <row r="142" spans="1:25" s="50" customFormat="1" ht="14.25" customHeight="1">
      <c r="A142" s="45" t="s">
        <v>486</v>
      </c>
      <c r="B142" s="46" t="s">
        <v>472</v>
      </c>
      <c r="C142" s="46" t="s">
        <v>474</v>
      </c>
      <c r="D142" s="47" t="s">
        <v>517</v>
      </c>
      <c r="E142" s="47" t="s">
        <v>424</v>
      </c>
      <c r="F142" s="48" t="s">
        <v>478</v>
      </c>
      <c r="G142" s="48" t="s">
        <v>201</v>
      </c>
      <c r="H142" s="49" t="s">
        <v>422</v>
      </c>
      <c r="I142" s="49" t="s">
        <v>487</v>
      </c>
      <c r="J142" s="351">
        <v>21.1</v>
      </c>
      <c r="K142" s="396">
        <v>21102.9</v>
      </c>
      <c r="L142" s="351">
        <f>SUM(L143:L144)</f>
        <v>49.800000000000004</v>
      </c>
      <c r="M142" s="396">
        <f>SUM(M143:M144)</f>
        <v>49743.25</v>
      </c>
      <c r="N142" s="351">
        <f>SUM(N143:N144)</f>
        <v>49.800000000000004</v>
      </c>
      <c r="O142" s="396">
        <f>SUM(O143:O144)</f>
        <v>49743.25</v>
      </c>
      <c r="P142" s="351">
        <f>SUM(P143:P144)</f>
        <v>0</v>
      </c>
      <c r="Q142" s="396">
        <f t="shared" ref="Q142:S142" si="189">SUM(Q143:Q144)</f>
        <v>0</v>
      </c>
      <c r="R142" s="351">
        <f t="shared" si="189"/>
        <v>0</v>
      </c>
      <c r="S142" s="396">
        <f t="shared" si="189"/>
        <v>0</v>
      </c>
      <c r="T142" s="351">
        <f t="shared" ref="T142:W142" si="190">SUM(T143:T144)</f>
        <v>70.900000000000006</v>
      </c>
      <c r="U142" s="699">
        <f t="shared" si="190"/>
        <v>70846.149999999994</v>
      </c>
      <c r="V142" s="708">
        <f t="shared" si="190"/>
        <v>70.900000000000006</v>
      </c>
      <c r="W142" s="699">
        <f t="shared" si="190"/>
        <v>70846.149999999994</v>
      </c>
      <c r="X142" s="572">
        <f t="shared" si="163"/>
        <v>1</v>
      </c>
      <c r="Y142" s="572">
        <f t="shared" si="164"/>
        <v>1</v>
      </c>
    </row>
    <row r="143" spans="1:25" s="6" customFormat="1" ht="13.5" customHeight="1">
      <c r="A143" s="93" t="s">
        <v>425</v>
      </c>
      <c r="B143" s="127"/>
      <c r="C143" s="127"/>
      <c r="D143" s="128"/>
      <c r="E143" s="128"/>
      <c r="F143" s="130"/>
      <c r="G143" s="130"/>
      <c r="H143" s="131"/>
      <c r="I143" s="131" t="s">
        <v>241</v>
      </c>
      <c r="J143" s="352">
        <v>0</v>
      </c>
      <c r="K143" s="397">
        <v>0</v>
      </c>
      <c r="L143" s="352">
        <f t="shared" ref="L143:L144" si="191">N143+P143+R143</f>
        <v>39.200000000000003</v>
      </c>
      <c r="M143" s="397">
        <f t="shared" ref="M143:M144" si="192">O143+Q143+S143</f>
        <v>39193.83</v>
      </c>
      <c r="N143" s="352">
        <v>39.200000000000003</v>
      </c>
      <c r="O143" s="397">
        <v>39193.83</v>
      </c>
      <c r="P143" s="352"/>
      <c r="Q143" s="397"/>
      <c r="R143" s="352"/>
      <c r="S143" s="397"/>
      <c r="T143" s="352">
        <f t="shared" ref="T143:T144" si="193">J143+L143</f>
        <v>39.200000000000003</v>
      </c>
      <c r="U143" s="700">
        <f t="shared" ref="U143:U144" si="194">K143+M143</f>
        <v>39193.83</v>
      </c>
      <c r="V143" s="701">
        <v>39.200000000000003</v>
      </c>
      <c r="W143" s="700">
        <v>39193.83</v>
      </c>
      <c r="X143" s="564">
        <f t="shared" si="163"/>
        <v>1</v>
      </c>
      <c r="Y143" s="564">
        <f t="shared" si="164"/>
        <v>1</v>
      </c>
    </row>
    <row r="144" spans="1:25" s="6" customFormat="1" ht="13.5" customHeight="1">
      <c r="A144" s="93" t="s">
        <v>393</v>
      </c>
      <c r="B144" s="127"/>
      <c r="C144" s="127"/>
      <c r="D144" s="128"/>
      <c r="E144" s="128"/>
      <c r="F144" s="130"/>
      <c r="G144" s="130"/>
      <c r="H144" s="131"/>
      <c r="I144" s="131" t="s">
        <v>241</v>
      </c>
      <c r="J144" s="352">
        <v>21.1</v>
      </c>
      <c r="K144" s="397">
        <v>21102.9</v>
      </c>
      <c r="L144" s="352">
        <f t="shared" si="191"/>
        <v>10.6</v>
      </c>
      <c r="M144" s="397">
        <f t="shared" si="192"/>
        <v>10549.42</v>
      </c>
      <c r="N144" s="547">
        <v>10.6</v>
      </c>
      <c r="O144" s="397">
        <v>10549.42</v>
      </c>
      <c r="P144" s="352"/>
      <c r="Q144" s="397"/>
      <c r="R144" s="352"/>
      <c r="S144" s="397"/>
      <c r="T144" s="352">
        <f t="shared" si="193"/>
        <v>31.700000000000003</v>
      </c>
      <c r="U144" s="700">
        <f t="shared" si="194"/>
        <v>31652.32</v>
      </c>
      <c r="V144" s="701">
        <v>31.7</v>
      </c>
      <c r="W144" s="700">
        <v>31652.32</v>
      </c>
      <c r="X144" s="564">
        <f t="shared" si="163"/>
        <v>0.99999999999999989</v>
      </c>
      <c r="Y144" s="564">
        <f t="shared" si="164"/>
        <v>1</v>
      </c>
    </row>
    <row r="145" spans="1:25" s="12" customFormat="1" ht="15" customHeight="1">
      <c r="A145" s="87" t="s">
        <v>525</v>
      </c>
      <c r="B145" s="88" t="s">
        <v>472</v>
      </c>
      <c r="C145" s="88" t="s">
        <v>474</v>
      </c>
      <c r="D145" s="70" t="s">
        <v>526</v>
      </c>
      <c r="E145" s="70"/>
      <c r="F145" s="71"/>
      <c r="G145" s="71"/>
      <c r="H145" s="89"/>
      <c r="I145" s="89"/>
      <c r="J145" s="361">
        <v>950</v>
      </c>
      <c r="K145" s="434">
        <v>950000</v>
      </c>
      <c r="L145" s="361">
        <f t="shared" ref="L145:W148" si="195">L146</f>
        <v>0</v>
      </c>
      <c r="M145" s="434">
        <f t="shared" si="195"/>
        <v>0</v>
      </c>
      <c r="N145" s="361">
        <f t="shared" si="195"/>
        <v>0</v>
      </c>
      <c r="O145" s="434">
        <f t="shared" si="195"/>
        <v>0</v>
      </c>
      <c r="P145" s="361">
        <f t="shared" si="195"/>
        <v>0</v>
      </c>
      <c r="Q145" s="434">
        <f t="shared" si="195"/>
        <v>0</v>
      </c>
      <c r="R145" s="361">
        <f t="shared" si="195"/>
        <v>0</v>
      </c>
      <c r="S145" s="434">
        <f t="shared" si="195"/>
        <v>0</v>
      </c>
      <c r="T145" s="361">
        <f t="shared" si="195"/>
        <v>950</v>
      </c>
      <c r="U145" s="722">
        <f t="shared" si="195"/>
        <v>950000</v>
      </c>
      <c r="V145" s="723">
        <f t="shared" si="195"/>
        <v>950</v>
      </c>
      <c r="W145" s="722">
        <f t="shared" si="195"/>
        <v>950000</v>
      </c>
      <c r="X145" s="581">
        <f t="shared" si="163"/>
        <v>1</v>
      </c>
      <c r="Y145" s="581">
        <f t="shared" si="164"/>
        <v>1</v>
      </c>
    </row>
    <row r="146" spans="1:25" s="28" customFormat="1" ht="15" customHeight="1">
      <c r="A146" s="51" t="s">
        <v>338</v>
      </c>
      <c r="B146" s="100" t="s">
        <v>472</v>
      </c>
      <c r="C146" s="100" t="s">
        <v>474</v>
      </c>
      <c r="D146" s="101" t="s">
        <v>526</v>
      </c>
      <c r="E146" s="101" t="s">
        <v>337</v>
      </c>
      <c r="F146" s="102" t="s">
        <v>478</v>
      </c>
      <c r="G146" s="102" t="s">
        <v>201</v>
      </c>
      <c r="H146" s="103" t="s">
        <v>202</v>
      </c>
      <c r="I146" s="103"/>
      <c r="J146" s="363">
        <v>950</v>
      </c>
      <c r="K146" s="436">
        <v>950000</v>
      </c>
      <c r="L146" s="363">
        <f t="shared" si="195"/>
        <v>0</v>
      </c>
      <c r="M146" s="436">
        <f t="shared" si="195"/>
        <v>0</v>
      </c>
      <c r="N146" s="363">
        <f t="shared" si="195"/>
        <v>0</v>
      </c>
      <c r="O146" s="436">
        <f t="shared" si="195"/>
        <v>0</v>
      </c>
      <c r="P146" s="363">
        <f t="shared" si="195"/>
        <v>0</v>
      </c>
      <c r="Q146" s="436">
        <f t="shared" si="195"/>
        <v>0</v>
      </c>
      <c r="R146" s="363">
        <f t="shared" si="195"/>
        <v>0</v>
      </c>
      <c r="S146" s="436">
        <f t="shared" si="195"/>
        <v>0</v>
      </c>
      <c r="T146" s="363">
        <f t="shared" si="195"/>
        <v>950</v>
      </c>
      <c r="U146" s="724">
        <f t="shared" si="195"/>
        <v>950000</v>
      </c>
      <c r="V146" s="725">
        <f t="shared" si="195"/>
        <v>950</v>
      </c>
      <c r="W146" s="724">
        <f t="shared" si="195"/>
        <v>950000</v>
      </c>
      <c r="X146" s="583">
        <f t="shared" si="163"/>
        <v>1</v>
      </c>
      <c r="Y146" s="583">
        <f t="shared" si="164"/>
        <v>1</v>
      </c>
    </row>
    <row r="147" spans="1:25" s="59" customFormat="1" ht="15" customHeight="1">
      <c r="A147" s="52" t="s">
        <v>340</v>
      </c>
      <c r="B147" s="53" t="s">
        <v>472</v>
      </c>
      <c r="C147" s="53" t="s">
        <v>474</v>
      </c>
      <c r="D147" s="54" t="s">
        <v>526</v>
      </c>
      <c r="E147" s="54" t="s">
        <v>337</v>
      </c>
      <c r="F147" s="91" t="s">
        <v>478</v>
      </c>
      <c r="G147" s="91" t="s">
        <v>201</v>
      </c>
      <c r="H147" s="58" t="s">
        <v>339</v>
      </c>
      <c r="I147" s="58"/>
      <c r="J147" s="354">
        <v>950</v>
      </c>
      <c r="K147" s="427">
        <v>950000</v>
      </c>
      <c r="L147" s="354">
        <f t="shared" si="195"/>
        <v>0</v>
      </c>
      <c r="M147" s="427">
        <f t="shared" si="195"/>
        <v>0</v>
      </c>
      <c r="N147" s="354">
        <f t="shared" si="195"/>
        <v>0</v>
      </c>
      <c r="O147" s="427">
        <f t="shared" si="195"/>
        <v>0</v>
      </c>
      <c r="P147" s="354">
        <f t="shared" si="195"/>
        <v>0</v>
      </c>
      <c r="Q147" s="427">
        <f t="shared" si="195"/>
        <v>0</v>
      </c>
      <c r="R147" s="354">
        <f t="shared" si="195"/>
        <v>0</v>
      </c>
      <c r="S147" s="427">
        <f t="shared" si="195"/>
        <v>0</v>
      </c>
      <c r="T147" s="354">
        <f t="shared" si="195"/>
        <v>950</v>
      </c>
      <c r="U147" s="704">
        <f t="shared" si="195"/>
        <v>950000</v>
      </c>
      <c r="V147" s="705">
        <f t="shared" si="195"/>
        <v>950</v>
      </c>
      <c r="W147" s="704">
        <f t="shared" si="195"/>
        <v>950000</v>
      </c>
      <c r="X147" s="574">
        <f t="shared" si="163"/>
        <v>1</v>
      </c>
      <c r="Y147" s="574">
        <f t="shared" si="164"/>
        <v>1</v>
      </c>
    </row>
    <row r="148" spans="1:25" s="12" customFormat="1" ht="13.5" customHeight="1">
      <c r="A148" s="104" t="s">
        <v>502</v>
      </c>
      <c r="B148" s="67" t="s">
        <v>472</v>
      </c>
      <c r="C148" s="67" t="s">
        <v>474</v>
      </c>
      <c r="D148" s="68" t="s">
        <v>526</v>
      </c>
      <c r="E148" s="68" t="s">
        <v>337</v>
      </c>
      <c r="F148" s="105" t="s">
        <v>478</v>
      </c>
      <c r="G148" s="105" t="s">
        <v>201</v>
      </c>
      <c r="H148" s="69" t="s">
        <v>339</v>
      </c>
      <c r="I148" s="69" t="s">
        <v>503</v>
      </c>
      <c r="J148" s="357">
        <v>950</v>
      </c>
      <c r="K148" s="430">
        <v>950000</v>
      </c>
      <c r="L148" s="357">
        <f t="shared" si="195"/>
        <v>0</v>
      </c>
      <c r="M148" s="430">
        <f t="shared" si="195"/>
        <v>0</v>
      </c>
      <c r="N148" s="357">
        <f t="shared" si="195"/>
        <v>0</v>
      </c>
      <c r="O148" s="430">
        <f t="shared" si="195"/>
        <v>0</v>
      </c>
      <c r="P148" s="357">
        <f t="shared" si="195"/>
        <v>0</v>
      </c>
      <c r="Q148" s="430">
        <f t="shared" si="195"/>
        <v>0</v>
      </c>
      <c r="R148" s="357">
        <f t="shared" si="195"/>
        <v>0</v>
      </c>
      <c r="S148" s="430">
        <f t="shared" si="195"/>
        <v>0</v>
      </c>
      <c r="T148" s="357">
        <f t="shared" si="195"/>
        <v>950</v>
      </c>
      <c r="U148" s="711">
        <f t="shared" si="195"/>
        <v>950000</v>
      </c>
      <c r="V148" s="712">
        <f t="shared" si="195"/>
        <v>950</v>
      </c>
      <c r="W148" s="719">
        <f t="shared" si="195"/>
        <v>950000</v>
      </c>
      <c r="X148" s="577">
        <f t="shared" si="163"/>
        <v>1</v>
      </c>
      <c r="Y148" s="577">
        <f t="shared" si="164"/>
        <v>1</v>
      </c>
    </row>
    <row r="149" spans="1:25" s="50" customFormat="1" ht="14.25" customHeight="1">
      <c r="A149" s="106" t="s">
        <v>342</v>
      </c>
      <c r="B149" s="72" t="s">
        <v>472</v>
      </c>
      <c r="C149" s="72" t="s">
        <v>474</v>
      </c>
      <c r="D149" s="73" t="s">
        <v>526</v>
      </c>
      <c r="E149" s="73" t="s">
        <v>337</v>
      </c>
      <c r="F149" s="107" t="s">
        <v>478</v>
      </c>
      <c r="G149" s="107" t="s">
        <v>201</v>
      </c>
      <c r="H149" s="77" t="s">
        <v>339</v>
      </c>
      <c r="I149" s="77" t="s">
        <v>341</v>
      </c>
      <c r="J149" s="352">
        <v>950</v>
      </c>
      <c r="K149" s="397">
        <v>950000</v>
      </c>
      <c r="L149" s="352">
        <f t="shared" ref="L149" si="196">N149+P149+R149</f>
        <v>0</v>
      </c>
      <c r="M149" s="397">
        <f t="shared" ref="M149" si="197">O149+Q149+S149</f>
        <v>0</v>
      </c>
      <c r="N149" s="397"/>
      <c r="O149" s="397"/>
      <c r="P149" s="397"/>
      <c r="Q149" s="397"/>
      <c r="R149" s="397"/>
      <c r="S149" s="397"/>
      <c r="T149" s="352">
        <f>J149+L149</f>
        <v>950</v>
      </c>
      <c r="U149" s="700">
        <f>K149+M149</f>
        <v>950000</v>
      </c>
      <c r="V149" s="700">
        <v>950</v>
      </c>
      <c r="W149" s="700">
        <v>950000</v>
      </c>
      <c r="X149" s="564">
        <f t="shared" si="163"/>
        <v>1</v>
      </c>
      <c r="Y149" s="564">
        <f t="shared" si="164"/>
        <v>1</v>
      </c>
    </row>
    <row r="150" spans="1:25" s="12" customFormat="1" ht="15" customHeight="1">
      <c r="A150" s="87" t="s">
        <v>527</v>
      </c>
      <c r="B150" s="88" t="s">
        <v>472</v>
      </c>
      <c r="C150" s="88" t="s">
        <v>474</v>
      </c>
      <c r="D150" s="70" t="s">
        <v>528</v>
      </c>
      <c r="E150" s="70"/>
      <c r="F150" s="71"/>
      <c r="G150" s="71"/>
      <c r="H150" s="89"/>
      <c r="I150" s="89"/>
      <c r="J150" s="361">
        <v>43.800000000000011</v>
      </c>
      <c r="K150" s="434">
        <v>43795</v>
      </c>
      <c r="L150" s="361">
        <f t="shared" ref="L150:W153" si="198">L151</f>
        <v>0</v>
      </c>
      <c r="M150" s="434">
        <f t="shared" si="198"/>
        <v>0</v>
      </c>
      <c r="N150" s="361">
        <f t="shared" si="198"/>
        <v>0</v>
      </c>
      <c r="O150" s="434">
        <f t="shared" si="198"/>
        <v>0</v>
      </c>
      <c r="P150" s="361">
        <f t="shared" si="198"/>
        <v>0</v>
      </c>
      <c r="Q150" s="434">
        <f t="shared" si="198"/>
        <v>0</v>
      </c>
      <c r="R150" s="361">
        <f t="shared" si="198"/>
        <v>0</v>
      </c>
      <c r="S150" s="434">
        <f t="shared" si="198"/>
        <v>0</v>
      </c>
      <c r="T150" s="361">
        <f t="shared" si="198"/>
        <v>43.800000000000011</v>
      </c>
      <c r="U150" s="722">
        <f t="shared" si="198"/>
        <v>43795</v>
      </c>
      <c r="V150" s="723">
        <f t="shared" si="198"/>
        <v>0</v>
      </c>
      <c r="W150" s="722">
        <f t="shared" si="198"/>
        <v>0</v>
      </c>
      <c r="X150" s="581">
        <f t="shared" si="163"/>
        <v>0</v>
      </c>
      <c r="Y150" s="581">
        <f t="shared" si="164"/>
        <v>0</v>
      </c>
    </row>
    <row r="151" spans="1:25" s="28" customFormat="1" ht="15" customHeight="1">
      <c r="A151" s="51" t="s">
        <v>527</v>
      </c>
      <c r="B151" s="100" t="s">
        <v>472</v>
      </c>
      <c r="C151" s="100" t="s">
        <v>474</v>
      </c>
      <c r="D151" s="101" t="s">
        <v>528</v>
      </c>
      <c r="E151" s="101" t="s">
        <v>529</v>
      </c>
      <c r="F151" s="102" t="s">
        <v>478</v>
      </c>
      <c r="G151" s="102" t="s">
        <v>201</v>
      </c>
      <c r="H151" s="103" t="s">
        <v>202</v>
      </c>
      <c r="I151" s="103"/>
      <c r="J151" s="363">
        <v>43.800000000000011</v>
      </c>
      <c r="K151" s="436">
        <v>43795</v>
      </c>
      <c r="L151" s="363">
        <f t="shared" si="198"/>
        <v>0</v>
      </c>
      <c r="M151" s="436">
        <f t="shared" si="198"/>
        <v>0</v>
      </c>
      <c r="N151" s="363">
        <f t="shared" si="198"/>
        <v>0</v>
      </c>
      <c r="O151" s="436">
        <f t="shared" si="198"/>
        <v>0</v>
      </c>
      <c r="P151" s="363">
        <f t="shared" si="198"/>
        <v>0</v>
      </c>
      <c r="Q151" s="436">
        <f t="shared" si="198"/>
        <v>0</v>
      </c>
      <c r="R151" s="363">
        <f t="shared" si="198"/>
        <v>0</v>
      </c>
      <c r="S151" s="436">
        <f t="shared" si="198"/>
        <v>0</v>
      </c>
      <c r="T151" s="363">
        <f t="shared" si="198"/>
        <v>43.800000000000011</v>
      </c>
      <c r="U151" s="724">
        <f t="shared" si="198"/>
        <v>43795</v>
      </c>
      <c r="V151" s="725">
        <f t="shared" si="198"/>
        <v>0</v>
      </c>
      <c r="W151" s="724">
        <f t="shared" si="198"/>
        <v>0</v>
      </c>
      <c r="X151" s="583">
        <f t="shared" si="163"/>
        <v>0</v>
      </c>
      <c r="Y151" s="583">
        <f t="shared" si="164"/>
        <v>0</v>
      </c>
    </row>
    <row r="152" spans="1:25" s="59" customFormat="1" ht="15" customHeight="1">
      <c r="A152" s="52" t="s">
        <v>530</v>
      </c>
      <c r="B152" s="53" t="s">
        <v>472</v>
      </c>
      <c r="C152" s="53" t="s">
        <v>474</v>
      </c>
      <c r="D152" s="54" t="s">
        <v>528</v>
      </c>
      <c r="E152" s="54" t="s">
        <v>529</v>
      </c>
      <c r="F152" s="91" t="s">
        <v>478</v>
      </c>
      <c r="G152" s="91" t="s">
        <v>201</v>
      </c>
      <c r="H152" s="58" t="s">
        <v>208</v>
      </c>
      <c r="I152" s="58"/>
      <c r="J152" s="354">
        <v>43.800000000000011</v>
      </c>
      <c r="K152" s="427">
        <v>43795</v>
      </c>
      <c r="L152" s="354">
        <f t="shared" si="198"/>
        <v>0</v>
      </c>
      <c r="M152" s="427">
        <f t="shared" si="198"/>
        <v>0</v>
      </c>
      <c r="N152" s="354">
        <f t="shared" si="198"/>
        <v>0</v>
      </c>
      <c r="O152" s="427">
        <f t="shared" si="198"/>
        <v>0</v>
      </c>
      <c r="P152" s="354">
        <f t="shared" si="198"/>
        <v>0</v>
      </c>
      <c r="Q152" s="427">
        <f t="shared" si="198"/>
        <v>0</v>
      </c>
      <c r="R152" s="354">
        <f t="shared" si="198"/>
        <v>0</v>
      </c>
      <c r="S152" s="427">
        <f t="shared" si="198"/>
        <v>0</v>
      </c>
      <c r="T152" s="354">
        <f t="shared" si="198"/>
        <v>43.800000000000011</v>
      </c>
      <c r="U152" s="704">
        <f t="shared" si="198"/>
        <v>43795</v>
      </c>
      <c r="V152" s="705">
        <f t="shared" si="198"/>
        <v>0</v>
      </c>
      <c r="W152" s="704">
        <f t="shared" si="198"/>
        <v>0</v>
      </c>
      <c r="X152" s="574">
        <f t="shared" si="163"/>
        <v>0</v>
      </c>
      <c r="Y152" s="574">
        <f t="shared" si="164"/>
        <v>0</v>
      </c>
    </row>
    <row r="153" spans="1:25" s="12" customFormat="1" ht="13.5" customHeight="1">
      <c r="A153" s="104" t="s">
        <v>502</v>
      </c>
      <c r="B153" s="67" t="s">
        <v>472</v>
      </c>
      <c r="C153" s="67" t="s">
        <v>474</v>
      </c>
      <c r="D153" s="68" t="s">
        <v>528</v>
      </c>
      <c r="E153" s="68" t="s">
        <v>529</v>
      </c>
      <c r="F153" s="105" t="s">
        <v>478</v>
      </c>
      <c r="G153" s="105" t="s">
        <v>201</v>
      </c>
      <c r="H153" s="69" t="s">
        <v>208</v>
      </c>
      <c r="I153" s="69" t="s">
        <v>503</v>
      </c>
      <c r="J153" s="357">
        <v>43.800000000000011</v>
      </c>
      <c r="K153" s="430">
        <v>43795</v>
      </c>
      <c r="L153" s="357">
        <f t="shared" si="198"/>
        <v>0</v>
      </c>
      <c r="M153" s="430">
        <f t="shared" si="198"/>
        <v>0</v>
      </c>
      <c r="N153" s="357">
        <f t="shared" si="198"/>
        <v>0</v>
      </c>
      <c r="O153" s="430">
        <f t="shared" si="198"/>
        <v>0</v>
      </c>
      <c r="P153" s="357">
        <f t="shared" si="198"/>
        <v>0</v>
      </c>
      <c r="Q153" s="430">
        <f t="shared" si="198"/>
        <v>0</v>
      </c>
      <c r="R153" s="357">
        <f t="shared" si="198"/>
        <v>0</v>
      </c>
      <c r="S153" s="430">
        <f t="shared" si="198"/>
        <v>0</v>
      </c>
      <c r="T153" s="357">
        <f t="shared" si="198"/>
        <v>43.800000000000011</v>
      </c>
      <c r="U153" s="711">
        <f t="shared" si="198"/>
        <v>43795</v>
      </c>
      <c r="V153" s="712">
        <f t="shared" si="198"/>
        <v>0</v>
      </c>
      <c r="W153" s="711">
        <f t="shared" si="198"/>
        <v>0</v>
      </c>
      <c r="X153" s="577">
        <f t="shared" si="163"/>
        <v>0</v>
      </c>
      <c r="Y153" s="577">
        <f t="shared" si="164"/>
        <v>0</v>
      </c>
    </row>
    <row r="154" spans="1:25" s="50" customFormat="1" ht="13.5" customHeight="1">
      <c r="A154" s="106" t="s">
        <v>531</v>
      </c>
      <c r="B154" s="72" t="s">
        <v>472</v>
      </c>
      <c r="C154" s="72" t="s">
        <v>474</v>
      </c>
      <c r="D154" s="73" t="s">
        <v>528</v>
      </c>
      <c r="E154" s="73" t="s">
        <v>529</v>
      </c>
      <c r="F154" s="107" t="s">
        <v>478</v>
      </c>
      <c r="G154" s="107" t="s">
        <v>201</v>
      </c>
      <c r="H154" s="77" t="s">
        <v>208</v>
      </c>
      <c r="I154" s="77" t="s">
        <v>532</v>
      </c>
      <c r="J154" s="395">
        <v>43.800000000000011</v>
      </c>
      <c r="K154" s="437">
        <v>43795</v>
      </c>
      <c r="L154" s="352">
        <f t="shared" ref="L154" si="199">N154+P154+R154</f>
        <v>0</v>
      </c>
      <c r="M154" s="397">
        <f t="shared" ref="M154" si="200">O154+Q154+S154</f>
        <v>0</v>
      </c>
      <c r="N154" s="395"/>
      <c r="O154" s="437"/>
      <c r="P154" s="395"/>
      <c r="Q154" s="437"/>
      <c r="R154" s="395"/>
      <c r="S154" s="437"/>
      <c r="T154" s="352">
        <f>J154+L154</f>
        <v>43.800000000000011</v>
      </c>
      <c r="U154" s="700">
        <f>K154+M154</f>
        <v>43795</v>
      </c>
      <c r="V154" s="726">
        <v>0</v>
      </c>
      <c r="W154" s="727">
        <v>0</v>
      </c>
      <c r="X154" s="584">
        <f t="shared" si="163"/>
        <v>0</v>
      </c>
      <c r="Y154" s="584">
        <f t="shared" si="164"/>
        <v>0</v>
      </c>
    </row>
    <row r="155" spans="1:25" s="12" customFormat="1" ht="15.75" customHeight="1">
      <c r="A155" s="87" t="s">
        <v>533</v>
      </c>
      <c r="B155" s="88" t="s">
        <v>472</v>
      </c>
      <c r="C155" s="88" t="s">
        <v>474</v>
      </c>
      <c r="D155" s="70" t="s">
        <v>535</v>
      </c>
      <c r="E155" s="70"/>
      <c r="F155" s="71"/>
      <c r="G155" s="71"/>
      <c r="H155" s="89"/>
      <c r="I155" s="89"/>
      <c r="J155" s="353">
        <v>14677.400000000001</v>
      </c>
      <c r="K155" s="426">
        <v>14677440.039999997</v>
      </c>
      <c r="L155" s="353">
        <f>L156+L191+L201+L206+L197+L211</f>
        <v>-1360</v>
      </c>
      <c r="M155" s="426">
        <f>M156+M191+M201+M206+M197+M211</f>
        <v>-1360008.51</v>
      </c>
      <c r="N155" s="353">
        <f t="shared" ref="N155:W155" si="201">N156+N191+N201+N206+N197+N211</f>
        <v>-1360</v>
      </c>
      <c r="O155" s="426">
        <f t="shared" si="201"/>
        <v>-1360008.51</v>
      </c>
      <c r="P155" s="353">
        <f t="shared" si="201"/>
        <v>0</v>
      </c>
      <c r="Q155" s="426">
        <f t="shared" si="201"/>
        <v>0</v>
      </c>
      <c r="R155" s="353">
        <f t="shared" si="201"/>
        <v>0</v>
      </c>
      <c r="S155" s="426">
        <f t="shared" si="201"/>
        <v>0</v>
      </c>
      <c r="T155" s="353">
        <f t="shared" si="201"/>
        <v>13317.400000000001</v>
      </c>
      <c r="U155" s="702">
        <f t="shared" si="201"/>
        <v>13317431.529999999</v>
      </c>
      <c r="V155" s="703">
        <f t="shared" si="201"/>
        <v>13224.400000000001</v>
      </c>
      <c r="W155" s="702">
        <f t="shared" si="201"/>
        <v>13224407.82</v>
      </c>
      <c r="X155" s="573">
        <f t="shared" si="163"/>
        <v>0.9930166549026086</v>
      </c>
      <c r="Y155" s="573">
        <f t="shared" si="164"/>
        <v>0.99301489106285656</v>
      </c>
    </row>
    <row r="156" spans="1:25" s="28" customFormat="1" ht="24.75" customHeight="1">
      <c r="A156" s="23" t="s">
        <v>477</v>
      </c>
      <c r="B156" s="24" t="s">
        <v>472</v>
      </c>
      <c r="C156" s="24" t="s">
        <v>474</v>
      </c>
      <c r="D156" s="25" t="s">
        <v>535</v>
      </c>
      <c r="E156" s="25" t="s">
        <v>474</v>
      </c>
      <c r="F156" s="26" t="s">
        <v>478</v>
      </c>
      <c r="G156" s="26" t="s">
        <v>201</v>
      </c>
      <c r="H156" s="27" t="s">
        <v>202</v>
      </c>
      <c r="I156" s="27"/>
      <c r="J156" s="347">
        <v>3530.2000000000007</v>
      </c>
      <c r="K156" s="422">
        <v>3530173.8600000003</v>
      </c>
      <c r="L156" s="347">
        <f t="shared" ref="L156:W156" si="202">L157+L169</f>
        <v>0</v>
      </c>
      <c r="M156" s="422">
        <f t="shared" si="202"/>
        <v>0</v>
      </c>
      <c r="N156" s="347">
        <f t="shared" si="202"/>
        <v>0</v>
      </c>
      <c r="O156" s="422">
        <f t="shared" si="202"/>
        <v>0</v>
      </c>
      <c r="P156" s="347">
        <f t="shared" si="202"/>
        <v>0</v>
      </c>
      <c r="Q156" s="422">
        <f t="shared" si="202"/>
        <v>0</v>
      </c>
      <c r="R156" s="347">
        <f t="shared" si="202"/>
        <v>0</v>
      </c>
      <c r="S156" s="422">
        <f t="shared" si="202"/>
        <v>0</v>
      </c>
      <c r="T156" s="347">
        <f t="shared" si="202"/>
        <v>3530.2000000000007</v>
      </c>
      <c r="U156" s="691">
        <f t="shared" si="202"/>
        <v>3530173.8600000003</v>
      </c>
      <c r="V156" s="692">
        <f t="shared" si="202"/>
        <v>3445.3</v>
      </c>
      <c r="W156" s="691">
        <f t="shared" si="202"/>
        <v>3445250.15</v>
      </c>
      <c r="X156" s="568">
        <f t="shared" si="163"/>
        <v>0.97595037108379112</v>
      </c>
      <c r="Y156" s="568">
        <f t="shared" si="164"/>
        <v>0.97594347661959047</v>
      </c>
    </row>
    <row r="157" spans="1:25" s="34" customFormat="1" ht="27.75" customHeight="1">
      <c r="A157" s="29" t="s">
        <v>537</v>
      </c>
      <c r="B157" s="30" t="s">
        <v>472</v>
      </c>
      <c r="C157" s="30" t="s">
        <v>474</v>
      </c>
      <c r="D157" s="31" t="s">
        <v>535</v>
      </c>
      <c r="E157" s="31" t="s">
        <v>474</v>
      </c>
      <c r="F157" s="32" t="s">
        <v>495</v>
      </c>
      <c r="G157" s="32" t="s">
        <v>201</v>
      </c>
      <c r="H157" s="33" t="s">
        <v>202</v>
      </c>
      <c r="I157" s="33"/>
      <c r="J157" s="348">
        <v>1871.8</v>
      </c>
      <c r="K157" s="423">
        <v>1871800</v>
      </c>
      <c r="L157" s="348">
        <f t="shared" ref="L157:W157" si="203">L158+L161+L166</f>
        <v>0</v>
      </c>
      <c r="M157" s="423">
        <f t="shared" si="203"/>
        <v>0</v>
      </c>
      <c r="N157" s="348">
        <f t="shared" si="203"/>
        <v>0</v>
      </c>
      <c r="O157" s="423">
        <f t="shared" si="203"/>
        <v>0</v>
      </c>
      <c r="P157" s="348">
        <f t="shared" si="203"/>
        <v>0</v>
      </c>
      <c r="Q157" s="423">
        <f t="shared" si="203"/>
        <v>0</v>
      </c>
      <c r="R157" s="348">
        <f t="shared" si="203"/>
        <v>0</v>
      </c>
      <c r="S157" s="423">
        <f t="shared" si="203"/>
        <v>0</v>
      </c>
      <c r="T157" s="348">
        <f t="shared" si="203"/>
        <v>1871.8</v>
      </c>
      <c r="U157" s="693">
        <f t="shared" si="203"/>
        <v>1871800</v>
      </c>
      <c r="V157" s="694">
        <f t="shared" si="203"/>
        <v>1849.7</v>
      </c>
      <c r="W157" s="693">
        <f t="shared" si="203"/>
        <v>1849686.45</v>
      </c>
      <c r="X157" s="569">
        <f t="shared" si="163"/>
        <v>0.98819318303237536</v>
      </c>
      <c r="Y157" s="569">
        <f t="shared" si="164"/>
        <v>0.98818594401111226</v>
      </c>
    </row>
    <row r="158" spans="1:25" s="28" customFormat="1" ht="22.5" customHeight="1">
      <c r="A158" s="79" t="s">
        <v>538</v>
      </c>
      <c r="B158" s="36" t="s">
        <v>472</v>
      </c>
      <c r="C158" s="36" t="s">
        <v>474</v>
      </c>
      <c r="D158" s="37" t="s">
        <v>535</v>
      </c>
      <c r="E158" s="63" t="s">
        <v>474</v>
      </c>
      <c r="F158" s="64" t="s">
        <v>495</v>
      </c>
      <c r="G158" s="64" t="s">
        <v>201</v>
      </c>
      <c r="H158" s="65" t="s">
        <v>362</v>
      </c>
      <c r="I158" s="80"/>
      <c r="J158" s="359">
        <v>101.6</v>
      </c>
      <c r="K158" s="432">
        <v>101600</v>
      </c>
      <c r="L158" s="359">
        <f t="shared" ref="L158:W159" si="204">L159</f>
        <v>0</v>
      </c>
      <c r="M158" s="432">
        <f t="shared" si="204"/>
        <v>0</v>
      </c>
      <c r="N158" s="359">
        <f t="shared" si="204"/>
        <v>0</v>
      </c>
      <c r="O158" s="432">
        <f t="shared" si="204"/>
        <v>0</v>
      </c>
      <c r="P158" s="359">
        <f t="shared" si="204"/>
        <v>0</v>
      </c>
      <c r="Q158" s="432">
        <f t="shared" si="204"/>
        <v>0</v>
      </c>
      <c r="R158" s="359">
        <f t="shared" si="204"/>
        <v>0</v>
      </c>
      <c r="S158" s="432">
        <f t="shared" si="204"/>
        <v>0</v>
      </c>
      <c r="T158" s="359">
        <f t="shared" si="204"/>
        <v>101.6</v>
      </c>
      <c r="U158" s="715">
        <f t="shared" si="204"/>
        <v>101600</v>
      </c>
      <c r="V158" s="716">
        <f t="shared" si="204"/>
        <v>86.5</v>
      </c>
      <c r="W158" s="717">
        <f t="shared" si="204"/>
        <v>86496</v>
      </c>
      <c r="X158" s="579">
        <f t="shared" si="163"/>
        <v>0.85137795275590555</v>
      </c>
      <c r="Y158" s="579">
        <f t="shared" si="164"/>
        <v>0.85133858267716533</v>
      </c>
    </row>
    <row r="159" spans="1:25" s="12" customFormat="1" ht="12.75" customHeight="1">
      <c r="A159" s="40" t="s">
        <v>502</v>
      </c>
      <c r="B159" s="67" t="s">
        <v>472</v>
      </c>
      <c r="C159" s="67" t="s">
        <v>474</v>
      </c>
      <c r="D159" s="68" t="s">
        <v>535</v>
      </c>
      <c r="E159" s="8" t="s">
        <v>474</v>
      </c>
      <c r="F159" s="9" t="s">
        <v>495</v>
      </c>
      <c r="G159" s="9" t="s">
        <v>201</v>
      </c>
      <c r="H159" s="81" t="s">
        <v>362</v>
      </c>
      <c r="I159" s="69" t="s">
        <v>503</v>
      </c>
      <c r="J159" s="357">
        <v>101.6</v>
      </c>
      <c r="K159" s="430">
        <v>101600</v>
      </c>
      <c r="L159" s="357">
        <f t="shared" si="204"/>
        <v>0</v>
      </c>
      <c r="M159" s="430">
        <f t="shared" si="204"/>
        <v>0</v>
      </c>
      <c r="N159" s="357">
        <f t="shared" si="204"/>
        <v>0</v>
      </c>
      <c r="O159" s="430">
        <f t="shared" si="204"/>
        <v>0</v>
      </c>
      <c r="P159" s="357">
        <f t="shared" si="204"/>
        <v>0</v>
      </c>
      <c r="Q159" s="430">
        <f t="shared" si="204"/>
        <v>0</v>
      </c>
      <c r="R159" s="357">
        <f t="shared" si="204"/>
        <v>0</v>
      </c>
      <c r="S159" s="430">
        <f t="shared" si="204"/>
        <v>0</v>
      </c>
      <c r="T159" s="357">
        <f t="shared" si="204"/>
        <v>101.6</v>
      </c>
      <c r="U159" s="711">
        <f t="shared" si="204"/>
        <v>101600</v>
      </c>
      <c r="V159" s="712">
        <f t="shared" si="204"/>
        <v>86.5</v>
      </c>
      <c r="W159" s="711">
        <f t="shared" si="204"/>
        <v>86496</v>
      </c>
      <c r="X159" s="577">
        <f t="shared" si="163"/>
        <v>0.85137795275590555</v>
      </c>
      <c r="Y159" s="577">
        <f t="shared" si="164"/>
        <v>0.85133858267716533</v>
      </c>
    </row>
    <row r="160" spans="1:25" s="59" customFormat="1" ht="33.75" customHeight="1">
      <c r="A160" s="45" t="s">
        <v>253</v>
      </c>
      <c r="B160" s="72" t="s">
        <v>472</v>
      </c>
      <c r="C160" s="72" t="s">
        <v>474</v>
      </c>
      <c r="D160" s="73" t="s">
        <v>535</v>
      </c>
      <c r="E160" s="74" t="s">
        <v>474</v>
      </c>
      <c r="F160" s="75" t="s">
        <v>495</v>
      </c>
      <c r="G160" s="75" t="s">
        <v>201</v>
      </c>
      <c r="H160" s="83" t="s">
        <v>362</v>
      </c>
      <c r="I160" s="77" t="s">
        <v>539</v>
      </c>
      <c r="J160" s="351">
        <v>101.6</v>
      </c>
      <c r="K160" s="396">
        <v>101600</v>
      </c>
      <c r="L160" s="352">
        <f t="shared" ref="L160" si="205">N160+P160+R160</f>
        <v>0</v>
      </c>
      <c r="M160" s="397">
        <f t="shared" ref="M160" si="206">O160+Q160+S160</f>
        <v>0</v>
      </c>
      <c r="N160" s="351"/>
      <c r="O160" s="396"/>
      <c r="P160" s="351"/>
      <c r="Q160" s="396"/>
      <c r="R160" s="351"/>
      <c r="S160" s="396"/>
      <c r="T160" s="352">
        <f>J160+L160</f>
        <v>101.6</v>
      </c>
      <c r="U160" s="700">
        <f>K160+M160</f>
        <v>101600</v>
      </c>
      <c r="V160" s="787">
        <v>86.5</v>
      </c>
      <c r="W160" s="699">
        <v>86496</v>
      </c>
      <c r="X160" s="572">
        <f t="shared" si="163"/>
        <v>0.85137795275590555</v>
      </c>
      <c r="Y160" s="572">
        <f t="shared" si="164"/>
        <v>0.85133858267716533</v>
      </c>
    </row>
    <row r="161" spans="1:25" s="28" customFormat="1" ht="14.25" customHeight="1">
      <c r="A161" s="79" t="s">
        <v>209</v>
      </c>
      <c r="B161" s="36" t="s">
        <v>472</v>
      </c>
      <c r="C161" s="36" t="s">
        <v>474</v>
      </c>
      <c r="D161" s="37" t="s">
        <v>535</v>
      </c>
      <c r="E161" s="63" t="s">
        <v>474</v>
      </c>
      <c r="F161" s="64" t="s">
        <v>495</v>
      </c>
      <c r="G161" s="64" t="s">
        <v>201</v>
      </c>
      <c r="H161" s="65" t="s">
        <v>210</v>
      </c>
      <c r="I161" s="80"/>
      <c r="J161" s="356">
        <v>1719.4</v>
      </c>
      <c r="K161" s="429">
        <v>1719400</v>
      </c>
      <c r="L161" s="356">
        <f>L162</f>
        <v>0</v>
      </c>
      <c r="M161" s="429">
        <f>M162</f>
        <v>0</v>
      </c>
      <c r="N161" s="356">
        <f t="shared" ref="N161:W161" si="207">N162</f>
        <v>0</v>
      </c>
      <c r="O161" s="429">
        <f t="shared" si="207"/>
        <v>0</v>
      </c>
      <c r="P161" s="356">
        <f t="shared" si="207"/>
        <v>0</v>
      </c>
      <c r="Q161" s="429">
        <f t="shared" si="207"/>
        <v>0</v>
      </c>
      <c r="R161" s="356">
        <f t="shared" si="207"/>
        <v>0</v>
      </c>
      <c r="S161" s="429">
        <f t="shared" si="207"/>
        <v>0</v>
      </c>
      <c r="T161" s="356">
        <f t="shared" si="207"/>
        <v>1719.4</v>
      </c>
      <c r="U161" s="709">
        <f t="shared" si="207"/>
        <v>1719400</v>
      </c>
      <c r="V161" s="710">
        <f t="shared" si="207"/>
        <v>1712.4</v>
      </c>
      <c r="W161" s="728">
        <f t="shared" si="207"/>
        <v>1712390.45</v>
      </c>
      <c r="X161" s="576">
        <f t="shared" si="163"/>
        <v>0.9959288123764104</v>
      </c>
      <c r="Y161" s="576">
        <f t="shared" si="164"/>
        <v>0.9959232581132953</v>
      </c>
    </row>
    <row r="162" spans="1:25" s="12" customFormat="1" ht="24" customHeight="1">
      <c r="A162" s="40" t="s">
        <v>498</v>
      </c>
      <c r="B162" s="67" t="s">
        <v>472</v>
      </c>
      <c r="C162" s="67" t="s">
        <v>474</v>
      </c>
      <c r="D162" s="68" t="s">
        <v>535</v>
      </c>
      <c r="E162" s="8" t="s">
        <v>474</v>
      </c>
      <c r="F162" s="9" t="s">
        <v>495</v>
      </c>
      <c r="G162" s="9" t="s">
        <v>201</v>
      </c>
      <c r="H162" s="10" t="s">
        <v>210</v>
      </c>
      <c r="I162" s="69" t="s">
        <v>499</v>
      </c>
      <c r="J162" s="357">
        <v>1719.4</v>
      </c>
      <c r="K162" s="430">
        <v>1719400</v>
      </c>
      <c r="L162" s="357">
        <f t="shared" ref="L162:W163" si="208">L163</f>
        <v>0</v>
      </c>
      <c r="M162" s="430">
        <f t="shared" si="208"/>
        <v>0</v>
      </c>
      <c r="N162" s="357">
        <f t="shared" si="208"/>
        <v>0</v>
      </c>
      <c r="O162" s="430">
        <f t="shared" si="208"/>
        <v>0</v>
      </c>
      <c r="P162" s="357">
        <f t="shared" si="208"/>
        <v>0</v>
      </c>
      <c r="Q162" s="430">
        <f t="shared" si="208"/>
        <v>0</v>
      </c>
      <c r="R162" s="357">
        <f t="shared" si="208"/>
        <v>0</v>
      </c>
      <c r="S162" s="430">
        <f t="shared" si="208"/>
        <v>0</v>
      </c>
      <c r="T162" s="357">
        <f t="shared" si="208"/>
        <v>1719.4</v>
      </c>
      <c r="U162" s="711">
        <f t="shared" si="208"/>
        <v>1719400</v>
      </c>
      <c r="V162" s="712">
        <f t="shared" si="208"/>
        <v>1712.4</v>
      </c>
      <c r="W162" s="711">
        <f t="shared" si="208"/>
        <v>1712390.45</v>
      </c>
      <c r="X162" s="577">
        <f t="shared" si="163"/>
        <v>0.9959288123764104</v>
      </c>
      <c r="Y162" s="577">
        <f t="shared" si="164"/>
        <v>0.9959232581132953</v>
      </c>
    </row>
    <row r="163" spans="1:25" s="59" customFormat="1" ht="26.25" customHeight="1">
      <c r="A163" s="45" t="s">
        <v>500</v>
      </c>
      <c r="B163" s="72" t="s">
        <v>472</v>
      </c>
      <c r="C163" s="72" t="s">
        <v>474</v>
      </c>
      <c r="D163" s="73" t="s">
        <v>535</v>
      </c>
      <c r="E163" s="74" t="s">
        <v>474</v>
      </c>
      <c r="F163" s="75" t="s">
        <v>495</v>
      </c>
      <c r="G163" s="75" t="s">
        <v>201</v>
      </c>
      <c r="H163" s="76" t="s">
        <v>210</v>
      </c>
      <c r="I163" s="77" t="s">
        <v>501</v>
      </c>
      <c r="J163" s="351">
        <v>1719.4</v>
      </c>
      <c r="K163" s="396">
        <v>1719400</v>
      </c>
      <c r="L163" s="351">
        <f t="shared" si="208"/>
        <v>0</v>
      </c>
      <c r="M163" s="396">
        <f t="shared" si="208"/>
        <v>0</v>
      </c>
      <c r="N163" s="351">
        <f t="shared" si="208"/>
        <v>0</v>
      </c>
      <c r="O163" s="396">
        <f t="shared" si="208"/>
        <v>0</v>
      </c>
      <c r="P163" s="351">
        <f t="shared" si="208"/>
        <v>0</v>
      </c>
      <c r="Q163" s="396">
        <f t="shared" si="208"/>
        <v>0</v>
      </c>
      <c r="R163" s="351">
        <f t="shared" si="208"/>
        <v>0</v>
      </c>
      <c r="S163" s="396">
        <f t="shared" si="208"/>
        <v>0</v>
      </c>
      <c r="T163" s="351">
        <f t="shared" si="208"/>
        <v>1719.4</v>
      </c>
      <c r="U163" s="699">
        <f t="shared" si="208"/>
        <v>1719400</v>
      </c>
      <c r="V163" s="708">
        <f t="shared" si="208"/>
        <v>1712.4</v>
      </c>
      <c r="W163" s="699">
        <f t="shared" si="208"/>
        <v>1712390.45</v>
      </c>
      <c r="X163" s="572">
        <f t="shared" si="163"/>
        <v>0.9959288123764104</v>
      </c>
      <c r="Y163" s="572">
        <f t="shared" si="164"/>
        <v>0.9959232581132953</v>
      </c>
    </row>
    <row r="164" spans="1:25" s="50" customFormat="1" ht="15" customHeight="1">
      <c r="A164" s="198" t="s">
        <v>245</v>
      </c>
      <c r="B164" s="72"/>
      <c r="C164" s="72"/>
      <c r="D164" s="73"/>
      <c r="E164" s="74"/>
      <c r="F164" s="75"/>
      <c r="G164" s="75"/>
      <c r="H164" s="76"/>
      <c r="I164" s="77" t="s">
        <v>243</v>
      </c>
      <c r="J164" s="351">
        <v>1719.4</v>
      </c>
      <c r="K164" s="396">
        <v>1719400</v>
      </c>
      <c r="L164" s="351">
        <f t="shared" ref="L164:W164" si="209">SUM(L165:L165)</f>
        <v>0</v>
      </c>
      <c r="M164" s="396">
        <f t="shared" si="209"/>
        <v>0</v>
      </c>
      <c r="N164" s="351">
        <f t="shared" si="209"/>
        <v>0</v>
      </c>
      <c r="O164" s="396">
        <f t="shared" si="209"/>
        <v>0</v>
      </c>
      <c r="P164" s="351">
        <f t="shared" si="209"/>
        <v>0</v>
      </c>
      <c r="Q164" s="396">
        <f t="shared" si="209"/>
        <v>0</v>
      </c>
      <c r="R164" s="351">
        <f t="shared" si="209"/>
        <v>0</v>
      </c>
      <c r="S164" s="396">
        <f t="shared" si="209"/>
        <v>0</v>
      </c>
      <c r="T164" s="351">
        <f t="shared" si="209"/>
        <v>1719.4</v>
      </c>
      <c r="U164" s="699">
        <f t="shared" si="209"/>
        <v>1719400</v>
      </c>
      <c r="V164" s="708">
        <f t="shared" si="209"/>
        <v>1712.4</v>
      </c>
      <c r="W164" s="699">
        <f t="shared" si="209"/>
        <v>1712390.45</v>
      </c>
      <c r="X164" s="572">
        <f t="shared" si="163"/>
        <v>0.9959288123764104</v>
      </c>
      <c r="Y164" s="572">
        <f t="shared" si="164"/>
        <v>0.9959232581132953</v>
      </c>
    </row>
    <row r="165" spans="1:25" s="6" customFormat="1" ht="16.5" customHeight="1">
      <c r="A165" s="93" t="s">
        <v>313</v>
      </c>
      <c r="B165" s="94"/>
      <c r="C165" s="94"/>
      <c r="D165" s="95"/>
      <c r="E165" s="96"/>
      <c r="F165" s="97"/>
      <c r="G165" s="97"/>
      <c r="H165" s="98"/>
      <c r="I165" s="99"/>
      <c r="J165" s="352">
        <v>1719.4</v>
      </c>
      <c r="K165" s="397">
        <v>1719400</v>
      </c>
      <c r="L165" s="352">
        <f t="shared" ref="L165" si="210">N165+P165+R165</f>
        <v>0</v>
      </c>
      <c r="M165" s="397">
        <f t="shared" ref="M165" si="211">O165+Q165+S165</f>
        <v>0</v>
      </c>
      <c r="N165" s="352"/>
      <c r="O165" s="397"/>
      <c r="P165" s="352"/>
      <c r="Q165" s="397"/>
      <c r="R165" s="352"/>
      <c r="S165" s="397"/>
      <c r="T165" s="352">
        <f t="shared" ref="T165" si="212">J165+L165</f>
        <v>1719.4</v>
      </c>
      <c r="U165" s="700">
        <f t="shared" ref="U165" si="213">K165+M165</f>
        <v>1719400</v>
      </c>
      <c r="V165" s="788">
        <v>1712.4</v>
      </c>
      <c r="W165" s="700">
        <v>1712390.45</v>
      </c>
      <c r="X165" s="564">
        <f t="shared" si="163"/>
        <v>0.9959288123764104</v>
      </c>
      <c r="Y165" s="564">
        <f t="shared" si="164"/>
        <v>0.9959232581132953</v>
      </c>
    </row>
    <row r="166" spans="1:25" s="28" customFormat="1" ht="75" customHeight="1">
      <c r="A166" s="179" t="s">
        <v>84</v>
      </c>
      <c r="B166" s="36" t="s">
        <v>472</v>
      </c>
      <c r="C166" s="36" t="s">
        <v>474</v>
      </c>
      <c r="D166" s="37" t="s">
        <v>535</v>
      </c>
      <c r="E166" s="63" t="s">
        <v>474</v>
      </c>
      <c r="F166" s="64" t="s">
        <v>495</v>
      </c>
      <c r="G166" s="64" t="s">
        <v>201</v>
      </c>
      <c r="H166" s="65" t="s">
        <v>79</v>
      </c>
      <c r="I166" s="80"/>
      <c r="J166" s="359">
        <v>50.8</v>
      </c>
      <c r="K166" s="432">
        <v>50800</v>
      </c>
      <c r="L166" s="359">
        <f t="shared" ref="L166:W167" si="214">L167</f>
        <v>0</v>
      </c>
      <c r="M166" s="432">
        <f t="shared" si="214"/>
        <v>0</v>
      </c>
      <c r="N166" s="359">
        <f t="shared" si="214"/>
        <v>0</v>
      </c>
      <c r="O166" s="432">
        <f t="shared" si="214"/>
        <v>0</v>
      </c>
      <c r="P166" s="359">
        <f t="shared" si="214"/>
        <v>0</v>
      </c>
      <c r="Q166" s="432">
        <f t="shared" si="214"/>
        <v>0</v>
      </c>
      <c r="R166" s="359">
        <f t="shared" si="214"/>
        <v>0</v>
      </c>
      <c r="S166" s="432">
        <f t="shared" si="214"/>
        <v>0</v>
      </c>
      <c r="T166" s="359">
        <f t="shared" si="214"/>
        <v>50.8</v>
      </c>
      <c r="U166" s="715">
        <f t="shared" si="214"/>
        <v>50800</v>
      </c>
      <c r="V166" s="716">
        <f t="shared" si="214"/>
        <v>50.8</v>
      </c>
      <c r="W166" s="717">
        <f t="shared" si="214"/>
        <v>50800</v>
      </c>
      <c r="X166" s="579">
        <f t="shared" si="163"/>
        <v>1</v>
      </c>
      <c r="Y166" s="579">
        <f t="shared" si="164"/>
        <v>1</v>
      </c>
    </row>
    <row r="167" spans="1:25" s="12" customFormat="1" ht="12.75" customHeight="1">
      <c r="A167" s="40" t="s">
        <v>502</v>
      </c>
      <c r="B167" s="67" t="s">
        <v>472</v>
      </c>
      <c r="C167" s="67" t="s">
        <v>474</v>
      </c>
      <c r="D167" s="68" t="s">
        <v>535</v>
      </c>
      <c r="E167" s="8" t="s">
        <v>474</v>
      </c>
      <c r="F167" s="9" t="s">
        <v>495</v>
      </c>
      <c r="G167" s="9" t="s">
        <v>201</v>
      </c>
      <c r="H167" s="10" t="s">
        <v>79</v>
      </c>
      <c r="I167" s="69" t="s">
        <v>503</v>
      </c>
      <c r="J167" s="357">
        <v>50.8</v>
      </c>
      <c r="K167" s="430">
        <v>50800</v>
      </c>
      <c r="L167" s="357">
        <f t="shared" si="214"/>
        <v>0</v>
      </c>
      <c r="M167" s="430">
        <f t="shared" si="214"/>
        <v>0</v>
      </c>
      <c r="N167" s="357">
        <f t="shared" si="214"/>
        <v>0</v>
      </c>
      <c r="O167" s="430">
        <f t="shared" si="214"/>
        <v>0</v>
      </c>
      <c r="P167" s="357">
        <f t="shared" si="214"/>
        <v>0</v>
      </c>
      <c r="Q167" s="430">
        <f t="shared" si="214"/>
        <v>0</v>
      </c>
      <c r="R167" s="357">
        <f t="shared" si="214"/>
        <v>0</v>
      </c>
      <c r="S167" s="430">
        <f t="shared" si="214"/>
        <v>0</v>
      </c>
      <c r="T167" s="357">
        <f t="shared" si="214"/>
        <v>50.8</v>
      </c>
      <c r="U167" s="711">
        <f t="shared" si="214"/>
        <v>50800</v>
      </c>
      <c r="V167" s="712">
        <f t="shared" si="214"/>
        <v>50.8</v>
      </c>
      <c r="W167" s="711">
        <f t="shared" si="214"/>
        <v>50800</v>
      </c>
      <c r="X167" s="577">
        <f t="shared" si="163"/>
        <v>1</v>
      </c>
      <c r="Y167" s="577">
        <f t="shared" si="164"/>
        <v>1</v>
      </c>
    </row>
    <row r="168" spans="1:25" s="59" customFormat="1" ht="33.75" customHeight="1">
      <c r="A168" s="45" t="s">
        <v>253</v>
      </c>
      <c r="B168" s="72" t="s">
        <v>472</v>
      </c>
      <c r="C168" s="72" t="s">
        <v>474</v>
      </c>
      <c r="D168" s="73" t="s">
        <v>535</v>
      </c>
      <c r="E168" s="74" t="s">
        <v>474</v>
      </c>
      <c r="F168" s="75" t="s">
        <v>495</v>
      </c>
      <c r="G168" s="75" t="s">
        <v>201</v>
      </c>
      <c r="H168" s="76" t="s">
        <v>79</v>
      </c>
      <c r="I168" s="77" t="s">
        <v>539</v>
      </c>
      <c r="J168" s="351">
        <v>50.8</v>
      </c>
      <c r="K168" s="396">
        <v>50800</v>
      </c>
      <c r="L168" s="352">
        <f t="shared" ref="L168" si="215">N168+P168+R168</f>
        <v>0</v>
      </c>
      <c r="M168" s="397">
        <f t="shared" ref="M168" si="216">O168+Q168+S168</f>
        <v>0</v>
      </c>
      <c r="N168" s="351"/>
      <c r="O168" s="396"/>
      <c r="P168" s="351"/>
      <c r="Q168" s="396"/>
      <c r="R168" s="351"/>
      <c r="S168" s="396"/>
      <c r="T168" s="352">
        <f t="shared" ref="T168" si="217">J168+L168</f>
        <v>50.8</v>
      </c>
      <c r="U168" s="700">
        <f t="shared" ref="U168" si="218">K168+M168</f>
        <v>50800</v>
      </c>
      <c r="V168" s="787">
        <v>50.8</v>
      </c>
      <c r="W168" s="699">
        <v>50800</v>
      </c>
      <c r="X168" s="572">
        <f t="shared" si="163"/>
        <v>1</v>
      </c>
      <c r="Y168" s="572">
        <f t="shared" si="164"/>
        <v>1</v>
      </c>
    </row>
    <row r="169" spans="1:25" s="34" customFormat="1" ht="27" customHeight="1">
      <c r="A169" s="29" t="s">
        <v>543</v>
      </c>
      <c r="B169" s="30" t="s">
        <v>472</v>
      </c>
      <c r="C169" s="30" t="s">
        <v>474</v>
      </c>
      <c r="D169" s="31" t="s">
        <v>535</v>
      </c>
      <c r="E169" s="31" t="s">
        <v>474</v>
      </c>
      <c r="F169" s="32" t="s">
        <v>497</v>
      </c>
      <c r="G169" s="32" t="s">
        <v>201</v>
      </c>
      <c r="H169" s="33" t="s">
        <v>202</v>
      </c>
      <c r="I169" s="33"/>
      <c r="J169" s="348">
        <v>1658.4000000000005</v>
      </c>
      <c r="K169" s="423">
        <v>1658373.86</v>
      </c>
      <c r="L169" s="348">
        <f t="shared" ref="L169:W169" si="219">L170</f>
        <v>0</v>
      </c>
      <c r="M169" s="423">
        <f t="shared" si="219"/>
        <v>0</v>
      </c>
      <c r="N169" s="348">
        <f t="shared" si="219"/>
        <v>0</v>
      </c>
      <c r="O169" s="423">
        <f t="shared" si="219"/>
        <v>0</v>
      </c>
      <c r="P169" s="348">
        <f t="shared" si="219"/>
        <v>0</v>
      </c>
      <c r="Q169" s="423">
        <f t="shared" si="219"/>
        <v>0</v>
      </c>
      <c r="R169" s="348">
        <f t="shared" si="219"/>
        <v>0</v>
      </c>
      <c r="S169" s="423">
        <f t="shared" si="219"/>
        <v>0</v>
      </c>
      <c r="T169" s="348">
        <f t="shared" si="219"/>
        <v>1658.4000000000005</v>
      </c>
      <c r="U169" s="693">
        <f t="shared" si="219"/>
        <v>1658373.86</v>
      </c>
      <c r="V169" s="694">
        <f t="shared" si="219"/>
        <v>1595.6000000000001</v>
      </c>
      <c r="W169" s="693">
        <f t="shared" si="219"/>
        <v>1595563.7</v>
      </c>
      <c r="X169" s="569">
        <f t="shared" si="163"/>
        <v>0.96213217559093078</v>
      </c>
      <c r="Y169" s="569">
        <f t="shared" si="164"/>
        <v>0.9621254522185968</v>
      </c>
    </row>
    <row r="170" spans="1:25" s="28" customFormat="1" ht="14.25" customHeight="1">
      <c r="A170" s="79" t="s">
        <v>209</v>
      </c>
      <c r="B170" s="36" t="s">
        <v>472</v>
      </c>
      <c r="C170" s="36" t="s">
        <v>474</v>
      </c>
      <c r="D170" s="37" t="s">
        <v>535</v>
      </c>
      <c r="E170" s="63" t="s">
        <v>474</v>
      </c>
      <c r="F170" s="64" t="s">
        <v>497</v>
      </c>
      <c r="G170" s="64" t="s">
        <v>201</v>
      </c>
      <c r="H170" s="65" t="s">
        <v>210</v>
      </c>
      <c r="I170" s="80"/>
      <c r="J170" s="356">
        <v>1658.4000000000005</v>
      </c>
      <c r="K170" s="429">
        <v>1658373.86</v>
      </c>
      <c r="L170" s="356">
        <f t="shared" ref="L170:W170" si="220">L171+L174+L186+L188</f>
        <v>0</v>
      </c>
      <c r="M170" s="429">
        <f t="shared" si="220"/>
        <v>0</v>
      </c>
      <c r="N170" s="356">
        <f t="shared" si="220"/>
        <v>0</v>
      </c>
      <c r="O170" s="429">
        <f t="shared" si="220"/>
        <v>0</v>
      </c>
      <c r="P170" s="356">
        <f t="shared" si="220"/>
        <v>0</v>
      </c>
      <c r="Q170" s="429">
        <f t="shared" si="220"/>
        <v>0</v>
      </c>
      <c r="R170" s="356">
        <f t="shared" si="220"/>
        <v>0</v>
      </c>
      <c r="S170" s="429">
        <f t="shared" si="220"/>
        <v>0</v>
      </c>
      <c r="T170" s="356">
        <f t="shared" si="220"/>
        <v>1658.4000000000005</v>
      </c>
      <c r="U170" s="709">
        <f t="shared" si="220"/>
        <v>1658373.86</v>
      </c>
      <c r="V170" s="710">
        <f t="shared" si="220"/>
        <v>1595.6000000000001</v>
      </c>
      <c r="W170" s="709">
        <f t="shared" si="220"/>
        <v>1595563.7</v>
      </c>
      <c r="X170" s="576">
        <f t="shared" si="163"/>
        <v>0.96213217559093078</v>
      </c>
      <c r="Y170" s="576">
        <f t="shared" si="164"/>
        <v>0.9621254522185968</v>
      </c>
    </row>
    <row r="171" spans="1:25" s="28" customFormat="1" ht="34.5" customHeight="1">
      <c r="A171" s="40" t="s">
        <v>484</v>
      </c>
      <c r="B171" s="41" t="s">
        <v>472</v>
      </c>
      <c r="C171" s="41" t="s">
        <v>474</v>
      </c>
      <c r="D171" s="42" t="s">
        <v>535</v>
      </c>
      <c r="E171" s="42" t="s">
        <v>474</v>
      </c>
      <c r="F171" s="43" t="s">
        <v>497</v>
      </c>
      <c r="G171" s="43" t="s">
        <v>201</v>
      </c>
      <c r="H171" s="44" t="s">
        <v>210</v>
      </c>
      <c r="I171" s="44" t="s">
        <v>485</v>
      </c>
      <c r="J171" s="350">
        <v>28.7</v>
      </c>
      <c r="K171" s="425">
        <v>28654</v>
      </c>
      <c r="L171" s="350">
        <f t="shared" ref="L171:W172" si="221">L172</f>
        <v>0</v>
      </c>
      <c r="M171" s="425">
        <f t="shared" si="221"/>
        <v>0</v>
      </c>
      <c r="N171" s="350">
        <f t="shared" si="221"/>
        <v>0</v>
      </c>
      <c r="O171" s="425">
        <f t="shared" si="221"/>
        <v>0</v>
      </c>
      <c r="P171" s="350">
        <f t="shared" si="221"/>
        <v>0</v>
      </c>
      <c r="Q171" s="425">
        <f t="shared" si="221"/>
        <v>0</v>
      </c>
      <c r="R171" s="350">
        <f t="shared" si="221"/>
        <v>0</v>
      </c>
      <c r="S171" s="425">
        <f t="shared" si="221"/>
        <v>0</v>
      </c>
      <c r="T171" s="350">
        <f t="shared" si="221"/>
        <v>28.7</v>
      </c>
      <c r="U171" s="697">
        <f t="shared" si="221"/>
        <v>28654</v>
      </c>
      <c r="V171" s="698">
        <f t="shared" si="221"/>
        <v>28.7</v>
      </c>
      <c r="W171" s="697">
        <f t="shared" si="221"/>
        <v>28654</v>
      </c>
      <c r="X171" s="571">
        <f t="shared" si="163"/>
        <v>1</v>
      </c>
      <c r="Y171" s="571">
        <f t="shared" si="164"/>
        <v>1</v>
      </c>
    </row>
    <row r="172" spans="1:25" s="50" customFormat="1" ht="15" customHeight="1">
      <c r="A172" s="45" t="s">
        <v>486</v>
      </c>
      <c r="B172" s="46" t="s">
        <v>472</v>
      </c>
      <c r="C172" s="46" t="s">
        <v>474</v>
      </c>
      <c r="D172" s="47" t="s">
        <v>535</v>
      </c>
      <c r="E172" s="47" t="s">
        <v>474</v>
      </c>
      <c r="F172" s="48" t="s">
        <v>497</v>
      </c>
      <c r="G172" s="48" t="s">
        <v>201</v>
      </c>
      <c r="H172" s="49" t="s">
        <v>210</v>
      </c>
      <c r="I172" s="49" t="s">
        <v>487</v>
      </c>
      <c r="J172" s="351">
        <v>28.7</v>
      </c>
      <c r="K172" s="396">
        <v>28654</v>
      </c>
      <c r="L172" s="351">
        <f t="shared" si="221"/>
        <v>0</v>
      </c>
      <c r="M172" s="396">
        <f t="shared" si="221"/>
        <v>0</v>
      </c>
      <c r="N172" s="351">
        <f t="shared" si="221"/>
        <v>0</v>
      </c>
      <c r="O172" s="396">
        <f t="shared" si="221"/>
        <v>0</v>
      </c>
      <c r="P172" s="351">
        <f t="shared" si="221"/>
        <v>0</v>
      </c>
      <c r="Q172" s="396">
        <f t="shared" si="221"/>
        <v>0</v>
      </c>
      <c r="R172" s="351">
        <f t="shared" si="221"/>
        <v>0</v>
      </c>
      <c r="S172" s="396">
        <f t="shared" si="221"/>
        <v>0</v>
      </c>
      <c r="T172" s="351">
        <f t="shared" si="221"/>
        <v>28.7</v>
      </c>
      <c r="U172" s="699">
        <f t="shared" si="221"/>
        <v>28654</v>
      </c>
      <c r="V172" s="708">
        <f t="shared" si="221"/>
        <v>28.7</v>
      </c>
      <c r="W172" s="699">
        <f t="shared" si="221"/>
        <v>28654</v>
      </c>
      <c r="X172" s="572">
        <f t="shared" si="163"/>
        <v>1</v>
      </c>
      <c r="Y172" s="572">
        <f t="shared" si="164"/>
        <v>1</v>
      </c>
    </row>
    <row r="173" spans="1:25" s="113" customFormat="1" ht="12.75" customHeight="1">
      <c r="A173" s="93" t="s">
        <v>544</v>
      </c>
      <c r="B173" s="108"/>
      <c r="C173" s="108"/>
      <c r="D173" s="109"/>
      <c r="E173" s="110"/>
      <c r="F173" s="111"/>
      <c r="G173" s="111"/>
      <c r="H173" s="112"/>
      <c r="I173" s="99" t="s">
        <v>241</v>
      </c>
      <c r="J173" s="351">
        <v>28.7</v>
      </c>
      <c r="K173" s="396">
        <v>28654</v>
      </c>
      <c r="L173" s="352">
        <f t="shared" ref="L173" si="222">N173+P173+R173</f>
        <v>0</v>
      </c>
      <c r="M173" s="397">
        <f t="shared" ref="M173" si="223">O173+Q173+S173</f>
        <v>0</v>
      </c>
      <c r="N173" s="351"/>
      <c r="O173" s="396"/>
      <c r="P173" s="351"/>
      <c r="Q173" s="396"/>
      <c r="R173" s="351"/>
      <c r="S173" s="396"/>
      <c r="T173" s="352">
        <f t="shared" ref="T173" si="224">J173+L173</f>
        <v>28.7</v>
      </c>
      <c r="U173" s="700">
        <f t="shared" ref="U173" si="225">K173+M173</f>
        <v>28654</v>
      </c>
      <c r="V173" s="708">
        <v>28.7</v>
      </c>
      <c r="W173" s="729">
        <v>28654</v>
      </c>
      <c r="X173" s="572">
        <f t="shared" si="163"/>
        <v>1</v>
      </c>
      <c r="Y173" s="572">
        <f t="shared" si="164"/>
        <v>1</v>
      </c>
    </row>
    <row r="174" spans="1:25" s="12" customFormat="1" ht="26.25" customHeight="1">
      <c r="A174" s="40" t="s">
        <v>498</v>
      </c>
      <c r="B174" s="67" t="s">
        <v>472</v>
      </c>
      <c r="C174" s="67" t="s">
        <v>474</v>
      </c>
      <c r="D174" s="68" t="s">
        <v>535</v>
      </c>
      <c r="E174" s="8" t="s">
        <v>474</v>
      </c>
      <c r="F174" s="9" t="s">
        <v>497</v>
      </c>
      <c r="G174" s="9" t="s">
        <v>201</v>
      </c>
      <c r="H174" s="10" t="s">
        <v>210</v>
      </c>
      <c r="I174" s="69" t="s">
        <v>499</v>
      </c>
      <c r="J174" s="357">
        <v>1279.4000000000003</v>
      </c>
      <c r="K174" s="430">
        <v>1279404</v>
      </c>
      <c r="L174" s="357">
        <f t="shared" ref="L174:W174" si="226">L175</f>
        <v>0</v>
      </c>
      <c r="M174" s="430">
        <f t="shared" si="226"/>
        <v>0</v>
      </c>
      <c r="N174" s="357">
        <f t="shared" si="226"/>
        <v>0</v>
      </c>
      <c r="O174" s="430">
        <f t="shared" si="226"/>
        <v>0</v>
      </c>
      <c r="P174" s="357">
        <f t="shared" si="226"/>
        <v>0</v>
      </c>
      <c r="Q174" s="430">
        <f t="shared" si="226"/>
        <v>0</v>
      </c>
      <c r="R174" s="357">
        <f t="shared" si="226"/>
        <v>0</v>
      </c>
      <c r="S174" s="430">
        <f t="shared" si="226"/>
        <v>0</v>
      </c>
      <c r="T174" s="357">
        <f t="shared" si="226"/>
        <v>1279.4000000000003</v>
      </c>
      <c r="U174" s="711">
        <f t="shared" si="226"/>
        <v>1279404</v>
      </c>
      <c r="V174" s="712">
        <f t="shared" si="226"/>
        <v>1221.7</v>
      </c>
      <c r="W174" s="711">
        <f t="shared" si="226"/>
        <v>1221672.3</v>
      </c>
      <c r="X174" s="577">
        <f t="shared" si="163"/>
        <v>0.95490073471939951</v>
      </c>
      <c r="Y174" s="577">
        <f t="shared" si="164"/>
        <v>0.95487609855839128</v>
      </c>
    </row>
    <row r="175" spans="1:25" s="59" customFormat="1" ht="21" customHeight="1">
      <c r="A175" s="45" t="s">
        <v>500</v>
      </c>
      <c r="B175" s="72" t="s">
        <v>472</v>
      </c>
      <c r="C175" s="72" t="s">
        <v>474</v>
      </c>
      <c r="D175" s="73" t="s">
        <v>535</v>
      </c>
      <c r="E175" s="74" t="s">
        <v>474</v>
      </c>
      <c r="F175" s="75" t="s">
        <v>497</v>
      </c>
      <c r="G175" s="75" t="s">
        <v>201</v>
      </c>
      <c r="H175" s="76" t="s">
        <v>210</v>
      </c>
      <c r="I175" s="77" t="s">
        <v>501</v>
      </c>
      <c r="J175" s="364">
        <v>1279.4000000000003</v>
      </c>
      <c r="K175" s="438">
        <v>1279404</v>
      </c>
      <c r="L175" s="364">
        <f t="shared" ref="L175:W175" si="227">SUM(L176:L185)</f>
        <v>0</v>
      </c>
      <c r="M175" s="438">
        <f t="shared" si="227"/>
        <v>0</v>
      </c>
      <c r="N175" s="364">
        <f t="shared" si="227"/>
        <v>0</v>
      </c>
      <c r="O175" s="438">
        <f t="shared" si="227"/>
        <v>0</v>
      </c>
      <c r="P175" s="364">
        <f t="shared" si="227"/>
        <v>0</v>
      </c>
      <c r="Q175" s="438">
        <f t="shared" si="227"/>
        <v>0</v>
      </c>
      <c r="R175" s="364">
        <f t="shared" si="227"/>
        <v>0</v>
      </c>
      <c r="S175" s="438">
        <f t="shared" si="227"/>
        <v>0</v>
      </c>
      <c r="T175" s="364">
        <f t="shared" si="227"/>
        <v>1279.4000000000003</v>
      </c>
      <c r="U175" s="730">
        <f t="shared" si="227"/>
        <v>1279404</v>
      </c>
      <c r="V175" s="731">
        <f t="shared" si="227"/>
        <v>1221.7</v>
      </c>
      <c r="W175" s="730">
        <f t="shared" si="227"/>
        <v>1221672.3</v>
      </c>
      <c r="X175" s="585">
        <f t="shared" si="163"/>
        <v>0.95490073471939951</v>
      </c>
      <c r="Y175" s="585">
        <f t="shared" si="164"/>
        <v>0.95487609855839128</v>
      </c>
    </row>
    <row r="176" spans="1:25" s="6" customFormat="1" ht="15" customHeight="1">
      <c r="A176" s="93" t="s">
        <v>315</v>
      </c>
      <c r="B176" s="108"/>
      <c r="C176" s="108"/>
      <c r="D176" s="109"/>
      <c r="E176" s="110"/>
      <c r="F176" s="111"/>
      <c r="G176" s="111"/>
      <c r="H176" s="112"/>
      <c r="I176" s="99" t="s">
        <v>242</v>
      </c>
      <c r="J176" s="365">
        <v>930.6</v>
      </c>
      <c r="K176" s="439">
        <v>930600</v>
      </c>
      <c r="L176" s="352">
        <f t="shared" ref="L176:L185" si="228">N176+P176+R176</f>
        <v>0</v>
      </c>
      <c r="M176" s="397">
        <f t="shared" ref="M176:M185" si="229">O176+Q176+S176</f>
        <v>0</v>
      </c>
      <c r="N176" s="365"/>
      <c r="O176" s="439"/>
      <c r="P176" s="365"/>
      <c r="Q176" s="439"/>
      <c r="R176" s="365"/>
      <c r="S176" s="439"/>
      <c r="T176" s="352">
        <f t="shared" ref="T176:T185" si="230">J176+L176</f>
        <v>930.6</v>
      </c>
      <c r="U176" s="700">
        <f t="shared" ref="U176:U185" si="231">K176+M176</f>
        <v>930600</v>
      </c>
      <c r="V176" s="732">
        <v>930.6</v>
      </c>
      <c r="W176" s="733">
        <v>930600</v>
      </c>
      <c r="X176" s="586">
        <f t="shared" ref="X176:X223" si="232">IF(V176=0,0,V176/T176)</f>
        <v>1</v>
      </c>
      <c r="Y176" s="586">
        <f t="shared" ref="Y176:Y223" si="233">IF(W176=0,0,W176/U176)</f>
        <v>1</v>
      </c>
    </row>
    <row r="177" spans="1:26" s="6" customFormat="1" ht="15" customHeight="1">
      <c r="A177" s="93" t="s">
        <v>311</v>
      </c>
      <c r="B177" s="108"/>
      <c r="C177" s="108"/>
      <c r="D177" s="109"/>
      <c r="E177" s="110"/>
      <c r="F177" s="111"/>
      <c r="G177" s="111"/>
      <c r="H177" s="112"/>
      <c r="I177" s="99" t="s">
        <v>242</v>
      </c>
      <c r="J177" s="365">
        <v>13.2</v>
      </c>
      <c r="K177" s="439">
        <v>13200</v>
      </c>
      <c r="L177" s="352">
        <f t="shared" si="228"/>
        <v>0</v>
      </c>
      <c r="M177" s="397">
        <f t="shared" si="229"/>
        <v>0</v>
      </c>
      <c r="N177" s="365"/>
      <c r="O177" s="439"/>
      <c r="P177" s="365"/>
      <c r="Q177" s="439"/>
      <c r="R177" s="365"/>
      <c r="S177" s="439"/>
      <c r="T177" s="352">
        <f t="shared" si="230"/>
        <v>13.2</v>
      </c>
      <c r="U177" s="700">
        <f t="shared" si="231"/>
        <v>13200</v>
      </c>
      <c r="V177" s="732">
        <v>13.2</v>
      </c>
      <c r="W177" s="734">
        <v>13154</v>
      </c>
      <c r="X177" s="586">
        <f t="shared" si="232"/>
        <v>1</v>
      </c>
      <c r="Y177" s="586">
        <f t="shared" si="233"/>
        <v>0.99651515151515146</v>
      </c>
    </row>
    <row r="178" spans="1:26" s="113" customFormat="1" ht="12.75" customHeight="1">
      <c r="A178" s="93" t="s">
        <v>545</v>
      </c>
      <c r="B178" s="108"/>
      <c r="C178" s="108"/>
      <c r="D178" s="109"/>
      <c r="E178" s="110"/>
      <c r="F178" s="111"/>
      <c r="G178" s="111"/>
      <c r="H178" s="112"/>
      <c r="I178" s="99" t="s">
        <v>243</v>
      </c>
      <c r="J178" s="352">
        <v>119.80000000000001</v>
      </c>
      <c r="K178" s="397">
        <v>119800</v>
      </c>
      <c r="L178" s="352">
        <f t="shared" si="228"/>
        <v>0</v>
      </c>
      <c r="M178" s="397">
        <f t="shared" si="229"/>
        <v>0</v>
      </c>
      <c r="N178" s="352"/>
      <c r="O178" s="397"/>
      <c r="P178" s="352"/>
      <c r="Q178" s="397"/>
      <c r="R178" s="352"/>
      <c r="S178" s="397"/>
      <c r="T178" s="352">
        <f t="shared" si="230"/>
        <v>119.80000000000001</v>
      </c>
      <c r="U178" s="700">
        <f t="shared" si="231"/>
        <v>119800</v>
      </c>
      <c r="V178" s="788">
        <v>104.9</v>
      </c>
      <c r="W178" s="717">
        <v>104874.3</v>
      </c>
      <c r="X178" s="564">
        <f t="shared" si="232"/>
        <v>0.87562604340567607</v>
      </c>
      <c r="Y178" s="564">
        <f t="shared" si="233"/>
        <v>0.87541151919866445</v>
      </c>
    </row>
    <row r="179" spans="1:26" s="113" customFormat="1" ht="12.75" customHeight="1">
      <c r="A179" s="93" t="s">
        <v>480</v>
      </c>
      <c r="B179" s="108"/>
      <c r="C179" s="108"/>
      <c r="D179" s="109"/>
      <c r="E179" s="110"/>
      <c r="F179" s="111"/>
      <c r="G179" s="111"/>
      <c r="H179" s="112"/>
      <c r="I179" s="99" t="s">
        <v>243</v>
      </c>
      <c r="J179" s="352">
        <v>42.7</v>
      </c>
      <c r="K179" s="397">
        <v>42700</v>
      </c>
      <c r="L179" s="352">
        <f t="shared" si="228"/>
        <v>0</v>
      </c>
      <c r="M179" s="397">
        <f t="shared" si="229"/>
        <v>0</v>
      </c>
      <c r="N179" s="352"/>
      <c r="O179" s="397"/>
      <c r="P179" s="352"/>
      <c r="Q179" s="397"/>
      <c r="R179" s="352"/>
      <c r="S179" s="397"/>
      <c r="T179" s="352">
        <f t="shared" si="230"/>
        <v>42.7</v>
      </c>
      <c r="U179" s="700">
        <f t="shared" si="231"/>
        <v>42700</v>
      </c>
      <c r="V179" s="701">
        <v>0</v>
      </c>
      <c r="W179" s="717">
        <v>0</v>
      </c>
      <c r="X179" s="564">
        <f t="shared" si="232"/>
        <v>0</v>
      </c>
      <c r="Y179" s="564">
        <f t="shared" si="233"/>
        <v>0</v>
      </c>
      <c r="Z179" s="662">
        <f>W178+W179+W180+W181+W182+W183+W184+W185</f>
        <v>277918.3</v>
      </c>
    </row>
    <row r="180" spans="1:26" s="113" customFormat="1" ht="12.75" customHeight="1">
      <c r="A180" s="93" t="s">
        <v>547</v>
      </c>
      <c r="B180" s="108"/>
      <c r="C180" s="108"/>
      <c r="D180" s="109"/>
      <c r="E180" s="110"/>
      <c r="F180" s="111"/>
      <c r="G180" s="111"/>
      <c r="H180" s="112"/>
      <c r="I180" s="99" t="s">
        <v>243</v>
      </c>
      <c r="J180" s="352">
        <v>10</v>
      </c>
      <c r="K180" s="397">
        <v>10000</v>
      </c>
      <c r="L180" s="352">
        <f t="shared" si="228"/>
        <v>0</v>
      </c>
      <c r="M180" s="397">
        <f t="shared" si="229"/>
        <v>0</v>
      </c>
      <c r="N180" s="352"/>
      <c r="O180" s="397"/>
      <c r="P180" s="352"/>
      <c r="Q180" s="397"/>
      <c r="R180" s="352"/>
      <c r="S180" s="397"/>
      <c r="T180" s="352">
        <f t="shared" si="230"/>
        <v>10</v>
      </c>
      <c r="U180" s="700">
        <f t="shared" si="231"/>
        <v>10000</v>
      </c>
      <c r="V180" s="701">
        <v>10</v>
      </c>
      <c r="W180" s="717">
        <v>10000</v>
      </c>
      <c r="X180" s="564">
        <f t="shared" si="232"/>
        <v>1</v>
      </c>
      <c r="Y180" s="564">
        <f t="shared" si="233"/>
        <v>1</v>
      </c>
    </row>
    <row r="181" spans="1:26" s="113" customFormat="1" ht="12.75" customHeight="1">
      <c r="A181" s="93" t="s">
        <v>548</v>
      </c>
      <c r="B181" s="108"/>
      <c r="C181" s="108"/>
      <c r="D181" s="109"/>
      <c r="E181" s="110"/>
      <c r="F181" s="111"/>
      <c r="G181" s="111"/>
      <c r="H181" s="112"/>
      <c r="I181" s="99" t="s">
        <v>243</v>
      </c>
      <c r="J181" s="352">
        <v>85.8</v>
      </c>
      <c r="K181" s="397">
        <v>85800</v>
      </c>
      <c r="L181" s="352">
        <f t="shared" si="228"/>
        <v>0</v>
      </c>
      <c r="M181" s="397">
        <f t="shared" si="229"/>
        <v>0</v>
      </c>
      <c r="N181" s="352"/>
      <c r="O181" s="397"/>
      <c r="P181" s="352"/>
      <c r="Q181" s="397"/>
      <c r="R181" s="352"/>
      <c r="S181" s="397"/>
      <c r="T181" s="352">
        <f t="shared" si="230"/>
        <v>85.8</v>
      </c>
      <c r="U181" s="700">
        <f t="shared" si="231"/>
        <v>85800</v>
      </c>
      <c r="V181" s="701">
        <v>85.8</v>
      </c>
      <c r="W181" s="717">
        <v>85800</v>
      </c>
      <c r="X181" s="564">
        <f t="shared" si="232"/>
        <v>1</v>
      </c>
      <c r="Y181" s="564">
        <f t="shared" si="233"/>
        <v>1</v>
      </c>
    </row>
    <row r="182" spans="1:26" s="113" customFormat="1" ht="12.75" customHeight="1">
      <c r="A182" s="93" t="s">
        <v>312</v>
      </c>
      <c r="B182" s="108"/>
      <c r="C182" s="108"/>
      <c r="D182" s="109"/>
      <c r="E182" s="413"/>
      <c r="F182" s="414"/>
      <c r="G182" s="414"/>
      <c r="H182" s="415"/>
      <c r="I182" s="99" t="s">
        <v>243</v>
      </c>
      <c r="J182" s="352">
        <v>38.800000000000004</v>
      </c>
      <c r="K182" s="397">
        <v>38800</v>
      </c>
      <c r="L182" s="352">
        <f t="shared" si="228"/>
        <v>0</v>
      </c>
      <c r="M182" s="397">
        <f t="shared" si="229"/>
        <v>0</v>
      </c>
      <c r="N182" s="352"/>
      <c r="O182" s="397"/>
      <c r="P182" s="352"/>
      <c r="Q182" s="397"/>
      <c r="R182" s="352"/>
      <c r="S182" s="397"/>
      <c r="T182" s="352">
        <f t="shared" si="230"/>
        <v>38.800000000000004</v>
      </c>
      <c r="U182" s="700">
        <f t="shared" si="231"/>
        <v>38800</v>
      </c>
      <c r="V182" s="701">
        <v>38.799999999999997</v>
      </c>
      <c r="W182" s="717">
        <v>38800</v>
      </c>
      <c r="X182" s="564">
        <f t="shared" si="232"/>
        <v>0.99999999999999978</v>
      </c>
      <c r="Y182" s="564">
        <f t="shared" si="233"/>
        <v>1</v>
      </c>
    </row>
    <row r="183" spans="1:26" s="113" customFormat="1" ht="12.75" customHeight="1">
      <c r="A183" s="93" t="s">
        <v>286</v>
      </c>
      <c r="B183" s="108"/>
      <c r="C183" s="108"/>
      <c r="D183" s="109"/>
      <c r="E183" s="110"/>
      <c r="F183" s="111"/>
      <c r="G183" s="111"/>
      <c r="H183" s="112"/>
      <c r="I183" s="99" t="s">
        <v>243</v>
      </c>
      <c r="J183" s="352">
        <v>14.7</v>
      </c>
      <c r="K183" s="397">
        <v>14700</v>
      </c>
      <c r="L183" s="352">
        <f t="shared" si="228"/>
        <v>0</v>
      </c>
      <c r="M183" s="397">
        <f t="shared" si="229"/>
        <v>0</v>
      </c>
      <c r="N183" s="352"/>
      <c r="O183" s="397"/>
      <c r="P183" s="352"/>
      <c r="Q183" s="397"/>
      <c r="R183" s="352"/>
      <c r="S183" s="397"/>
      <c r="T183" s="352">
        <f t="shared" si="230"/>
        <v>14.7</v>
      </c>
      <c r="U183" s="700">
        <f t="shared" si="231"/>
        <v>14700</v>
      </c>
      <c r="V183" s="701">
        <v>14.7</v>
      </c>
      <c r="W183" s="717">
        <v>14700</v>
      </c>
      <c r="X183" s="564">
        <f t="shared" si="232"/>
        <v>1</v>
      </c>
      <c r="Y183" s="564">
        <f t="shared" si="233"/>
        <v>1</v>
      </c>
    </row>
    <row r="184" spans="1:26" s="113" customFormat="1" ht="12.75" customHeight="1">
      <c r="A184" s="93" t="s">
        <v>570</v>
      </c>
      <c r="B184" s="108"/>
      <c r="C184" s="108"/>
      <c r="D184" s="109"/>
      <c r="E184" s="110"/>
      <c r="F184" s="111"/>
      <c r="G184" s="111"/>
      <c r="H184" s="112"/>
      <c r="I184" s="99" t="s">
        <v>243</v>
      </c>
      <c r="J184" s="352">
        <v>15.4</v>
      </c>
      <c r="K184" s="397">
        <v>15404</v>
      </c>
      <c r="L184" s="352">
        <f t="shared" si="228"/>
        <v>0</v>
      </c>
      <c r="M184" s="397">
        <f t="shared" si="229"/>
        <v>0</v>
      </c>
      <c r="N184" s="352"/>
      <c r="O184" s="397"/>
      <c r="P184" s="352"/>
      <c r="Q184" s="397"/>
      <c r="R184" s="352"/>
      <c r="S184" s="397"/>
      <c r="T184" s="352">
        <f t="shared" si="230"/>
        <v>15.4</v>
      </c>
      <c r="U184" s="700">
        <f t="shared" si="231"/>
        <v>15404</v>
      </c>
      <c r="V184" s="701">
        <v>15.4</v>
      </c>
      <c r="W184" s="717">
        <v>15404</v>
      </c>
      <c r="X184" s="564">
        <f t="shared" si="232"/>
        <v>1</v>
      </c>
      <c r="Y184" s="564">
        <f t="shared" si="233"/>
        <v>1</v>
      </c>
    </row>
    <row r="185" spans="1:26" s="113" customFormat="1" ht="12.75" customHeight="1">
      <c r="A185" s="93" t="s">
        <v>370</v>
      </c>
      <c r="B185" s="108"/>
      <c r="C185" s="108"/>
      <c r="D185" s="109"/>
      <c r="E185" s="110"/>
      <c r="F185" s="111"/>
      <c r="G185" s="111"/>
      <c r="H185" s="112"/>
      <c r="I185" s="99" t="s">
        <v>243</v>
      </c>
      <c r="J185" s="352">
        <v>8.4</v>
      </c>
      <c r="K185" s="397">
        <v>8400</v>
      </c>
      <c r="L185" s="352">
        <f t="shared" si="228"/>
        <v>0</v>
      </c>
      <c r="M185" s="397">
        <f t="shared" si="229"/>
        <v>0</v>
      </c>
      <c r="N185" s="352"/>
      <c r="O185" s="397"/>
      <c r="P185" s="352"/>
      <c r="Q185" s="397"/>
      <c r="R185" s="352"/>
      <c r="S185" s="397"/>
      <c r="T185" s="352">
        <f t="shared" si="230"/>
        <v>8.4</v>
      </c>
      <c r="U185" s="700">
        <f t="shared" si="231"/>
        <v>8400</v>
      </c>
      <c r="V185" s="701">
        <v>8.3000000000000007</v>
      </c>
      <c r="W185" s="717">
        <v>8340</v>
      </c>
      <c r="X185" s="564">
        <f t="shared" si="232"/>
        <v>0.98809523809523814</v>
      </c>
      <c r="Y185" s="564">
        <f t="shared" si="233"/>
        <v>0.99285714285714288</v>
      </c>
    </row>
    <row r="186" spans="1:26" s="6" customFormat="1" ht="14.25" customHeight="1">
      <c r="A186" s="40" t="s">
        <v>540</v>
      </c>
      <c r="B186" s="94" t="s">
        <v>472</v>
      </c>
      <c r="C186" s="94" t="s">
        <v>474</v>
      </c>
      <c r="D186" s="95" t="s">
        <v>535</v>
      </c>
      <c r="E186" s="8" t="s">
        <v>474</v>
      </c>
      <c r="F186" s="9" t="s">
        <v>497</v>
      </c>
      <c r="G186" s="9" t="s">
        <v>201</v>
      </c>
      <c r="H186" s="10" t="s">
        <v>210</v>
      </c>
      <c r="I186" s="82">
        <v>300</v>
      </c>
      <c r="J186" s="360">
        <v>188.9</v>
      </c>
      <c r="K186" s="433">
        <v>188869.86000000002</v>
      </c>
      <c r="L186" s="360">
        <f t="shared" ref="L186:W186" si="234">L187</f>
        <v>0</v>
      </c>
      <c r="M186" s="433">
        <f t="shared" si="234"/>
        <v>0</v>
      </c>
      <c r="N186" s="360">
        <f t="shared" si="234"/>
        <v>0</v>
      </c>
      <c r="O186" s="433">
        <f t="shared" si="234"/>
        <v>0</v>
      </c>
      <c r="P186" s="360">
        <f t="shared" si="234"/>
        <v>0</v>
      </c>
      <c r="Q186" s="433">
        <f t="shared" si="234"/>
        <v>0</v>
      </c>
      <c r="R186" s="360">
        <f t="shared" si="234"/>
        <v>0</v>
      </c>
      <c r="S186" s="433">
        <f t="shared" si="234"/>
        <v>0</v>
      </c>
      <c r="T186" s="360">
        <f t="shared" si="234"/>
        <v>188.9</v>
      </c>
      <c r="U186" s="700">
        <f t="shared" si="234"/>
        <v>188869.86000000002</v>
      </c>
      <c r="V186" s="701">
        <f t="shared" si="234"/>
        <v>185</v>
      </c>
      <c r="W186" s="717">
        <f t="shared" si="234"/>
        <v>185000</v>
      </c>
      <c r="X186" s="580">
        <f t="shared" si="232"/>
        <v>0.97935415563790362</v>
      </c>
      <c r="Y186" s="580">
        <f t="shared" si="233"/>
        <v>0.97951044174014845</v>
      </c>
    </row>
    <row r="187" spans="1:26" s="50" customFormat="1" ht="13.5" customHeight="1">
      <c r="A187" s="45" t="s">
        <v>549</v>
      </c>
      <c r="B187" s="72" t="s">
        <v>472</v>
      </c>
      <c r="C187" s="72" t="s">
        <v>474</v>
      </c>
      <c r="D187" s="73" t="s">
        <v>535</v>
      </c>
      <c r="E187" s="74" t="s">
        <v>474</v>
      </c>
      <c r="F187" s="75" t="s">
        <v>497</v>
      </c>
      <c r="G187" s="75" t="s">
        <v>201</v>
      </c>
      <c r="H187" s="76" t="s">
        <v>210</v>
      </c>
      <c r="I187" s="84">
        <v>350</v>
      </c>
      <c r="J187" s="351">
        <v>188.9</v>
      </c>
      <c r="K187" s="396">
        <v>188869.86000000002</v>
      </c>
      <c r="L187" s="352">
        <f t="shared" ref="L187" si="235">N187+P187+R187</f>
        <v>0</v>
      </c>
      <c r="M187" s="397">
        <f t="shared" ref="M187" si="236">O187+Q187+S187</f>
        <v>0</v>
      </c>
      <c r="N187" s="351"/>
      <c r="O187" s="396"/>
      <c r="P187" s="351"/>
      <c r="Q187" s="396"/>
      <c r="R187" s="351"/>
      <c r="S187" s="396"/>
      <c r="T187" s="352">
        <f t="shared" ref="T187" si="237">J187+L187</f>
        <v>188.9</v>
      </c>
      <c r="U187" s="700">
        <f t="shared" ref="U187" si="238">K187+M187</f>
        <v>188869.86000000002</v>
      </c>
      <c r="V187" s="708">
        <v>185</v>
      </c>
      <c r="W187" s="699">
        <v>185000</v>
      </c>
      <c r="X187" s="572">
        <f t="shared" si="232"/>
        <v>0.97935415563790362</v>
      </c>
      <c r="Y187" s="572">
        <f t="shared" si="233"/>
        <v>0.97951044174014845</v>
      </c>
    </row>
    <row r="188" spans="1:26" s="12" customFormat="1" ht="16.5" customHeight="1">
      <c r="A188" s="40" t="s">
        <v>502</v>
      </c>
      <c r="B188" s="67" t="s">
        <v>472</v>
      </c>
      <c r="C188" s="67" t="s">
        <v>474</v>
      </c>
      <c r="D188" s="68" t="s">
        <v>535</v>
      </c>
      <c r="E188" s="8" t="s">
        <v>474</v>
      </c>
      <c r="F188" s="9" t="s">
        <v>497</v>
      </c>
      <c r="G188" s="9" t="s">
        <v>201</v>
      </c>
      <c r="H188" s="10" t="s">
        <v>210</v>
      </c>
      <c r="I188" s="69" t="s">
        <v>503</v>
      </c>
      <c r="J188" s="357">
        <v>161.39999999999998</v>
      </c>
      <c r="K188" s="430">
        <v>161446</v>
      </c>
      <c r="L188" s="357">
        <f t="shared" ref="L188:W188" si="239">L189</f>
        <v>0</v>
      </c>
      <c r="M188" s="430">
        <f t="shared" si="239"/>
        <v>0</v>
      </c>
      <c r="N188" s="357">
        <f t="shared" si="239"/>
        <v>0</v>
      </c>
      <c r="O188" s="430">
        <f t="shared" si="239"/>
        <v>0</v>
      </c>
      <c r="P188" s="357">
        <f t="shared" si="239"/>
        <v>0</v>
      </c>
      <c r="Q188" s="430">
        <f t="shared" si="239"/>
        <v>0</v>
      </c>
      <c r="R188" s="357">
        <f t="shared" si="239"/>
        <v>0</v>
      </c>
      <c r="S188" s="430">
        <f t="shared" si="239"/>
        <v>0</v>
      </c>
      <c r="T188" s="357">
        <f t="shared" si="239"/>
        <v>161.39999999999998</v>
      </c>
      <c r="U188" s="711">
        <f t="shared" si="239"/>
        <v>161446</v>
      </c>
      <c r="V188" s="712">
        <f t="shared" si="239"/>
        <v>160.19999999999999</v>
      </c>
      <c r="W188" s="719">
        <f t="shared" si="239"/>
        <v>160237.4</v>
      </c>
      <c r="X188" s="577">
        <f t="shared" si="232"/>
        <v>0.99256505576208187</v>
      </c>
      <c r="Y188" s="577">
        <f t="shared" si="233"/>
        <v>0.99251390557833574</v>
      </c>
    </row>
    <row r="189" spans="1:26" s="59" customFormat="1" ht="16.5" customHeight="1">
      <c r="A189" s="45" t="s">
        <v>504</v>
      </c>
      <c r="B189" s="72" t="s">
        <v>472</v>
      </c>
      <c r="C189" s="72" t="s">
        <v>474</v>
      </c>
      <c r="D189" s="73" t="s">
        <v>535</v>
      </c>
      <c r="E189" s="74" t="s">
        <v>474</v>
      </c>
      <c r="F189" s="75" t="s">
        <v>497</v>
      </c>
      <c r="G189" s="75" t="s">
        <v>201</v>
      </c>
      <c r="H189" s="76" t="s">
        <v>210</v>
      </c>
      <c r="I189" s="77" t="s">
        <v>505</v>
      </c>
      <c r="J189" s="351">
        <v>161.39999999999998</v>
      </c>
      <c r="K189" s="396">
        <v>161446</v>
      </c>
      <c r="L189" s="351">
        <f t="shared" ref="L189:W189" si="240">SUM(L190:L190)</f>
        <v>0</v>
      </c>
      <c r="M189" s="396">
        <f t="shared" si="240"/>
        <v>0</v>
      </c>
      <c r="N189" s="351">
        <f t="shared" si="240"/>
        <v>0</v>
      </c>
      <c r="O189" s="396">
        <f t="shared" si="240"/>
        <v>0</v>
      </c>
      <c r="P189" s="351">
        <f t="shared" si="240"/>
        <v>0</v>
      </c>
      <c r="Q189" s="396">
        <f t="shared" si="240"/>
        <v>0</v>
      </c>
      <c r="R189" s="351">
        <f t="shared" si="240"/>
        <v>0</v>
      </c>
      <c r="S189" s="396">
        <f t="shared" si="240"/>
        <v>0</v>
      </c>
      <c r="T189" s="351">
        <f t="shared" si="240"/>
        <v>161.39999999999998</v>
      </c>
      <c r="U189" s="699">
        <f t="shared" si="240"/>
        <v>161446</v>
      </c>
      <c r="V189" s="708">
        <f t="shared" si="240"/>
        <v>160.19999999999999</v>
      </c>
      <c r="W189" s="699">
        <f t="shared" si="240"/>
        <v>160237.4</v>
      </c>
      <c r="X189" s="572">
        <f t="shared" si="232"/>
        <v>0.99256505576208187</v>
      </c>
      <c r="Y189" s="572">
        <f t="shared" si="233"/>
        <v>0.99251390557833574</v>
      </c>
    </row>
    <row r="190" spans="1:26" s="12" customFormat="1" ht="18" customHeight="1">
      <c r="A190" s="93" t="s">
        <v>314</v>
      </c>
      <c r="B190" s="94"/>
      <c r="C190" s="94"/>
      <c r="D190" s="95"/>
      <c r="E190" s="96"/>
      <c r="F190" s="97"/>
      <c r="G190" s="97"/>
      <c r="H190" s="98"/>
      <c r="I190" s="99" t="s">
        <v>550</v>
      </c>
      <c r="J190" s="352">
        <v>161.39999999999998</v>
      </c>
      <c r="K190" s="397">
        <v>161446</v>
      </c>
      <c r="L190" s="352">
        <f t="shared" ref="L190" si="241">N190+P190+R190</f>
        <v>0</v>
      </c>
      <c r="M190" s="397">
        <f t="shared" ref="M190" si="242">O190+Q190+S190</f>
        <v>0</v>
      </c>
      <c r="N190" s="352"/>
      <c r="O190" s="397"/>
      <c r="P190" s="352"/>
      <c r="Q190" s="397"/>
      <c r="R190" s="352"/>
      <c r="S190" s="397"/>
      <c r="T190" s="352">
        <f t="shared" ref="T190" si="243">J190+L190</f>
        <v>161.39999999999998</v>
      </c>
      <c r="U190" s="700">
        <f t="shared" ref="U190" si="244">K190+M190</f>
        <v>161446</v>
      </c>
      <c r="V190" s="701">
        <v>160.19999999999999</v>
      </c>
      <c r="W190" s="700">
        <v>160237.4</v>
      </c>
      <c r="X190" s="564">
        <f t="shared" si="232"/>
        <v>0.99256505576208187</v>
      </c>
      <c r="Y190" s="564">
        <f t="shared" si="233"/>
        <v>0.99251390557833574</v>
      </c>
    </row>
    <row r="191" spans="1:26" s="12" customFormat="1" ht="36.75" customHeight="1">
      <c r="A191" s="90" t="s">
        <v>520</v>
      </c>
      <c r="B191" s="24" t="s">
        <v>472</v>
      </c>
      <c r="C191" s="24" t="s">
        <v>474</v>
      </c>
      <c r="D191" s="25" t="s">
        <v>535</v>
      </c>
      <c r="E191" s="25" t="s">
        <v>476</v>
      </c>
      <c r="F191" s="26" t="s">
        <v>478</v>
      </c>
      <c r="G191" s="26" t="s">
        <v>201</v>
      </c>
      <c r="H191" s="27" t="s">
        <v>202</v>
      </c>
      <c r="I191" s="27"/>
      <c r="J191" s="347">
        <v>9480.4</v>
      </c>
      <c r="K191" s="422">
        <v>9480400</v>
      </c>
      <c r="L191" s="347">
        <f t="shared" ref="L191:W195" si="245">L192</f>
        <v>0</v>
      </c>
      <c r="M191" s="422">
        <f t="shared" si="245"/>
        <v>0</v>
      </c>
      <c r="N191" s="347">
        <f t="shared" si="245"/>
        <v>0</v>
      </c>
      <c r="O191" s="422">
        <f t="shared" si="245"/>
        <v>0</v>
      </c>
      <c r="P191" s="347">
        <f t="shared" si="245"/>
        <v>0</v>
      </c>
      <c r="Q191" s="422">
        <f t="shared" si="245"/>
        <v>0</v>
      </c>
      <c r="R191" s="347">
        <f t="shared" si="245"/>
        <v>0</v>
      </c>
      <c r="S191" s="422">
        <f t="shared" si="245"/>
        <v>0</v>
      </c>
      <c r="T191" s="347">
        <f t="shared" si="245"/>
        <v>9480.4</v>
      </c>
      <c r="U191" s="691">
        <f t="shared" si="245"/>
        <v>9480400</v>
      </c>
      <c r="V191" s="692">
        <f t="shared" si="245"/>
        <v>9480.4</v>
      </c>
      <c r="W191" s="691">
        <f t="shared" si="245"/>
        <v>9480400</v>
      </c>
      <c r="X191" s="568">
        <f t="shared" si="232"/>
        <v>1</v>
      </c>
      <c r="Y191" s="568">
        <f t="shared" si="233"/>
        <v>1</v>
      </c>
    </row>
    <row r="192" spans="1:26" s="34" customFormat="1" ht="38.25" customHeight="1">
      <c r="A192" s="52" t="s">
        <v>551</v>
      </c>
      <c r="B192" s="53" t="s">
        <v>472</v>
      </c>
      <c r="C192" s="53" t="s">
        <v>474</v>
      </c>
      <c r="D192" s="54" t="s">
        <v>535</v>
      </c>
      <c r="E192" s="54" t="s">
        <v>476</v>
      </c>
      <c r="F192" s="91" t="s">
        <v>495</v>
      </c>
      <c r="G192" s="91" t="s">
        <v>201</v>
      </c>
      <c r="H192" s="58" t="s">
        <v>202</v>
      </c>
      <c r="I192" s="58"/>
      <c r="J192" s="354">
        <v>9480.4</v>
      </c>
      <c r="K192" s="427">
        <v>9480400</v>
      </c>
      <c r="L192" s="354">
        <f t="shared" si="245"/>
        <v>0</v>
      </c>
      <c r="M192" s="427">
        <f t="shared" si="245"/>
        <v>0</v>
      </c>
      <c r="N192" s="354">
        <f t="shared" si="245"/>
        <v>0</v>
      </c>
      <c r="O192" s="427">
        <f t="shared" si="245"/>
        <v>0</v>
      </c>
      <c r="P192" s="354">
        <f t="shared" si="245"/>
        <v>0</v>
      </c>
      <c r="Q192" s="427">
        <f t="shared" si="245"/>
        <v>0</v>
      </c>
      <c r="R192" s="354">
        <f t="shared" si="245"/>
        <v>0</v>
      </c>
      <c r="S192" s="427">
        <f t="shared" si="245"/>
        <v>0</v>
      </c>
      <c r="T192" s="354">
        <f t="shared" si="245"/>
        <v>9480.4</v>
      </c>
      <c r="U192" s="704">
        <f t="shared" si="245"/>
        <v>9480400</v>
      </c>
      <c r="V192" s="705">
        <f t="shared" si="245"/>
        <v>9480.4</v>
      </c>
      <c r="W192" s="704">
        <f t="shared" si="245"/>
        <v>9480400</v>
      </c>
      <c r="X192" s="574">
        <f t="shared" si="232"/>
        <v>1</v>
      </c>
      <c r="Y192" s="574">
        <f t="shared" si="233"/>
        <v>1</v>
      </c>
    </row>
    <row r="193" spans="1:25" s="28" customFormat="1" ht="18" customHeight="1">
      <c r="A193" s="35" t="s">
        <v>552</v>
      </c>
      <c r="B193" s="61" t="s">
        <v>472</v>
      </c>
      <c r="C193" s="61" t="s">
        <v>474</v>
      </c>
      <c r="D193" s="62" t="s">
        <v>535</v>
      </c>
      <c r="E193" s="62" t="s">
        <v>476</v>
      </c>
      <c r="F193" s="92" t="s">
        <v>495</v>
      </c>
      <c r="G193" s="92" t="s">
        <v>201</v>
      </c>
      <c r="H193" s="66" t="s">
        <v>211</v>
      </c>
      <c r="I193" s="66"/>
      <c r="J193" s="355">
        <v>9480.4</v>
      </c>
      <c r="K193" s="428">
        <v>9480400</v>
      </c>
      <c r="L193" s="355">
        <f t="shared" si="245"/>
        <v>0</v>
      </c>
      <c r="M193" s="428">
        <f t="shared" si="245"/>
        <v>0</v>
      </c>
      <c r="N193" s="355">
        <f t="shared" si="245"/>
        <v>0</v>
      </c>
      <c r="O193" s="428">
        <f t="shared" si="245"/>
        <v>0</v>
      </c>
      <c r="P193" s="355">
        <f t="shared" si="245"/>
        <v>0</v>
      </c>
      <c r="Q193" s="428">
        <f t="shared" si="245"/>
        <v>0</v>
      </c>
      <c r="R193" s="355">
        <f t="shared" si="245"/>
        <v>0</v>
      </c>
      <c r="S193" s="428">
        <f t="shared" si="245"/>
        <v>0</v>
      </c>
      <c r="T193" s="355">
        <f t="shared" si="245"/>
        <v>9480.4</v>
      </c>
      <c r="U193" s="706">
        <f t="shared" si="245"/>
        <v>9480400</v>
      </c>
      <c r="V193" s="707">
        <f t="shared" si="245"/>
        <v>9480.4</v>
      </c>
      <c r="W193" s="719">
        <f t="shared" si="245"/>
        <v>9480400</v>
      </c>
      <c r="X193" s="575">
        <f t="shared" si="232"/>
        <v>1</v>
      </c>
      <c r="Y193" s="575">
        <f t="shared" si="233"/>
        <v>1</v>
      </c>
    </row>
    <row r="194" spans="1:25" s="12" customFormat="1" ht="25.5" customHeight="1">
      <c r="A194" s="114" t="s">
        <v>553</v>
      </c>
      <c r="B194" s="41" t="s">
        <v>472</v>
      </c>
      <c r="C194" s="41" t="s">
        <v>474</v>
      </c>
      <c r="D194" s="42" t="s">
        <v>535</v>
      </c>
      <c r="E194" s="42" t="s">
        <v>476</v>
      </c>
      <c r="F194" s="43" t="s">
        <v>495</v>
      </c>
      <c r="G194" s="43" t="s">
        <v>201</v>
      </c>
      <c r="H194" s="44" t="s">
        <v>211</v>
      </c>
      <c r="I194" s="44" t="s">
        <v>554</v>
      </c>
      <c r="J194" s="350">
        <v>9480.4</v>
      </c>
      <c r="K194" s="425">
        <v>9480400</v>
      </c>
      <c r="L194" s="350">
        <f t="shared" si="245"/>
        <v>0</v>
      </c>
      <c r="M194" s="425">
        <f t="shared" si="245"/>
        <v>0</v>
      </c>
      <c r="N194" s="350">
        <f t="shared" si="245"/>
        <v>0</v>
      </c>
      <c r="O194" s="425">
        <f t="shared" si="245"/>
        <v>0</v>
      </c>
      <c r="P194" s="350">
        <f t="shared" si="245"/>
        <v>0</v>
      </c>
      <c r="Q194" s="425">
        <f t="shared" si="245"/>
        <v>0</v>
      </c>
      <c r="R194" s="350">
        <f t="shared" si="245"/>
        <v>0</v>
      </c>
      <c r="S194" s="425">
        <f t="shared" si="245"/>
        <v>0</v>
      </c>
      <c r="T194" s="350">
        <f t="shared" si="245"/>
        <v>9480.4</v>
      </c>
      <c r="U194" s="697">
        <f t="shared" si="245"/>
        <v>9480400</v>
      </c>
      <c r="V194" s="698">
        <f t="shared" si="245"/>
        <v>9480.4</v>
      </c>
      <c r="W194" s="697">
        <f t="shared" si="245"/>
        <v>9480400</v>
      </c>
      <c r="X194" s="571">
        <f t="shared" si="232"/>
        <v>1</v>
      </c>
      <c r="Y194" s="571">
        <f t="shared" si="233"/>
        <v>1</v>
      </c>
    </row>
    <row r="195" spans="1:25" s="59" customFormat="1" ht="15.75" customHeight="1">
      <c r="A195" s="115" t="s">
        <v>555</v>
      </c>
      <c r="B195" s="46" t="s">
        <v>472</v>
      </c>
      <c r="C195" s="46" t="s">
        <v>474</v>
      </c>
      <c r="D195" s="47" t="s">
        <v>535</v>
      </c>
      <c r="E195" s="47" t="s">
        <v>476</v>
      </c>
      <c r="F195" s="48" t="s">
        <v>495</v>
      </c>
      <c r="G195" s="48" t="s">
        <v>201</v>
      </c>
      <c r="H195" s="49" t="s">
        <v>211</v>
      </c>
      <c r="I195" s="49" t="s">
        <v>556</v>
      </c>
      <c r="J195" s="364">
        <v>9480.4</v>
      </c>
      <c r="K195" s="438">
        <v>9480400</v>
      </c>
      <c r="L195" s="364">
        <f t="shared" si="245"/>
        <v>0</v>
      </c>
      <c r="M195" s="438">
        <f t="shared" si="245"/>
        <v>0</v>
      </c>
      <c r="N195" s="364">
        <f t="shared" si="245"/>
        <v>0</v>
      </c>
      <c r="O195" s="438">
        <f t="shared" si="245"/>
        <v>0</v>
      </c>
      <c r="P195" s="364">
        <f t="shared" si="245"/>
        <v>0</v>
      </c>
      <c r="Q195" s="438">
        <f t="shared" si="245"/>
        <v>0</v>
      </c>
      <c r="R195" s="364">
        <f t="shared" si="245"/>
        <v>0</v>
      </c>
      <c r="S195" s="438">
        <f t="shared" si="245"/>
        <v>0</v>
      </c>
      <c r="T195" s="364">
        <f t="shared" si="245"/>
        <v>9480.4</v>
      </c>
      <c r="U195" s="730">
        <f t="shared" si="245"/>
        <v>9480400</v>
      </c>
      <c r="V195" s="731">
        <f t="shared" si="245"/>
        <v>9480.4</v>
      </c>
      <c r="W195" s="730">
        <f t="shared" si="245"/>
        <v>9480400</v>
      </c>
      <c r="X195" s="585">
        <f t="shared" si="232"/>
        <v>1</v>
      </c>
      <c r="Y195" s="585">
        <f t="shared" si="233"/>
        <v>1</v>
      </c>
    </row>
    <row r="196" spans="1:25" s="12" customFormat="1" ht="15" customHeight="1">
      <c r="A196" s="93" t="s">
        <v>557</v>
      </c>
      <c r="B196" s="94"/>
      <c r="C196" s="94"/>
      <c r="D196" s="95"/>
      <c r="E196" s="96"/>
      <c r="F196" s="97"/>
      <c r="G196" s="416"/>
      <c r="H196" s="417"/>
      <c r="I196" s="99"/>
      <c r="J196" s="352">
        <v>9480.4</v>
      </c>
      <c r="K196" s="397">
        <v>9480400</v>
      </c>
      <c r="L196" s="352">
        <f t="shared" ref="L196" si="246">N196+P196+R196</f>
        <v>0</v>
      </c>
      <c r="M196" s="397">
        <f t="shared" ref="M196" si="247">O196+Q196+S196</f>
        <v>0</v>
      </c>
      <c r="N196" s="352"/>
      <c r="O196" s="397"/>
      <c r="P196" s="352"/>
      <c r="Q196" s="397"/>
      <c r="R196" s="352"/>
      <c r="S196" s="397"/>
      <c r="T196" s="352">
        <f t="shared" ref="T196" si="248">J196+L196</f>
        <v>9480.4</v>
      </c>
      <c r="U196" s="700">
        <f t="shared" ref="U196" si="249">K196+M196</f>
        <v>9480400</v>
      </c>
      <c r="V196" s="701">
        <v>9480.4</v>
      </c>
      <c r="W196" s="700">
        <v>9480400</v>
      </c>
      <c r="X196" s="564">
        <f t="shared" si="232"/>
        <v>1</v>
      </c>
      <c r="Y196" s="564">
        <f t="shared" si="233"/>
        <v>1</v>
      </c>
    </row>
    <row r="197" spans="1:25" s="12" customFormat="1" ht="26.25" customHeight="1">
      <c r="A197" s="23" t="s">
        <v>102</v>
      </c>
      <c r="B197" s="24" t="s">
        <v>472</v>
      </c>
      <c r="C197" s="24" t="s">
        <v>474</v>
      </c>
      <c r="D197" s="25" t="s">
        <v>535</v>
      </c>
      <c r="E197" s="25" t="s">
        <v>89</v>
      </c>
      <c r="F197" s="26" t="s">
        <v>478</v>
      </c>
      <c r="G197" s="26" t="s">
        <v>201</v>
      </c>
      <c r="H197" s="27" t="s">
        <v>202</v>
      </c>
      <c r="I197" s="116"/>
      <c r="J197" s="366">
        <v>18.600000000000001</v>
      </c>
      <c r="K197" s="440">
        <v>18600</v>
      </c>
      <c r="L197" s="366">
        <f t="shared" ref="L197:W199" si="250">L198</f>
        <v>0</v>
      </c>
      <c r="M197" s="440">
        <f t="shared" si="250"/>
        <v>0</v>
      </c>
      <c r="N197" s="366">
        <f t="shared" si="250"/>
        <v>0</v>
      </c>
      <c r="O197" s="440">
        <f t="shared" si="250"/>
        <v>0</v>
      </c>
      <c r="P197" s="366">
        <f t="shared" si="250"/>
        <v>0</v>
      </c>
      <c r="Q197" s="440">
        <f t="shared" si="250"/>
        <v>0</v>
      </c>
      <c r="R197" s="366">
        <f t="shared" si="250"/>
        <v>0</v>
      </c>
      <c r="S197" s="440">
        <f t="shared" si="250"/>
        <v>0</v>
      </c>
      <c r="T197" s="366">
        <f t="shared" si="250"/>
        <v>18.600000000000001</v>
      </c>
      <c r="U197" s="735">
        <f t="shared" si="250"/>
        <v>18600</v>
      </c>
      <c r="V197" s="736">
        <f t="shared" si="250"/>
        <v>10.5</v>
      </c>
      <c r="W197" s="735">
        <f t="shared" si="250"/>
        <v>10500</v>
      </c>
      <c r="X197" s="587">
        <f t="shared" si="232"/>
        <v>0.56451612903225801</v>
      </c>
      <c r="Y197" s="587">
        <f t="shared" si="233"/>
        <v>0.56451612903225812</v>
      </c>
    </row>
    <row r="198" spans="1:25" s="12" customFormat="1" ht="15" customHeight="1">
      <c r="A198" s="79" t="s">
        <v>209</v>
      </c>
      <c r="B198" s="36" t="s">
        <v>472</v>
      </c>
      <c r="C198" s="36" t="s">
        <v>474</v>
      </c>
      <c r="D198" s="37" t="s">
        <v>535</v>
      </c>
      <c r="E198" s="63" t="s">
        <v>89</v>
      </c>
      <c r="F198" s="64" t="s">
        <v>478</v>
      </c>
      <c r="G198" s="64" t="s">
        <v>201</v>
      </c>
      <c r="H198" s="65" t="s">
        <v>210</v>
      </c>
      <c r="I198" s="80"/>
      <c r="J198" s="367">
        <v>18.600000000000001</v>
      </c>
      <c r="K198" s="441">
        <v>18600</v>
      </c>
      <c r="L198" s="367">
        <f t="shared" si="250"/>
        <v>0</v>
      </c>
      <c r="M198" s="441">
        <f t="shared" si="250"/>
        <v>0</v>
      </c>
      <c r="N198" s="367">
        <f t="shared" si="250"/>
        <v>0</v>
      </c>
      <c r="O198" s="441">
        <f t="shared" si="250"/>
        <v>0</v>
      </c>
      <c r="P198" s="367">
        <f t="shared" si="250"/>
        <v>0</v>
      </c>
      <c r="Q198" s="441">
        <f t="shared" si="250"/>
        <v>0</v>
      </c>
      <c r="R198" s="367">
        <f t="shared" si="250"/>
        <v>0</v>
      </c>
      <c r="S198" s="441">
        <f t="shared" si="250"/>
        <v>0</v>
      </c>
      <c r="T198" s="367">
        <f t="shared" si="250"/>
        <v>18.600000000000001</v>
      </c>
      <c r="U198" s="737">
        <f t="shared" si="250"/>
        <v>18600</v>
      </c>
      <c r="V198" s="738">
        <f t="shared" si="250"/>
        <v>10.5</v>
      </c>
      <c r="W198" s="729">
        <f t="shared" si="250"/>
        <v>10500</v>
      </c>
      <c r="X198" s="588">
        <f t="shared" si="232"/>
        <v>0.56451612903225801</v>
      </c>
      <c r="Y198" s="588">
        <f t="shared" si="233"/>
        <v>0.56451612903225812</v>
      </c>
    </row>
    <row r="199" spans="1:25" s="6" customFormat="1" ht="14.25" customHeight="1">
      <c r="A199" s="40" t="s">
        <v>540</v>
      </c>
      <c r="B199" s="94" t="s">
        <v>472</v>
      </c>
      <c r="C199" s="94" t="s">
        <v>474</v>
      </c>
      <c r="D199" s="95" t="s">
        <v>535</v>
      </c>
      <c r="E199" s="8" t="s">
        <v>89</v>
      </c>
      <c r="F199" s="9" t="s">
        <v>478</v>
      </c>
      <c r="G199" s="9" t="s">
        <v>201</v>
      </c>
      <c r="H199" s="10" t="s">
        <v>210</v>
      </c>
      <c r="I199" s="82">
        <v>300</v>
      </c>
      <c r="J199" s="360">
        <v>18.600000000000001</v>
      </c>
      <c r="K199" s="433">
        <v>18600</v>
      </c>
      <c r="L199" s="360">
        <f t="shared" si="250"/>
        <v>0</v>
      </c>
      <c r="M199" s="433">
        <f t="shared" si="250"/>
        <v>0</v>
      </c>
      <c r="N199" s="360">
        <f t="shared" si="250"/>
        <v>0</v>
      </c>
      <c r="O199" s="433">
        <f t="shared" si="250"/>
        <v>0</v>
      </c>
      <c r="P199" s="360">
        <f t="shared" si="250"/>
        <v>0</v>
      </c>
      <c r="Q199" s="433">
        <f t="shared" si="250"/>
        <v>0</v>
      </c>
      <c r="R199" s="360">
        <f t="shared" si="250"/>
        <v>0</v>
      </c>
      <c r="S199" s="433">
        <f t="shared" si="250"/>
        <v>0</v>
      </c>
      <c r="T199" s="360">
        <f t="shared" si="250"/>
        <v>18.600000000000001</v>
      </c>
      <c r="U199" s="700">
        <f t="shared" si="250"/>
        <v>18600</v>
      </c>
      <c r="V199" s="701">
        <f t="shared" si="250"/>
        <v>10.5</v>
      </c>
      <c r="W199" s="700">
        <f t="shared" si="250"/>
        <v>10500</v>
      </c>
      <c r="X199" s="580">
        <f t="shared" si="232"/>
        <v>0.56451612903225801</v>
      </c>
      <c r="Y199" s="580">
        <f t="shared" si="233"/>
        <v>0.56451612903225812</v>
      </c>
    </row>
    <row r="200" spans="1:25" s="50" customFormat="1" ht="14.25" customHeight="1">
      <c r="A200" s="45" t="s">
        <v>549</v>
      </c>
      <c r="B200" s="72" t="s">
        <v>472</v>
      </c>
      <c r="C200" s="72" t="s">
        <v>474</v>
      </c>
      <c r="D200" s="73" t="s">
        <v>535</v>
      </c>
      <c r="E200" s="74" t="s">
        <v>89</v>
      </c>
      <c r="F200" s="75" t="s">
        <v>478</v>
      </c>
      <c r="G200" s="75" t="s">
        <v>201</v>
      </c>
      <c r="H200" s="76" t="s">
        <v>210</v>
      </c>
      <c r="I200" s="84">
        <v>350</v>
      </c>
      <c r="J200" s="352">
        <v>18.600000000000001</v>
      </c>
      <c r="K200" s="396">
        <v>18600</v>
      </c>
      <c r="L200" s="352">
        <f t="shared" ref="L200" si="251">N200+P200+R200</f>
        <v>0</v>
      </c>
      <c r="M200" s="397">
        <f t="shared" ref="M200" si="252">O200+Q200+S200</f>
        <v>0</v>
      </c>
      <c r="N200" s="351"/>
      <c r="O200" s="396"/>
      <c r="P200" s="351"/>
      <c r="Q200" s="396"/>
      <c r="R200" s="351"/>
      <c r="S200" s="396"/>
      <c r="T200" s="352">
        <f t="shared" ref="T200" si="253">J200+L200</f>
        <v>18.600000000000001</v>
      </c>
      <c r="U200" s="700">
        <f t="shared" ref="U200" si="254">K200+M200</f>
        <v>18600</v>
      </c>
      <c r="V200" s="708">
        <v>10.5</v>
      </c>
      <c r="W200" s="699">
        <v>10500</v>
      </c>
      <c r="X200" s="572">
        <f t="shared" si="232"/>
        <v>0.56451612903225801</v>
      </c>
      <c r="Y200" s="572">
        <f t="shared" si="233"/>
        <v>0.56451612903225812</v>
      </c>
    </row>
    <row r="201" spans="1:25" s="12" customFormat="1" ht="13.5" customHeight="1">
      <c r="A201" s="51" t="s">
        <v>531</v>
      </c>
      <c r="B201" s="24" t="s">
        <v>472</v>
      </c>
      <c r="C201" s="24" t="s">
        <v>474</v>
      </c>
      <c r="D201" s="25" t="s">
        <v>535</v>
      </c>
      <c r="E201" s="25" t="s">
        <v>4</v>
      </c>
      <c r="F201" s="26" t="s">
        <v>478</v>
      </c>
      <c r="G201" s="26" t="s">
        <v>201</v>
      </c>
      <c r="H201" s="27" t="s">
        <v>202</v>
      </c>
      <c r="I201" s="27"/>
      <c r="J201" s="347">
        <v>1530.5</v>
      </c>
      <c r="K201" s="422">
        <v>1530558.9399999997</v>
      </c>
      <c r="L201" s="347">
        <f t="shared" ref="L201:W203" si="255">L202</f>
        <v>-1530.5</v>
      </c>
      <c r="M201" s="422">
        <f t="shared" si="255"/>
        <v>-1530558.94</v>
      </c>
      <c r="N201" s="347">
        <f t="shared" si="255"/>
        <v>-1530.5</v>
      </c>
      <c r="O201" s="422">
        <f t="shared" si="255"/>
        <v>-1530558.94</v>
      </c>
      <c r="P201" s="347">
        <f t="shared" si="255"/>
        <v>0</v>
      </c>
      <c r="Q201" s="422">
        <f t="shared" si="255"/>
        <v>0</v>
      </c>
      <c r="R201" s="347">
        <f t="shared" si="255"/>
        <v>0</v>
      </c>
      <c r="S201" s="422">
        <f t="shared" si="255"/>
        <v>0</v>
      </c>
      <c r="T201" s="347">
        <f t="shared" si="255"/>
        <v>0</v>
      </c>
      <c r="U201" s="691">
        <f t="shared" si="255"/>
        <v>0</v>
      </c>
      <c r="V201" s="692">
        <f t="shared" si="255"/>
        <v>0</v>
      </c>
      <c r="W201" s="691">
        <f t="shared" si="255"/>
        <v>0</v>
      </c>
      <c r="X201" s="568">
        <f t="shared" si="232"/>
        <v>0</v>
      </c>
      <c r="Y201" s="568">
        <f t="shared" si="233"/>
        <v>0</v>
      </c>
    </row>
    <row r="202" spans="1:25" s="28" customFormat="1" ht="24" customHeight="1">
      <c r="A202" s="35" t="s">
        <v>212</v>
      </c>
      <c r="B202" s="61" t="s">
        <v>472</v>
      </c>
      <c r="C202" s="61" t="s">
        <v>474</v>
      </c>
      <c r="D202" s="62" t="s">
        <v>535</v>
      </c>
      <c r="E202" s="62" t="s">
        <v>4</v>
      </c>
      <c r="F202" s="92" t="s">
        <v>478</v>
      </c>
      <c r="G202" s="92" t="s">
        <v>201</v>
      </c>
      <c r="H202" s="66" t="s">
        <v>213</v>
      </c>
      <c r="I202" s="66"/>
      <c r="J202" s="355">
        <v>1530.5</v>
      </c>
      <c r="K202" s="428">
        <v>1530558.9399999997</v>
      </c>
      <c r="L202" s="355">
        <f t="shared" si="255"/>
        <v>-1530.5</v>
      </c>
      <c r="M202" s="428">
        <f t="shared" si="255"/>
        <v>-1530558.94</v>
      </c>
      <c r="N202" s="355">
        <f t="shared" si="255"/>
        <v>-1530.5</v>
      </c>
      <c r="O202" s="428">
        <f t="shared" si="255"/>
        <v>-1530558.94</v>
      </c>
      <c r="P202" s="355">
        <f t="shared" si="255"/>
        <v>0</v>
      </c>
      <c r="Q202" s="428">
        <f t="shared" si="255"/>
        <v>0</v>
      </c>
      <c r="R202" s="355">
        <f t="shared" si="255"/>
        <v>0</v>
      </c>
      <c r="S202" s="428">
        <f t="shared" si="255"/>
        <v>0</v>
      </c>
      <c r="T202" s="355">
        <f t="shared" si="255"/>
        <v>0</v>
      </c>
      <c r="U202" s="706">
        <f t="shared" si="255"/>
        <v>0</v>
      </c>
      <c r="V202" s="707">
        <f t="shared" si="255"/>
        <v>0</v>
      </c>
      <c r="W202" s="706">
        <f t="shared" si="255"/>
        <v>0</v>
      </c>
      <c r="X202" s="575">
        <f t="shared" si="232"/>
        <v>0</v>
      </c>
      <c r="Y202" s="575">
        <f t="shared" si="233"/>
        <v>0</v>
      </c>
    </row>
    <row r="203" spans="1:25" s="12" customFormat="1" ht="13.5" customHeight="1">
      <c r="A203" s="40" t="s">
        <v>502</v>
      </c>
      <c r="B203" s="67" t="s">
        <v>472</v>
      </c>
      <c r="C203" s="67" t="s">
        <v>474</v>
      </c>
      <c r="D203" s="68" t="s">
        <v>535</v>
      </c>
      <c r="E203" s="8" t="s">
        <v>4</v>
      </c>
      <c r="F203" s="9" t="s">
        <v>478</v>
      </c>
      <c r="G203" s="9" t="s">
        <v>201</v>
      </c>
      <c r="H203" s="10" t="s">
        <v>213</v>
      </c>
      <c r="I203" s="69" t="s">
        <v>503</v>
      </c>
      <c r="J203" s="357">
        <v>1530.5</v>
      </c>
      <c r="K203" s="430">
        <v>1530558.9399999997</v>
      </c>
      <c r="L203" s="357">
        <f t="shared" si="255"/>
        <v>-1530.5</v>
      </c>
      <c r="M203" s="430">
        <f t="shared" si="255"/>
        <v>-1530558.94</v>
      </c>
      <c r="N203" s="357">
        <f t="shared" si="255"/>
        <v>-1530.5</v>
      </c>
      <c r="O203" s="430">
        <f t="shared" si="255"/>
        <v>-1530558.94</v>
      </c>
      <c r="P203" s="357">
        <f t="shared" si="255"/>
        <v>0</v>
      </c>
      <c r="Q203" s="430">
        <f t="shared" si="255"/>
        <v>0</v>
      </c>
      <c r="R203" s="357">
        <f t="shared" si="255"/>
        <v>0</v>
      </c>
      <c r="S203" s="430">
        <f t="shared" si="255"/>
        <v>0</v>
      </c>
      <c r="T203" s="357">
        <f t="shared" si="255"/>
        <v>0</v>
      </c>
      <c r="U203" s="711">
        <f t="shared" si="255"/>
        <v>0</v>
      </c>
      <c r="V203" s="712">
        <f t="shared" si="255"/>
        <v>0</v>
      </c>
      <c r="W203" s="711">
        <f t="shared" si="255"/>
        <v>0</v>
      </c>
      <c r="X203" s="577">
        <f t="shared" si="232"/>
        <v>0</v>
      </c>
      <c r="Y203" s="577">
        <f t="shared" si="233"/>
        <v>0</v>
      </c>
    </row>
    <row r="204" spans="1:25" s="59" customFormat="1" ht="13.5" customHeight="1">
      <c r="A204" s="45" t="s">
        <v>531</v>
      </c>
      <c r="B204" s="72" t="s">
        <v>472</v>
      </c>
      <c r="C204" s="72" t="s">
        <v>474</v>
      </c>
      <c r="D204" s="73" t="s">
        <v>535</v>
      </c>
      <c r="E204" s="74" t="s">
        <v>4</v>
      </c>
      <c r="F204" s="75" t="s">
        <v>478</v>
      </c>
      <c r="G204" s="75" t="s">
        <v>201</v>
      </c>
      <c r="H204" s="76" t="s">
        <v>213</v>
      </c>
      <c r="I204" s="77" t="s">
        <v>532</v>
      </c>
      <c r="J204" s="351">
        <v>1530.5</v>
      </c>
      <c r="K204" s="396">
        <v>1530558.9399999997</v>
      </c>
      <c r="L204" s="351">
        <f t="shared" ref="L204:S204" si="256">SUM(L205:L205)</f>
        <v>-1530.5</v>
      </c>
      <c r="M204" s="396">
        <f t="shared" si="256"/>
        <v>-1530558.94</v>
      </c>
      <c r="N204" s="351">
        <f t="shared" si="256"/>
        <v>-1530.5</v>
      </c>
      <c r="O204" s="396">
        <f t="shared" si="256"/>
        <v>-1530558.94</v>
      </c>
      <c r="P204" s="351">
        <f t="shared" si="256"/>
        <v>0</v>
      </c>
      <c r="Q204" s="396">
        <f t="shared" si="256"/>
        <v>0</v>
      </c>
      <c r="R204" s="351">
        <f t="shared" si="256"/>
        <v>0</v>
      </c>
      <c r="S204" s="396">
        <f t="shared" si="256"/>
        <v>0</v>
      </c>
      <c r="T204" s="352">
        <f>T205</f>
        <v>0</v>
      </c>
      <c r="U204" s="700">
        <f>U205</f>
        <v>0</v>
      </c>
      <c r="V204" s="708">
        <f t="shared" ref="V204:W204" si="257">SUM(V205:V205)</f>
        <v>0</v>
      </c>
      <c r="W204" s="699">
        <f t="shared" si="257"/>
        <v>0</v>
      </c>
      <c r="X204" s="572">
        <f t="shared" si="232"/>
        <v>0</v>
      </c>
      <c r="Y204" s="572">
        <f t="shared" si="233"/>
        <v>0</v>
      </c>
    </row>
    <row r="205" spans="1:25" s="12" customFormat="1" ht="14.25" customHeight="1">
      <c r="A205" s="93" t="s">
        <v>5</v>
      </c>
      <c r="B205" s="94"/>
      <c r="C205" s="94"/>
      <c r="D205" s="95"/>
      <c r="E205" s="96"/>
      <c r="F205" s="97"/>
      <c r="G205" s="97"/>
      <c r="H205" s="98"/>
      <c r="I205" s="99"/>
      <c r="J205" s="352">
        <v>1530.5</v>
      </c>
      <c r="K205" s="397">
        <v>1530558.9399999997</v>
      </c>
      <c r="L205" s="352">
        <f t="shared" ref="L205" si="258">N205+P205+R205</f>
        <v>-1530.5</v>
      </c>
      <c r="M205" s="397">
        <f t="shared" ref="M205" si="259">O205+Q205+S205</f>
        <v>-1530558.94</v>
      </c>
      <c r="N205" s="352">
        <v>-1530.5</v>
      </c>
      <c r="O205" s="397">
        <v>-1530558.94</v>
      </c>
      <c r="P205" s="352"/>
      <c r="Q205" s="397"/>
      <c r="R205" s="352"/>
      <c r="S205" s="397"/>
      <c r="T205" s="352">
        <f t="shared" ref="T205" si="260">J205+L205</f>
        <v>0</v>
      </c>
      <c r="U205" s="700">
        <f t="shared" ref="U205" si="261">K205+M205</f>
        <v>0</v>
      </c>
      <c r="V205" s="701">
        <v>0</v>
      </c>
      <c r="W205" s="700">
        <v>0</v>
      </c>
      <c r="X205" s="564">
        <f t="shared" si="232"/>
        <v>0</v>
      </c>
      <c r="Y205" s="564">
        <f t="shared" si="233"/>
        <v>0</v>
      </c>
    </row>
    <row r="206" spans="1:25" s="12" customFormat="1" ht="13.5" customHeight="1">
      <c r="A206" s="51" t="s">
        <v>6</v>
      </c>
      <c r="B206" s="24" t="s">
        <v>472</v>
      </c>
      <c r="C206" s="24" t="s">
        <v>474</v>
      </c>
      <c r="D206" s="25" t="s">
        <v>535</v>
      </c>
      <c r="E206" s="25" t="s">
        <v>7</v>
      </c>
      <c r="F206" s="26" t="s">
        <v>478</v>
      </c>
      <c r="G206" s="26" t="s">
        <v>201</v>
      </c>
      <c r="H206" s="27" t="s">
        <v>202</v>
      </c>
      <c r="I206" s="27"/>
      <c r="J206" s="347">
        <v>27.599999999999998</v>
      </c>
      <c r="K206" s="422">
        <v>27655.040000000001</v>
      </c>
      <c r="L206" s="347">
        <f t="shared" ref="L206:W207" si="262">L207</f>
        <v>0</v>
      </c>
      <c r="M206" s="422">
        <f t="shared" si="262"/>
        <v>0</v>
      </c>
      <c r="N206" s="347">
        <f t="shared" si="262"/>
        <v>0</v>
      </c>
      <c r="O206" s="422">
        <f t="shared" si="262"/>
        <v>0</v>
      </c>
      <c r="P206" s="347">
        <f t="shared" si="262"/>
        <v>0</v>
      </c>
      <c r="Q206" s="422">
        <f t="shared" si="262"/>
        <v>0</v>
      </c>
      <c r="R206" s="347">
        <f t="shared" si="262"/>
        <v>0</v>
      </c>
      <c r="S206" s="422">
        <f t="shared" si="262"/>
        <v>0</v>
      </c>
      <c r="T206" s="347">
        <f t="shared" si="262"/>
        <v>27.599999999999998</v>
      </c>
      <c r="U206" s="691">
        <f t="shared" si="262"/>
        <v>27655.040000000001</v>
      </c>
      <c r="V206" s="692">
        <f t="shared" si="262"/>
        <v>27.6</v>
      </c>
      <c r="W206" s="691">
        <f t="shared" si="262"/>
        <v>27655.040000000001</v>
      </c>
      <c r="X206" s="568">
        <f t="shared" si="232"/>
        <v>1.0000000000000002</v>
      </c>
      <c r="Y206" s="568">
        <f t="shared" si="233"/>
        <v>1</v>
      </c>
    </row>
    <row r="207" spans="1:25" s="59" customFormat="1" ht="15" customHeight="1">
      <c r="A207" s="79" t="s">
        <v>209</v>
      </c>
      <c r="B207" s="36" t="s">
        <v>472</v>
      </c>
      <c r="C207" s="36" t="s">
        <v>474</v>
      </c>
      <c r="D207" s="37" t="s">
        <v>535</v>
      </c>
      <c r="E207" s="63" t="s">
        <v>7</v>
      </c>
      <c r="F207" s="64" t="s">
        <v>478</v>
      </c>
      <c r="G207" s="64" t="s">
        <v>201</v>
      </c>
      <c r="H207" s="65" t="s">
        <v>210</v>
      </c>
      <c r="I207" s="80"/>
      <c r="J207" s="359">
        <v>27.599999999999998</v>
      </c>
      <c r="K207" s="432">
        <v>27655.040000000001</v>
      </c>
      <c r="L207" s="359">
        <f t="shared" si="262"/>
        <v>0</v>
      </c>
      <c r="M207" s="432">
        <f t="shared" si="262"/>
        <v>0</v>
      </c>
      <c r="N207" s="359">
        <f t="shared" si="262"/>
        <v>0</v>
      </c>
      <c r="O207" s="432">
        <f t="shared" si="262"/>
        <v>0</v>
      </c>
      <c r="P207" s="359">
        <f t="shared" si="262"/>
        <v>0</v>
      </c>
      <c r="Q207" s="432">
        <f t="shared" si="262"/>
        <v>0</v>
      </c>
      <c r="R207" s="359">
        <f t="shared" si="262"/>
        <v>0</v>
      </c>
      <c r="S207" s="432">
        <f t="shared" si="262"/>
        <v>0</v>
      </c>
      <c r="T207" s="359">
        <f t="shared" si="262"/>
        <v>27.599999999999998</v>
      </c>
      <c r="U207" s="715">
        <f t="shared" si="262"/>
        <v>27655.040000000001</v>
      </c>
      <c r="V207" s="716">
        <f t="shared" si="262"/>
        <v>27.6</v>
      </c>
      <c r="W207" s="717">
        <f t="shared" si="262"/>
        <v>27655.040000000001</v>
      </c>
      <c r="X207" s="579">
        <f t="shared" si="232"/>
        <v>1.0000000000000002</v>
      </c>
      <c r="Y207" s="579">
        <f t="shared" si="233"/>
        <v>1</v>
      </c>
    </row>
    <row r="208" spans="1:25" s="59" customFormat="1" ht="15.75" customHeight="1">
      <c r="A208" s="40" t="s">
        <v>502</v>
      </c>
      <c r="B208" s="67" t="s">
        <v>472</v>
      </c>
      <c r="C208" s="67" t="s">
        <v>474</v>
      </c>
      <c r="D208" s="68" t="s">
        <v>535</v>
      </c>
      <c r="E208" s="8" t="s">
        <v>7</v>
      </c>
      <c r="F208" s="9" t="s">
        <v>478</v>
      </c>
      <c r="G208" s="9" t="s">
        <v>201</v>
      </c>
      <c r="H208" s="10" t="s">
        <v>210</v>
      </c>
      <c r="I208" s="69" t="s">
        <v>503</v>
      </c>
      <c r="J208" s="357">
        <v>27.599999999999998</v>
      </c>
      <c r="K208" s="430">
        <v>27655.040000000001</v>
      </c>
      <c r="L208" s="357">
        <f>SUM(L209:L210)</f>
        <v>0</v>
      </c>
      <c r="M208" s="430">
        <f>SUM(M209:M210)</f>
        <v>0</v>
      </c>
      <c r="N208" s="357">
        <f>SUM(N209:N210)</f>
        <v>0</v>
      </c>
      <c r="O208" s="430">
        <f>SUM(O209:O210)</f>
        <v>0</v>
      </c>
      <c r="P208" s="357">
        <f>SUM(P209:P210)</f>
        <v>0</v>
      </c>
      <c r="Q208" s="430">
        <f t="shared" ref="Q208:S208" si="263">SUM(Q209:Q210)</f>
        <v>0</v>
      </c>
      <c r="R208" s="357">
        <f t="shared" si="263"/>
        <v>0</v>
      </c>
      <c r="S208" s="430">
        <f t="shared" si="263"/>
        <v>0</v>
      </c>
      <c r="T208" s="357">
        <f t="shared" ref="T208:W208" si="264">SUM(T209:T210)</f>
        <v>27.599999999999998</v>
      </c>
      <c r="U208" s="711">
        <f t="shared" si="264"/>
        <v>27655.040000000001</v>
      </c>
      <c r="V208" s="712">
        <f t="shared" si="264"/>
        <v>27.6</v>
      </c>
      <c r="W208" s="711">
        <f t="shared" si="264"/>
        <v>27655.040000000001</v>
      </c>
      <c r="X208" s="577">
        <f t="shared" si="232"/>
        <v>1.0000000000000002</v>
      </c>
      <c r="Y208" s="577">
        <f t="shared" si="233"/>
        <v>1</v>
      </c>
    </row>
    <row r="209" spans="1:25" s="50" customFormat="1" ht="12.75" customHeight="1">
      <c r="A209" s="45" t="s">
        <v>6</v>
      </c>
      <c r="B209" s="72" t="s">
        <v>472</v>
      </c>
      <c r="C209" s="72" t="s">
        <v>474</v>
      </c>
      <c r="D209" s="73" t="s">
        <v>535</v>
      </c>
      <c r="E209" s="74" t="s">
        <v>7</v>
      </c>
      <c r="F209" s="75" t="s">
        <v>478</v>
      </c>
      <c r="G209" s="75" t="s">
        <v>201</v>
      </c>
      <c r="H209" s="76" t="s">
        <v>210</v>
      </c>
      <c r="I209" s="77" t="s">
        <v>48</v>
      </c>
      <c r="J209" s="351">
        <v>27.299999999999997</v>
      </c>
      <c r="K209" s="396">
        <v>27355.040000000001</v>
      </c>
      <c r="L209" s="352">
        <f t="shared" ref="L209:L210" si="265">N209+P209+R209</f>
        <v>0</v>
      </c>
      <c r="M209" s="397">
        <f t="shared" ref="M209:M210" si="266">O209+Q209+S209</f>
        <v>0</v>
      </c>
      <c r="N209" s="351"/>
      <c r="O209" s="396"/>
      <c r="P209" s="351"/>
      <c r="Q209" s="396"/>
      <c r="R209" s="351"/>
      <c r="S209" s="396"/>
      <c r="T209" s="352">
        <f t="shared" ref="T209:T210" si="267">J209+L209</f>
        <v>27.299999999999997</v>
      </c>
      <c r="U209" s="700">
        <f t="shared" ref="U209:U210" si="268">K209+M209</f>
        <v>27355.040000000001</v>
      </c>
      <c r="V209" s="708">
        <v>27.3</v>
      </c>
      <c r="W209" s="699">
        <v>27355.040000000001</v>
      </c>
      <c r="X209" s="572">
        <f t="shared" si="232"/>
        <v>1.0000000000000002</v>
      </c>
      <c r="Y209" s="572">
        <f t="shared" si="233"/>
        <v>1</v>
      </c>
    </row>
    <row r="210" spans="1:25" s="50" customFormat="1" ht="12.75" customHeight="1">
      <c r="A210" s="45" t="s">
        <v>504</v>
      </c>
      <c r="B210" s="72" t="s">
        <v>472</v>
      </c>
      <c r="C210" s="72" t="s">
        <v>474</v>
      </c>
      <c r="D210" s="73" t="s">
        <v>535</v>
      </c>
      <c r="E210" s="74" t="s">
        <v>7</v>
      </c>
      <c r="F210" s="75" t="s">
        <v>478</v>
      </c>
      <c r="G210" s="75" t="s">
        <v>201</v>
      </c>
      <c r="H210" s="76" t="s">
        <v>210</v>
      </c>
      <c r="I210" s="77" t="s">
        <v>505</v>
      </c>
      <c r="J210" s="351">
        <v>0.3</v>
      </c>
      <c r="K210" s="396">
        <v>300</v>
      </c>
      <c r="L210" s="352">
        <f t="shared" si="265"/>
        <v>0</v>
      </c>
      <c r="M210" s="397">
        <f t="shared" si="266"/>
        <v>0</v>
      </c>
      <c r="N210" s="351"/>
      <c r="O210" s="396"/>
      <c r="P210" s="351"/>
      <c r="Q210" s="396"/>
      <c r="R210" s="351"/>
      <c r="S210" s="396"/>
      <c r="T210" s="352">
        <f t="shared" si="267"/>
        <v>0.3</v>
      </c>
      <c r="U210" s="700">
        <f t="shared" si="268"/>
        <v>300</v>
      </c>
      <c r="V210" s="708">
        <v>0.3</v>
      </c>
      <c r="W210" s="699">
        <v>300</v>
      </c>
      <c r="X210" s="572">
        <f t="shared" si="232"/>
        <v>1</v>
      </c>
      <c r="Y210" s="572">
        <f t="shared" si="233"/>
        <v>1</v>
      </c>
    </row>
    <row r="211" spans="1:25" s="12" customFormat="1" ht="25.5" customHeight="1">
      <c r="A211" s="392" t="s">
        <v>420</v>
      </c>
      <c r="B211" s="24" t="s">
        <v>472</v>
      </c>
      <c r="C211" s="24" t="s">
        <v>474</v>
      </c>
      <c r="D211" s="25" t="s">
        <v>535</v>
      </c>
      <c r="E211" s="25" t="s">
        <v>424</v>
      </c>
      <c r="F211" s="26" t="s">
        <v>478</v>
      </c>
      <c r="G211" s="26" t="s">
        <v>201</v>
      </c>
      <c r="H211" s="27" t="s">
        <v>202</v>
      </c>
      <c r="I211" s="27"/>
      <c r="J211" s="347">
        <v>90.100000000000009</v>
      </c>
      <c r="K211" s="422">
        <v>90052.200000000012</v>
      </c>
      <c r="L211" s="347">
        <f t="shared" ref="L211:W214" si="269">L212</f>
        <v>170.5</v>
      </c>
      <c r="M211" s="422">
        <f t="shared" si="269"/>
        <v>170550.43</v>
      </c>
      <c r="N211" s="347">
        <f t="shared" si="269"/>
        <v>170.5</v>
      </c>
      <c r="O211" s="422">
        <f t="shared" si="269"/>
        <v>170550.43</v>
      </c>
      <c r="P211" s="347">
        <f t="shared" si="269"/>
        <v>0</v>
      </c>
      <c r="Q211" s="422">
        <f t="shared" si="269"/>
        <v>0</v>
      </c>
      <c r="R211" s="347">
        <f t="shared" si="269"/>
        <v>0</v>
      </c>
      <c r="S211" s="422">
        <f t="shared" si="269"/>
        <v>0</v>
      </c>
      <c r="T211" s="347">
        <f t="shared" si="269"/>
        <v>260.60000000000002</v>
      </c>
      <c r="U211" s="691">
        <f t="shared" si="269"/>
        <v>260602.63</v>
      </c>
      <c r="V211" s="692">
        <f t="shared" si="269"/>
        <v>260.60000000000002</v>
      </c>
      <c r="W211" s="691">
        <f t="shared" si="269"/>
        <v>260602.63</v>
      </c>
      <c r="X211" s="568">
        <f t="shared" si="232"/>
        <v>1</v>
      </c>
      <c r="Y211" s="568">
        <f t="shared" si="233"/>
        <v>1</v>
      </c>
    </row>
    <row r="212" spans="1:25" s="12" customFormat="1" ht="15" customHeight="1">
      <c r="A212" s="60" t="s">
        <v>421</v>
      </c>
      <c r="B212" s="61" t="s">
        <v>472</v>
      </c>
      <c r="C212" s="61" t="s">
        <v>474</v>
      </c>
      <c r="D212" s="62" t="s">
        <v>535</v>
      </c>
      <c r="E212" s="63" t="s">
        <v>424</v>
      </c>
      <c r="F212" s="64" t="s">
        <v>478</v>
      </c>
      <c r="G212" s="64" t="s">
        <v>201</v>
      </c>
      <c r="H212" s="65" t="s">
        <v>422</v>
      </c>
      <c r="I212" s="66"/>
      <c r="J212" s="355">
        <v>90.100000000000009</v>
      </c>
      <c r="K212" s="428">
        <v>90052.200000000012</v>
      </c>
      <c r="L212" s="355">
        <f t="shared" si="269"/>
        <v>170.5</v>
      </c>
      <c r="M212" s="428">
        <f t="shared" si="269"/>
        <v>170550.43</v>
      </c>
      <c r="N212" s="355">
        <f t="shared" si="269"/>
        <v>170.5</v>
      </c>
      <c r="O212" s="428">
        <f t="shared" si="269"/>
        <v>170550.43</v>
      </c>
      <c r="P212" s="355">
        <f t="shared" si="269"/>
        <v>0</v>
      </c>
      <c r="Q212" s="428">
        <f t="shared" si="269"/>
        <v>0</v>
      </c>
      <c r="R212" s="355">
        <f t="shared" si="269"/>
        <v>0</v>
      </c>
      <c r="S212" s="428">
        <f t="shared" si="269"/>
        <v>0</v>
      </c>
      <c r="T212" s="355">
        <f t="shared" si="269"/>
        <v>260.60000000000002</v>
      </c>
      <c r="U212" s="706">
        <f t="shared" si="269"/>
        <v>260602.63</v>
      </c>
      <c r="V212" s="707">
        <f t="shared" si="269"/>
        <v>260.60000000000002</v>
      </c>
      <c r="W212" s="719">
        <f t="shared" si="269"/>
        <v>260602.63</v>
      </c>
      <c r="X212" s="575">
        <f t="shared" si="232"/>
        <v>1</v>
      </c>
      <c r="Y212" s="575">
        <f t="shared" si="233"/>
        <v>1</v>
      </c>
    </row>
    <row r="213" spans="1:25" s="28" customFormat="1" ht="26.25" customHeight="1">
      <c r="A213" s="114" t="s">
        <v>553</v>
      </c>
      <c r="B213" s="41" t="s">
        <v>472</v>
      </c>
      <c r="C213" s="41" t="s">
        <v>474</v>
      </c>
      <c r="D213" s="42" t="s">
        <v>535</v>
      </c>
      <c r="E213" s="42" t="s">
        <v>424</v>
      </c>
      <c r="F213" s="43" t="s">
        <v>478</v>
      </c>
      <c r="G213" s="43" t="s">
        <v>201</v>
      </c>
      <c r="H213" s="44" t="s">
        <v>422</v>
      </c>
      <c r="I213" s="44" t="s">
        <v>554</v>
      </c>
      <c r="J213" s="350">
        <v>90.100000000000009</v>
      </c>
      <c r="K213" s="425">
        <v>90052.200000000012</v>
      </c>
      <c r="L213" s="350">
        <f t="shared" si="269"/>
        <v>170.5</v>
      </c>
      <c r="M213" s="425">
        <f t="shared" si="269"/>
        <v>170550.43</v>
      </c>
      <c r="N213" s="350">
        <f t="shared" si="269"/>
        <v>170.5</v>
      </c>
      <c r="O213" s="425">
        <f t="shared" si="269"/>
        <v>170550.43</v>
      </c>
      <c r="P213" s="350">
        <f t="shared" si="269"/>
        <v>0</v>
      </c>
      <c r="Q213" s="425">
        <f t="shared" si="269"/>
        <v>0</v>
      </c>
      <c r="R213" s="350">
        <f t="shared" si="269"/>
        <v>0</v>
      </c>
      <c r="S213" s="425">
        <f t="shared" si="269"/>
        <v>0</v>
      </c>
      <c r="T213" s="350">
        <f t="shared" si="269"/>
        <v>260.60000000000002</v>
      </c>
      <c r="U213" s="697">
        <f t="shared" si="269"/>
        <v>260602.63</v>
      </c>
      <c r="V213" s="698">
        <f t="shared" si="269"/>
        <v>260.60000000000002</v>
      </c>
      <c r="W213" s="697">
        <f t="shared" si="269"/>
        <v>260602.63</v>
      </c>
      <c r="X213" s="571">
        <f t="shared" si="232"/>
        <v>1</v>
      </c>
      <c r="Y213" s="571">
        <f t="shared" si="233"/>
        <v>1</v>
      </c>
    </row>
    <row r="214" spans="1:25" s="50" customFormat="1" ht="15" customHeight="1">
      <c r="A214" s="115" t="s">
        <v>555</v>
      </c>
      <c r="B214" s="46" t="s">
        <v>472</v>
      </c>
      <c r="C214" s="46" t="s">
        <v>474</v>
      </c>
      <c r="D214" s="47" t="s">
        <v>535</v>
      </c>
      <c r="E214" s="47" t="s">
        <v>424</v>
      </c>
      <c r="F214" s="48" t="s">
        <v>478</v>
      </c>
      <c r="G214" s="48" t="s">
        <v>201</v>
      </c>
      <c r="H214" s="49" t="s">
        <v>422</v>
      </c>
      <c r="I214" s="49" t="s">
        <v>556</v>
      </c>
      <c r="J214" s="351">
        <v>90.100000000000009</v>
      </c>
      <c r="K214" s="396">
        <v>90052.200000000012</v>
      </c>
      <c r="L214" s="351">
        <f t="shared" si="269"/>
        <v>170.5</v>
      </c>
      <c r="M214" s="396">
        <f t="shared" si="269"/>
        <v>170550.43</v>
      </c>
      <c r="N214" s="351">
        <f t="shared" si="269"/>
        <v>170.5</v>
      </c>
      <c r="O214" s="396">
        <f t="shared" si="269"/>
        <v>170550.43</v>
      </c>
      <c r="P214" s="351">
        <f t="shared" si="269"/>
        <v>0</v>
      </c>
      <c r="Q214" s="396">
        <f t="shared" si="269"/>
        <v>0</v>
      </c>
      <c r="R214" s="351">
        <f t="shared" si="269"/>
        <v>0</v>
      </c>
      <c r="S214" s="396">
        <f t="shared" si="269"/>
        <v>0</v>
      </c>
      <c r="T214" s="351">
        <f t="shared" si="269"/>
        <v>260.60000000000002</v>
      </c>
      <c r="U214" s="699">
        <f t="shared" si="269"/>
        <v>260602.63</v>
      </c>
      <c r="V214" s="708">
        <f t="shared" si="269"/>
        <v>260.60000000000002</v>
      </c>
      <c r="W214" s="699">
        <f t="shared" si="269"/>
        <v>260602.63</v>
      </c>
      <c r="X214" s="572">
        <f t="shared" si="232"/>
        <v>1</v>
      </c>
      <c r="Y214" s="572">
        <f t="shared" si="233"/>
        <v>1</v>
      </c>
    </row>
    <row r="215" spans="1:25" s="6" customFormat="1" ht="13.5" customHeight="1">
      <c r="A215" s="93" t="s">
        <v>426</v>
      </c>
      <c r="B215" s="127"/>
      <c r="C215" s="127"/>
      <c r="D215" s="128"/>
      <c r="E215" s="128"/>
      <c r="F215" s="130"/>
      <c r="G215" s="130"/>
      <c r="H215" s="131"/>
      <c r="I215" s="131" t="s">
        <v>149</v>
      </c>
      <c r="J215" s="352">
        <v>90.100000000000009</v>
      </c>
      <c r="K215" s="397">
        <v>90052.200000000012</v>
      </c>
      <c r="L215" s="352">
        <f t="shared" ref="L215" si="270">N215+P215+R215</f>
        <v>170.5</v>
      </c>
      <c r="M215" s="397">
        <f t="shared" ref="M215" si="271">O215+Q215+S215</f>
        <v>170550.43</v>
      </c>
      <c r="N215" s="352">
        <v>170.5</v>
      </c>
      <c r="O215" s="397">
        <v>170550.43</v>
      </c>
      <c r="P215" s="352"/>
      <c r="Q215" s="397"/>
      <c r="R215" s="352"/>
      <c r="S215" s="397"/>
      <c r="T215" s="352">
        <f t="shared" ref="T215" si="272">J215+L215</f>
        <v>260.60000000000002</v>
      </c>
      <c r="U215" s="700">
        <f t="shared" ref="U215" si="273">K215+M215</f>
        <v>260602.63</v>
      </c>
      <c r="V215" s="701">
        <v>260.60000000000002</v>
      </c>
      <c r="W215" s="700">
        <v>260602.63</v>
      </c>
      <c r="X215" s="564">
        <f t="shared" si="232"/>
        <v>1</v>
      </c>
      <c r="Y215" s="564">
        <f t="shared" si="233"/>
        <v>1</v>
      </c>
    </row>
    <row r="216" spans="1:25" s="12" customFormat="1" ht="16.5" customHeight="1">
      <c r="A216" s="118" t="s">
        <v>8</v>
      </c>
      <c r="B216" s="17" t="s">
        <v>472</v>
      </c>
      <c r="C216" s="17" t="s">
        <v>476</v>
      </c>
      <c r="D216" s="17"/>
      <c r="E216" s="808"/>
      <c r="F216" s="809"/>
      <c r="G216" s="809"/>
      <c r="H216" s="810"/>
      <c r="I216" s="17"/>
      <c r="J216" s="345">
        <v>2491.2000000000003</v>
      </c>
      <c r="K216" s="420">
        <v>2491199.9999999995</v>
      </c>
      <c r="L216" s="345">
        <f t="shared" ref="L216:W219" si="274">L217</f>
        <v>0</v>
      </c>
      <c r="M216" s="420">
        <f t="shared" si="274"/>
        <v>0</v>
      </c>
      <c r="N216" s="345">
        <f t="shared" si="274"/>
        <v>0</v>
      </c>
      <c r="O216" s="420">
        <f t="shared" si="274"/>
        <v>0</v>
      </c>
      <c r="P216" s="345">
        <f t="shared" si="274"/>
        <v>0</v>
      </c>
      <c r="Q216" s="420">
        <f t="shared" si="274"/>
        <v>0</v>
      </c>
      <c r="R216" s="345">
        <f t="shared" si="274"/>
        <v>0</v>
      </c>
      <c r="S216" s="420">
        <f t="shared" si="274"/>
        <v>0</v>
      </c>
      <c r="T216" s="345">
        <f t="shared" si="274"/>
        <v>2491.2000000000003</v>
      </c>
      <c r="U216" s="687">
        <f t="shared" si="274"/>
        <v>2491199.9999999995</v>
      </c>
      <c r="V216" s="688">
        <f t="shared" si="274"/>
        <v>2491.2000000000003</v>
      </c>
      <c r="W216" s="687">
        <f t="shared" si="274"/>
        <v>2491200</v>
      </c>
      <c r="X216" s="566">
        <f t="shared" si="232"/>
        <v>1</v>
      </c>
      <c r="Y216" s="566">
        <f t="shared" si="233"/>
        <v>1.0000000000000002</v>
      </c>
    </row>
    <row r="217" spans="1:25" s="12" customFormat="1" ht="15" customHeight="1">
      <c r="A217" s="87" t="s">
        <v>9</v>
      </c>
      <c r="B217" s="88" t="s">
        <v>472</v>
      </c>
      <c r="C217" s="88" t="s">
        <v>476</v>
      </c>
      <c r="D217" s="88" t="s">
        <v>489</v>
      </c>
      <c r="E217" s="811"/>
      <c r="F217" s="812"/>
      <c r="G217" s="812"/>
      <c r="H217" s="813"/>
      <c r="I217" s="88"/>
      <c r="J217" s="368">
        <v>2491.2000000000003</v>
      </c>
      <c r="K217" s="442">
        <v>2491199.9999999995</v>
      </c>
      <c r="L217" s="368">
        <f t="shared" si="274"/>
        <v>0</v>
      </c>
      <c r="M217" s="442">
        <f t="shared" si="274"/>
        <v>0</v>
      </c>
      <c r="N217" s="368">
        <f t="shared" si="274"/>
        <v>0</v>
      </c>
      <c r="O217" s="442">
        <f t="shared" si="274"/>
        <v>0</v>
      </c>
      <c r="P217" s="368">
        <f t="shared" si="274"/>
        <v>0</v>
      </c>
      <c r="Q217" s="442">
        <f t="shared" si="274"/>
        <v>0</v>
      </c>
      <c r="R217" s="368">
        <f t="shared" si="274"/>
        <v>0</v>
      </c>
      <c r="S217" s="442">
        <f t="shared" si="274"/>
        <v>0</v>
      </c>
      <c r="T217" s="368">
        <f t="shared" si="274"/>
        <v>2491.2000000000003</v>
      </c>
      <c r="U217" s="739">
        <f t="shared" si="274"/>
        <v>2491199.9999999995</v>
      </c>
      <c r="V217" s="740">
        <f t="shared" si="274"/>
        <v>2491.2000000000003</v>
      </c>
      <c r="W217" s="739">
        <f t="shared" si="274"/>
        <v>2491200</v>
      </c>
      <c r="X217" s="589">
        <f t="shared" si="232"/>
        <v>1</v>
      </c>
      <c r="Y217" s="589">
        <f t="shared" si="233"/>
        <v>1.0000000000000002</v>
      </c>
    </row>
    <row r="218" spans="1:25" s="59" customFormat="1" ht="25.5" customHeight="1">
      <c r="A218" s="90" t="s">
        <v>477</v>
      </c>
      <c r="B218" s="100" t="s">
        <v>472</v>
      </c>
      <c r="C218" s="100" t="s">
        <v>476</v>
      </c>
      <c r="D218" s="101" t="s">
        <v>489</v>
      </c>
      <c r="E218" s="119" t="s">
        <v>474</v>
      </c>
      <c r="F218" s="120" t="s">
        <v>478</v>
      </c>
      <c r="G218" s="120" t="s">
        <v>201</v>
      </c>
      <c r="H218" s="121" t="s">
        <v>202</v>
      </c>
      <c r="I218" s="122"/>
      <c r="J218" s="366">
        <v>2491.2000000000003</v>
      </c>
      <c r="K218" s="440">
        <v>2491199.9999999995</v>
      </c>
      <c r="L218" s="366">
        <f t="shared" si="274"/>
        <v>0</v>
      </c>
      <c r="M218" s="440">
        <f t="shared" si="274"/>
        <v>0</v>
      </c>
      <c r="N218" s="366">
        <f t="shared" si="274"/>
        <v>0</v>
      </c>
      <c r="O218" s="440">
        <f t="shared" si="274"/>
        <v>0</v>
      </c>
      <c r="P218" s="366">
        <f t="shared" si="274"/>
        <v>0</v>
      </c>
      <c r="Q218" s="440">
        <f t="shared" si="274"/>
        <v>0</v>
      </c>
      <c r="R218" s="366">
        <f t="shared" si="274"/>
        <v>0</v>
      </c>
      <c r="S218" s="440">
        <f t="shared" si="274"/>
        <v>0</v>
      </c>
      <c r="T218" s="366">
        <f t="shared" si="274"/>
        <v>2491.2000000000003</v>
      </c>
      <c r="U218" s="735">
        <f t="shared" si="274"/>
        <v>2491199.9999999995</v>
      </c>
      <c r="V218" s="736">
        <f t="shared" si="274"/>
        <v>2491.2000000000003</v>
      </c>
      <c r="W218" s="735">
        <f t="shared" si="274"/>
        <v>2491200</v>
      </c>
      <c r="X218" s="587">
        <f t="shared" si="232"/>
        <v>1</v>
      </c>
      <c r="Y218" s="587">
        <f t="shared" si="233"/>
        <v>1.0000000000000002</v>
      </c>
    </row>
    <row r="219" spans="1:25" s="34" customFormat="1" ht="63" customHeight="1">
      <c r="A219" s="29" t="s">
        <v>481</v>
      </c>
      <c r="B219" s="30" t="s">
        <v>472</v>
      </c>
      <c r="C219" s="30" t="s">
        <v>476</v>
      </c>
      <c r="D219" s="31" t="s">
        <v>489</v>
      </c>
      <c r="E219" s="31" t="s">
        <v>474</v>
      </c>
      <c r="F219" s="32" t="s">
        <v>482</v>
      </c>
      <c r="G219" s="32" t="s">
        <v>201</v>
      </c>
      <c r="H219" s="33" t="s">
        <v>202</v>
      </c>
      <c r="I219" s="33"/>
      <c r="J219" s="348">
        <v>2491.2000000000003</v>
      </c>
      <c r="K219" s="423">
        <v>2491199.9999999995</v>
      </c>
      <c r="L219" s="348">
        <f t="shared" si="274"/>
        <v>0</v>
      </c>
      <c r="M219" s="423">
        <f t="shared" si="274"/>
        <v>0</v>
      </c>
      <c r="N219" s="348">
        <f t="shared" si="274"/>
        <v>0</v>
      </c>
      <c r="O219" s="423">
        <f t="shared" si="274"/>
        <v>0</v>
      </c>
      <c r="P219" s="348">
        <f t="shared" si="274"/>
        <v>0</v>
      </c>
      <c r="Q219" s="423">
        <f t="shared" si="274"/>
        <v>0</v>
      </c>
      <c r="R219" s="348">
        <f t="shared" si="274"/>
        <v>0</v>
      </c>
      <c r="S219" s="423">
        <f t="shared" si="274"/>
        <v>0</v>
      </c>
      <c r="T219" s="348">
        <f t="shared" si="274"/>
        <v>2491.2000000000003</v>
      </c>
      <c r="U219" s="693">
        <f t="shared" si="274"/>
        <v>2491199.9999999995</v>
      </c>
      <c r="V219" s="694">
        <f t="shared" si="274"/>
        <v>2491.2000000000003</v>
      </c>
      <c r="W219" s="693">
        <f t="shared" si="274"/>
        <v>2491200</v>
      </c>
      <c r="X219" s="569">
        <f t="shared" si="232"/>
        <v>1</v>
      </c>
      <c r="Y219" s="569">
        <f t="shared" si="233"/>
        <v>1.0000000000000002</v>
      </c>
    </row>
    <row r="220" spans="1:25" s="59" customFormat="1" ht="23.25" customHeight="1">
      <c r="A220" s="79" t="s">
        <v>10</v>
      </c>
      <c r="B220" s="36" t="s">
        <v>472</v>
      </c>
      <c r="C220" s="61" t="s">
        <v>476</v>
      </c>
      <c r="D220" s="62" t="s">
        <v>489</v>
      </c>
      <c r="E220" s="63" t="s">
        <v>474</v>
      </c>
      <c r="F220" s="64" t="s">
        <v>482</v>
      </c>
      <c r="G220" s="64" t="s">
        <v>201</v>
      </c>
      <c r="H220" s="65" t="s">
        <v>363</v>
      </c>
      <c r="I220" s="80"/>
      <c r="J220" s="359">
        <v>2491.2000000000003</v>
      </c>
      <c r="K220" s="432">
        <v>2491199.9999999995</v>
      </c>
      <c r="L220" s="359">
        <f>L221+L226</f>
        <v>0</v>
      </c>
      <c r="M220" s="432">
        <f>M221+M226</f>
        <v>0</v>
      </c>
      <c r="N220" s="359">
        <f>N221+N226</f>
        <v>0</v>
      </c>
      <c r="O220" s="432">
        <f>O221+O226</f>
        <v>0</v>
      </c>
      <c r="P220" s="359">
        <f>P221+P226</f>
        <v>0</v>
      </c>
      <c r="Q220" s="432">
        <f t="shared" ref="Q220:S220" si="275">Q221+Q226</f>
        <v>0</v>
      </c>
      <c r="R220" s="359">
        <f t="shared" si="275"/>
        <v>0</v>
      </c>
      <c r="S220" s="432">
        <f t="shared" si="275"/>
        <v>0</v>
      </c>
      <c r="T220" s="359">
        <f t="shared" ref="T220:W220" si="276">T221+T226</f>
        <v>2491.2000000000003</v>
      </c>
      <c r="U220" s="715">
        <f t="shared" si="276"/>
        <v>2491199.9999999995</v>
      </c>
      <c r="V220" s="716">
        <f t="shared" si="276"/>
        <v>2491.2000000000003</v>
      </c>
      <c r="W220" s="717">
        <f t="shared" si="276"/>
        <v>2491200</v>
      </c>
      <c r="X220" s="579">
        <f t="shared" si="232"/>
        <v>1</v>
      </c>
      <c r="Y220" s="579">
        <f t="shared" si="233"/>
        <v>1.0000000000000002</v>
      </c>
    </row>
    <row r="221" spans="1:25" s="59" customFormat="1" ht="33" customHeight="1">
      <c r="A221" s="40" t="s">
        <v>484</v>
      </c>
      <c r="B221" s="41" t="s">
        <v>472</v>
      </c>
      <c r="C221" s="67" t="s">
        <v>476</v>
      </c>
      <c r="D221" s="68" t="s">
        <v>489</v>
      </c>
      <c r="E221" s="8" t="s">
        <v>474</v>
      </c>
      <c r="F221" s="9" t="s">
        <v>482</v>
      </c>
      <c r="G221" s="9" t="s">
        <v>201</v>
      </c>
      <c r="H221" s="10" t="s">
        <v>363</v>
      </c>
      <c r="I221" s="82">
        <v>100</v>
      </c>
      <c r="J221" s="360">
        <v>2311.4</v>
      </c>
      <c r="K221" s="433">
        <v>2311420.3899999997</v>
      </c>
      <c r="L221" s="360">
        <f t="shared" ref="L221:W221" si="277">L222</f>
        <v>0</v>
      </c>
      <c r="M221" s="433">
        <f t="shared" si="277"/>
        <v>0</v>
      </c>
      <c r="N221" s="360">
        <f t="shared" si="277"/>
        <v>0</v>
      </c>
      <c r="O221" s="433">
        <f t="shared" si="277"/>
        <v>0</v>
      </c>
      <c r="P221" s="360">
        <f t="shared" si="277"/>
        <v>0</v>
      </c>
      <c r="Q221" s="433">
        <f t="shared" si="277"/>
        <v>0</v>
      </c>
      <c r="R221" s="360">
        <f t="shared" si="277"/>
        <v>0</v>
      </c>
      <c r="S221" s="433">
        <f t="shared" si="277"/>
        <v>0</v>
      </c>
      <c r="T221" s="360">
        <f t="shared" si="277"/>
        <v>2311.4</v>
      </c>
      <c r="U221" s="700">
        <f t="shared" si="277"/>
        <v>2311420.3899999997</v>
      </c>
      <c r="V221" s="701">
        <f t="shared" si="277"/>
        <v>2311.4</v>
      </c>
      <c r="W221" s="700">
        <f t="shared" si="277"/>
        <v>2311420.39</v>
      </c>
      <c r="X221" s="580">
        <f t="shared" si="232"/>
        <v>1</v>
      </c>
      <c r="Y221" s="580">
        <f t="shared" si="233"/>
        <v>1.0000000000000002</v>
      </c>
    </row>
    <row r="222" spans="1:25" s="50" customFormat="1" ht="16.5" customHeight="1">
      <c r="A222" s="45" t="s">
        <v>486</v>
      </c>
      <c r="B222" s="46" t="s">
        <v>472</v>
      </c>
      <c r="C222" s="72" t="s">
        <v>476</v>
      </c>
      <c r="D222" s="73" t="s">
        <v>489</v>
      </c>
      <c r="E222" s="74" t="s">
        <v>474</v>
      </c>
      <c r="F222" s="75" t="s">
        <v>482</v>
      </c>
      <c r="G222" s="75" t="s">
        <v>201</v>
      </c>
      <c r="H222" s="76" t="s">
        <v>363</v>
      </c>
      <c r="I222" s="84">
        <v>120</v>
      </c>
      <c r="J222" s="351">
        <v>2311.4</v>
      </c>
      <c r="K222" s="396">
        <v>2311420.3899999997</v>
      </c>
      <c r="L222" s="351">
        <f>SUM(L223:L225)</f>
        <v>0</v>
      </c>
      <c r="M222" s="396">
        <f>SUM(M223:M225)</f>
        <v>0</v>
      </c>
      <c r="N222" s="351">
        <f>SUM(N223:N225)</f>
        <v>0</v>
      </c>
      <c r="O222" s="396">
        <f>SUM(O223:O225)</f>
        <v>0</v>
      </c>
      <c r="P222" s="351">
        <f>SUM(P223:P225)</f>
        <v>0</v>
      </c>
      <c r="Q222" s="396">
        <f t="shared" ref="Q222:S222" si="278">SUM(Q223:Q225)</f>
        <v>0</v>
      </c>
      <c r="R222" s="351">
        <f t="shared" si="278"/>
        <v>0</v>
      </c>
      <c r="S222" s="396">
        <f t="shared" si="278"/>
        <v>0</v>
      </c>
      <c r="T222" s="351">
        <f t="shared" ref="T222:W222" si="279">SUM(T223:T225)</f>
        <v>2311.4</v>
      </c>
      <c r="U222" s="699">
        <f t="shared" si="279"/>
        <v>2311420.3899999997</v>
      </c>
      <c r="V222" s="708">
        <f t="shared" si="279"/>
        <v>2311.4</v>
      </c>
      <c r="W222" s="699">
        <f t="shared" si="279"/>
        <v>2311420.39</v>
      </c>
      <c r="X222" s="572">
        <f t="shared" si="232"/>
        <v>1</v>
      </c>
      <c r="Y222" s="572">
        <f t="shared" si="233"/>
        <v>1.0000000000000002</v>
      </c>
    </row>
    <row r="223" spans="1:25" s="6" customFormat="1" ht="13.5" customHeight="1">
      <c r="A223" s="93" t="s">
        <v>250</v>
      </c>
      <c r="B223" s="127"/>
      <c r="C223" s="127"/>
      <c r="D223" s="128"/>
      <c r="E223" s="128"/>
      <c r="F223" s="130"/>
      <c r="G223" s="130"/>
      <c r="H223" s="131"/>
      <c r="I223" s="131" t="s">
        <v>239</v>
      </c>
      <c r="J223" s="352">
        <v>1719.2</v>
      </c>
      <c r="K223" s="397">
        <v>1719220.39</v>
      </c>
      <c r="L223" s="352">
        <f t="shared" ref="L223:L225" si="280">N223+P223+R223</f>
        <v>27.2</v>
      </c>
      <c r="M223" s="397">
        <f t="shared" ref="M223:M225" si="281">O223+Q223+S223</f>
        <v>27217.96</v>
      </c>
      <c r="N223" s="352"/>
      <c r="O223" s="397"/>
      <c r="P223" s="352">
        <f>-0.1+27.3</f>
        <v>27.2</v>
      </c>
      <c r="Q223" s="397">
        <f>-122.89+27340.85</f>
        <v>27217.96</v>
      </c>
      <c r="R223" s="352"/>
      <c r="S223" s="397"/>
      <c r="T223" s="352">
        <f t="shared" ref="T223:T225" si="282">J223+L223</f>
        <v>1746.4</v>
      </c>
      <c r="U223" s="700">
        <f t="shared" ref="U223:U225" si="283">K223+M223</f>
        <v>1746438.3499999999</v>
      </c>
      <c r="V223" s="701">
        <v>1746.4</v>
      </c>
      <c r="W223" s="700">
        <v>1746438.35</v>
      </c>
      <c r="X223" s="564">
        <f t="shared" si="232"/>
        <v>1</v>
      </c>
      <c r="Y223" s="564">
        <f t="shared" si="233"/>
        <v>1.0000000000000002</v>
      </c>
    </row>
    <row r="224" spans="1:25" s="6" customFormat="1" ht="13.5" customHeight="1">
      <c r="A224" s="93" t="s">
        <v>251</v>
      </c>
      <c r="B224" s="127"/>
      <c r="C224" s="127"/>
      <c r="D224" s="128"/>
      <c r="E224" s="128"/>
      <c r="F224" s="130"/>
      <c r="G224" s="130"/>
      <c r="H224" s="131"/>
      <c r="I224" s="131" t="s">
        <v>241</v>
      </c>
      <c r="J224" s="352">
        <v>77.2</v>
      </c>
      <c r="K224" s="397">
        <v>77200</v>
      </c>
      <c r="L224" s="352">
        <f t="shared" si="280"/>
        <v>-34.299999999999997</v>
      </c>
      <c r="M224" s="397">
        <f t="shared" si="281"/>
        <v>-34277.230000000003</v>
      </c>
      <c r="N224" s="352"/>
      <c r="O224" s="397"/>
      <c r="P224" s="352">
        <f>0.1-7.1-27.3</f>
        <v>-34.299999999999997</v>
      </c>
      <c r="Q224" s="397">
        <f>160-34437.23</f>
        <v>-34277.230000000003</v>
      </c>
      <c r="R224" s="352"/>
      <c r="S224" s="397"/>
      <c r="T224" s="352">
        <f t="shared" si="282"/>
        <v>42.900000000000006</v>
      </c>
      <c r="U224" s="700">
        <f t="shared" si="283"/>
        <v>42922.77</v>
      </c>
      <c r="V224" s="701">
        <v>42.9</v>
      </c>
      <c r="W224" s="700">
        <v>42922.77</v>
      </c>
      <c r="X224" s="564">
        <f t="shared" ref="X224:X277" si="284">IF(V224=0,0,V224/T224)</f>
        <v>0.99999999999999989</v>
      </c>
      <c r="Y224" s="564">
        <f t="shared" ref="Y224:Y277" si="285">IF(W224=0,0,W224/U224)</f>
        <v>1</v>
      </c>
    </row>
    <row r="225" spans="1:25" s="6" customFormat="1" ht="13.5" customHeight="1">
      <c r="A225" s="93" t="s">
        <v>252</v>
      </c>
      <c r="B225" s="127"/>
      <c r="C225" s="127"/>
      <c r="D225" s="128"/>
      <c r="E225" s="128"/>
      <c r="F225" s="130"/>
      <c r="G225" s="130"/>
      <c r="H225" s="131"/>
      <c r="I225" s="131" t="s">
        <v>240</v>
      </c>
      <c r="J225" s="352">
        <v>515</v>
      </c>
      <c r="K225" s="397">
        <v>515000</v>
      </c>
      <c r="L225" s="352">
        <f t="shared" si="280"/>
        <v>7.1</v>
      </c>
      <c r="M225" s="397">
        <f t="shared" si="281"/>
        <v>7059.27</v>
      </c>
      <c r="N225" s="352"/>
      <c r="O225" s="397"/>
      <c r="P225" s="352">
        <v>7.1</v>
      </c>
      <c r="Q225" s="397">
        <f>-37.11+7096.38</f>
        <v>7059.27</v>
      </c>
      <c r="R225" s="352"/>
      <c r="S225" s="397"/>
      <c r="T225" s="352">
        <f t="shared" si="282"/>
        <v>522.1</v>
      </c>
      <c r="U225" s="700">
        <f t="shared" si="283"/>
        <v>522059.27</v>
      </c>
      <c r="V225" s="701">
        <v>522.1</v>
      </c>
      <c r="W225" s="700">
        <v>522059.27</v>
      </c>
      <c r="X225" s="564">
        <f t="shared" si="284"/>
        <v>1</v>
      </c>
      <c r="Y225" s="564">
        <f t="shared" si="285"/>
        <v>1</v>
      </c>
    </row>
    <row r="226" spans="1:25" s="59" customFormat="1" ht="24.75" customHeight="1">
      <c r="A226" s="40" t="s">
        <v>498</v>
      </c>
      <c r="B226" s="41" t="s">
        <v>472</v>
      </c>
      <c r="C226" s="67" t="s">
        <v>476</v>
      </c>
      <c r="D226" s="68" t="s">
        <v>489</v>
      </c>
      <c r="E226" s="8" t="s">
        <v>474</v>
      </c>
      <c r="F226" s="9" t="s">
        <v>482</v>
      </c>
      <c r="G226" s="9" t="s">
        <v>201</v>
      </c>
      <c r="H226" s="10" t="s">
        <v>363</v>
      </c>
      <c r="I226" s="82">
        <v>200</v>
      </c>
      <c r="J226" s="360">
        <v>179.8</v>
      </c>
      <c r="K226" s="433">
        <v>179779.61</v>
      </c>
      <c r="L226" s="360">
        <f t="shared" ref="L226:W226" si="286">L227</f>
        <v>0</v>
      </c>
      <c r="M226" s="433">
        <f t="shared" si="286"/>
        <v>0</v>
      </c>
      <c r="N226" s="360">
        <f t="shared" si="286"/>
        <v>0</v>
      </c>
      <c r="O226" s="433">
        <f t="shared" si="286"/>
        <v>0</v>
      </c>
      <c r="P226" s="360">
        <f t="shared" si="286"/>
        <v>0</v>
      </c>
      <c r="Q226" s="433">
        <f t="shared" si="286"/>
        <v>0</v>
      </c>
      <c r="R226" s="360">
        <f t="shared" si="286"/>
        <v>0</v>
      </c>
      <c r="S226" s="433">
        <f t="shared" si="286"/>
        <v>0</v>
      </c>
      <c r="T226" s="360">
        <f t="shared" si="286"/>
        <v>179.8</v>
      </c>
      <c r="U226" s="700">
        <f t="shared" si="286"/>
        <v>179779.61</v>
      </c>
      <c r="V226" s="701">
        <f t="shared" si="286"/>
        <v>179.8</v>
      </c>
      <c r="W226" s="700">
        <f t="shared" si="286"/>
        <v>179779.61</v>
      </c>
      <c r="X226" s="580">
        <f t="shared" si="284"/>
        <v>1</v>
      </c>
      <c r="Y226" s="580">
        <f t="shared" si="285"/>
        <v>1</v>
      </c>
    </row>
    <row r="227" spans="1:25" s="50" customFormat="1" ht="23.25" customHeight="1">
      <c r="A227" s="45" t="s">
        <v>500</v>
      </c>
      <c r="B227" s="46" t="s">
        <v>472</v>
      </c>
      <c r="C227" s="72" t="s">
        <v>476</v>
      </c>
      <c r="D227" s="73" t="s">
        <v>489</v>
      </c>
      <c r="E227" s="74" t="s">
        <v>474</v>
      </c>
      <c r="F227" s="75" t="s">
        <v>482</v>
      </c>
      <c r="G227" s="75" t="s">
        <v>201</v>
      </c>
      <c r="H227" s="76" t="s">
        <v>363</v>
      </c>
      <c r="I227" s="84">
        <v>240</v>
      </c>
      <c r="J227" s="351">
        <v>179.8</v>
      </c>
      <c r="K227" s="396">
        <v>179779.61</v>
      </c>
      <c r="L227" s="351">
        <f>SUM(L228:L229)</f>
        <v>0</v>
      </c>
      <c r="M227" s="396">
        <f>SUM(M228:M229)</f>
        <v>0</v>
      </c>
      <c r="N227" s="351">
        <f>SUM(N228:N229)</f>
        <v>0</v>
      </c>
      <c r="O227" s="396">
        <f>SUM(O228:O229)</f>
        <v>0</v>
      </c>
      <c r="P227" s="351">
        <f>SUM(P228:P229)</f>
        <v>0</v>
      </c>
      <c r="Q227" s="396">
        <f t="shared" ref="Q227:S227" si="287">SUM(Q228:Q229)</f>
        <v>0</v>
      </c>
      <c r="R227" s="351">
        <f t="shared" si="287"/>
        <v>0</v>
      </c>
      <c r="S227" s="396">
        <f t="shared" si="287"/>
        <v>0</v>
      </c>
      <c r="T227" s="351">
        <f t="shared" ref="T227:W227" si="288">SUM(T228:T229)</f>
        <v>179.8</v>
      </c>
      <c r="U227" s="699">
        <f t="shared" si="288"/>
        <v>179779.61</v>
      </c>
      <c r="V227" s="708">
        <f t="shared" si="288"/>
        <v>179.8</v>
      </c>
      <c r="W227" s="699">
        <f t="shared" si="288"/>
        <v>179779.61</v>
      </c>
      <c r="X227" s="572">
        <f t="shared" si="284"/>
        <v>1</v>
      </c>
      <c r="Y227" s="572">
        <f t="shared" si="285"/>
        <v>1</v>
      </c>
    </row>
    <row r="228" spans="1:25" s="6" customFormat="1" ht="15" customHeight="1">
      <c r="A228" s="93" t="s">
        <v>244</v>
      </c>
      <c r="B228" s="94"/>
      <c r="C228" s="94"/>
      <c r="D228" s="95"/>
      <c r="E228" s="96"/>
      <c r="F228" s="97"/>
      <c r="G228" s="97"/>
      <c r="H228" s="98"/>
      <c r="I228" s="99" t="s">
        <v>242</v>
      </c>
      <c r="J228" s="352">
        <v>65.3</v>
      </c>
      <c r="K228" s="397">
        <v>65293.61</v>
      </c>
      <c r="L228" s="352">
        <f t="shared" ref="L228:L229" si="289">N228+P228+R228</f>
        <v>0</v>
      </c>
      <c r="M228" s="397">
        <f t="shared" ref="M228:M229" si="290">O228+Q228+S228</f>
        <v>0</v>
      </c>
      <c r="N228" s="352"/>
      <c r="O228" s="397"/>
      <c r="P228" s="352"/>
      <c r="Q228" s="397"/>
      <c r="R228" s="352"/>
      <c r="S228" s="397"/>
      <c r="T228" s="352">
        <f t="shared" ref="T228:T229" si="291">J228+L228</f>
        <v>65.3</v>
      </c>
      <c r="U228" s="700">
        <f t="shared" ref="U228:U229" si="292">K228+M228</f>
        <v>65293.61</v>
      </c>
      <c r="V228" s="701">
        <v>65.3</v>
      </c>
      <c r="W228" s="700">
        <v>65293.61</v>
      </c>
      <c r="X228" s="564">
        <f t="shared" si="284"/>
        <v>1</v>
      </c>
      <c r="Y228" s="564">
        <f t="shared" si="285"/>
        <v>1</v>
      </c>
    </row>
    <row r="229" spans="1:25" s="6" customFormat="1" ht="15" customHeight="1">
      <c r="A229" s="93" t="s">
        <v>245</v>
      </c>
      <c r="B229" s="94"/>
      <c r="C229" s="94"/>
      <c r="D229" s="95"/>
      <c r="E229" s="96"/>
      <c r="F229" s="97"/>
      <c r="G229" s="97"/>
      <c r="H229" s="98"/>
      <c r="I229" s="99" t="s">
        <v>243</v>
      </c>
      <c r="J229" s="352">
        <v>114.5</v>
      </c>
      <c r="K229" s="397">
        <v>114486</v>
      </c>
      <c r="L229" s="352">
        <f t="shared" si="289"/>
        <v>0</v>
      </c>
      <c r="M229" s="397">
        <f t="shared" si="290"/>
        <v>0</v>
      </c>
      <c r="N229" s="352"/>
      <c r="O229" s="397"/>
      <c r="P229" s="352"/>
      <c r="Q229" s="397"/>
      <c r="R229" s="352"/>
      <c r="S229" s="397"/>
      <c r="T229" s="352">
        <f t="shared" si="291"/>
        <v>114.5</v>
      </c>
      <c r="U229" s="700">
        <f t="shared" si="292"/>
        <v>114486</v>
      </c>
      <c r="V229" s="701">
        <v>114.5</v>
      </c>
      <c r="W229" s="700">
        <v>114486</v>
      </c>
      <c r="X229" s="564">
        <f t="shared" si="284"/>
        <v>1</v>
      </c>
      <c r="Y229" s="564">
        <f t="shared" si="285"/>
        <v>1</v>
      </c>
    </row>
    <row r="230" spans="1:25" s="59" customFormat="1" ht="26.25" customHeight="1">
      <c r="A230" s="118" t="s">
        <v>11</v>
      </c>
      <c r="B230" s="17" t="s">
        <v>472</v>
      </c>
      <c r="C230" s="17" t="s">
        <v>489</v>
      </c>
      <c r="D230" s="17"/>
      <c r="E230" s="808"/>
      <c r="F230" s="809"/>
      <c r="G230" s="809"/>
      <c r="H230" s="810"/>
      <c r="I230" s="17"/>
      <c r="J230" s="345">
        <v>10250.900000000001</v>
      </c>
      <c r="K230" s="420">
        <v>10250867.08</v>
      </c>
      <c r="L230" s="345">
        <f t="shared" ref="L230:S230" si="293">L231+L252</f>
        <v>74.3</v>
      </c>
      <c r="M230" s="420">
        <f t="shared" si="293"/>
        <v>74349.149999999994</v>
      </c>
      <c r="N230" s="345">
        <f t="shared" si="293"/>
        <v>74.3</v>
      </c>
      <c r="O230" s="420">
        <f t="shared" si="293"/>
        <v>74349.149999999994</v>
      </c>
      <c r="P230" s="345">
        <f t="shared" si="293"/>
        <v>0</v>
      </c>
      <c r="Q230" s="420">
        <f t="shared" si="293"/>
        <v>0</v>
      </c>
      <c r="R230" s="345">
        <f t="shared" si="293"/>
        <v>0</v>
      </c>
      <c r="S230" s="420">
        <f t="shared" si="293"/>
        <v>0</v>
      </c>
      <c r="T230" s="345">
        <f t="shared" ref="T230:W230" si="294">T231+T252</f>
        <v>10325.200000000001</v>
      </c>
      <c r="U230" s="687">
        <f t="shared" si="294"/>
        <v>10325216.23</v>
      </c>
      <c r="V230" s="688">
        <f t="shared" si="294"/>
        <v>10214.1</v>
      </c>
      <c r="W230" s="687">
        <f t="shared" si="294"/>
        <v>10214109.709999997</v>
      </c>
      <c r="X230" s="566">
        <f t="shared" si="284"/>
        <v>0.9892399178708402</v>
      </c>
      <c r="Y230" s="566">
        <f t="shared" si="285"/>
        <v>0.98923930332062371</v>
      </c>
    </row>
    <row r="231" spans="1:25" s="12" customFormat="1" ht="27" customHeight="1">
      <c r="A231" s="87" t="s">
        <v>12</v>
      </c>
      <c r="B231" s="19" t="s">
        <v>472</v>
      </c>
      <c r="C231" s="19" t="s">
        <v>489</v>
      </c>
      <c r="D231" s="19" t="s">
        <v>13</v>
      </c>
      <c r="E231" s="799"/>
      <c r="F231" s="800"/>
      <c r="G231" s="800"/>
      <c r="H231" s="801"/>
      <c r="I231" s="19"/>
      <c r="J231" s="353">
        <v>10129.300000000001</v>
      </c>
      <c r="K231" s="426">
        <v>10129299.08</v>
      </c>
      <c r="L231" s="353">
        <f>L232+L247</f>
        <v>74.3</v>
      </c>
      <c r="M231" s="426">
        <f>M232+M247</f>
        <v>74349.149999999994</v>
      </c>
      <c r="N231" s="353">
        <f>N232+N247</f>
        <v>74.3</v>
      </c>
      <c r="O231" s="426">
        <f>O232+O247</f>
        <v>74349.149999999994</v>
      </c>
      <c r="P231" s="353">
        <f>P232+P247</f>
        <v>0</v>
      </c>
      <c r="Q231" s="426">
        <f t="shared" ref="Q231:S231" si="295">Q232+Q247</f>
        <v>0</v>
      </c>
      <c r="R231" s="353">
        <f t="shared" si="295"/>
        <v>0</v>
      </c>
      <c r="S231" s="426">
        <f t="shared" si="295"/>
        <v>0</v>
      </c>
      <c r="T231" s="353">
        <f t="shared" ref="T231:W231" si="296">T232+T247</f>
        <v>10203.6</v>
      </c>
      <c r="U231" s="702">
        <f t="shared" si="296"/>
        <v>10203648.23</v>
      </c>
      <c r="V231" s="703">
        <f t="shared" si="296"/>
        <v>10160.700000000001</v>
      </c>
      <c r="W231" s="702">
        <f t="shared" si="296"/>
        <v>10160664.759999998</v>
      </c>
      <c r="X231" s="573">
        <f t="shared" si="284"/>
        <v>0.99579560155239333</v>
      </c>
      <c r="Y231" s="573">
        <f t="shared" si="285"/>
        <v>0.99578744101804428</v>
      </c>
    </row>
    <row r="232" spans="1:25" s="12" customFormat="1" ht="50.25" customHeight="1">
      <c r="A232" s="123" t="s">
        <v>30</v>
      </c>
      <c r="B232" s="100" t="s">
        <v>472</v>
      </c>
      <c r="C232" s="100" t="s">
        <v>489</v>
      </c>
      <c r="D232" s="101" t="s">
        <v>13</v>
      </c>
      <c r="E232" s="119" t="s">
        <v>31</v>
      </c>
      <c r="F232" s="120" t="s">
        <v>478</v>
      </c>
      <c r="G232" s="120" t="s">
        <v>201</v>
      </c>
      <c r="H232" s="121" t="s">
        <v>202</v>
      </c>
      <c r="I232" s="121"/>
      <c r="J232" s="369">
        <v>9987.7000000000007</v>
      </c>
      <c r="K232" s="443">
        <v>9987721.8000000007</v>
      </c>
      <c r="L232" s="369">
        <f t="shared" ref="L232:W232" si="297">L233</f>
        <v>0</v>
      </c>
      <c r="M232" s="443">
        <f t="shared" si="297"/>
        <v>0</v>
      </c>
      <c r="N232" s="369">
        <f t="shared" si="297"/>
        <v>0</v>
      </c>
      <c r="O232" s="443">
        <f t="shared" si="297"/>
        <v>0</v>
      </c>
      <c r="P232" s="369">
        <f t="shared" si="297"/>
        <v>0</v>
      </c>
      <c r="Q232" s="443">
        <f t="shared" si="297"/>
        <v>0</v>
      </c>
      <c r="R232" s="369">
        <f t="shared" si="297"/>
        <v>0</v>
      </c>
      <c r="S232" s="443">
        <f t="shared" si="297"/>
        <v>0</v>
      </c>
      <c r="T232" s="369">
        <f t="shared" si="297"/>
        <v>9987.7000000000007</v>
      </c>
      <c r="U232" s="741">
        <f t="shared" si="297"/>
        <v>9987721.8000000007</v>
      </c>
      <c r="V232" s="742">
        <f t="shared" si="297"/>
        <v>9944.8000000000011</v>
      </c>
      <c r="W232" s="741">
        <f t="shared" si="297"/>
        <v>9944738.3299999982</v>
      </c>
      <c r="X232" s="590">
        <f t="shared" si="284"/>
        <v>0.99570471680166606</v>
      </c>
      <c r="Y232" s="590">
        <f t="shared" si="285"/>
        <v>0.99569636891568181</v>
      </c>
    </row>
    <row r="233" spans="1:25" s="12" customFormat="1" ht="17.25" customHeight="1">
      <c r="A233" s="60" t="s">
        <v>552</v>
      </c>
      <c r="B233" s="36" t="s">
        <v>472</v>
      </c>
      <c r="C233" s="36" t="s">
        <v>489</v>
      </c>
      <c r="D233" s="37" t="s">
        <v>13</v>
      </c>
      <c r="E233" s="124" t="s">
        <v>31</v>
      </c>
      <c r="F233" s="125" t="s">
        <v>478</v>
      </c>
      <c r="G233" s="125" t="s">
        <v>201</v>
      </c>
      <c r="H233" s="126" t="s">
        <v>211</v>
      </c>
      <c r="I233" s="126"/>
      <c r="J233" s="370">
        <v>9987.7000000000007</v>
      </c>
      <c r="K233" s="388">
        <v>9987721.8000000007</v>
      </c>
      <c r="L233" s="370">
        <f>L234+L239+L243</f>
        <v>0</v>
      </c>
      <c r="M233" s="388">
        <f>M234+M239+M243</f>
        <v>0</v>
      </c>
      <c r="N233" s="370">
        <f>N234+N239+N243</f>
        <v>0</v>
      </c>
      <c r="O233" s="388">
        <f>O234+O239+O243</f>
        <v>0</v>
      </c>
      <c r="P233" s="370">
        <f>P234+P239+P243</f>
        <v>0</v>
      </c>
      <c r="Q233" s="388">
        <f t="shared" ref="Q233:S233" si="298">Q234+Q239+Q243</f>
        <v>0</v>
      </c>
      <c r="R233" s="370">
        <f t="shared" si="298"/>
        <v>0</v>
      </c>
      <c r="S233" s="388">
        <f t="shared" si="298"/>
        <v>0</v>
      </c>
      <c r="T233" s="370">
        <f t="shared" ref="T233:W233" si="299">T234+T239+T243</f>
        <v>9987.7000000000007</v>
      </c>
      <c r="U233" s="743">
        <f t="shared" si="299"/>
        <v>9987721.8000000007</v>
      </c>
      <c r="V233" s="744">
        <f t="shared" si="299"/>
        <v>9944.8000000000011</v>
      </c>
      <c r="W233" s="743">
        <f t="shared" si="299"/>
        <v>9944738.3299999982</v>
      </c>
      <c r="X233" s="591">
        <f t="shared" si="284"/>
        <v>0.99570471680166606</v>
      </c>
      <c r="Y233" s="591">
        <f t="shared" si="285"/>
        <v>0.99569636891568181</v>
      </c>
    </row>
    <row r="234" spans="1:25" s="12" customFormat="1" ht="40.5" customHeight="1">
      <c r="A234" s="40" t="s">
        <v>484</v>
      </c>
      <c r="B234" s="41" t="s">
        <v>472</v>
      </c>
      <c r="C234" s="41" t="s">
        <v>489</v>
      </c>
      <c r="D234" s="42" t="s">
        <v>13</v>
      </c>
      <c r="E234" s="8" t="s">
        <v>31</v>
      </c>
      <c r="F234" s="9" t="s">
        <v>478</v>
      </c>
      <c r="G234" s="9" t="s">
        <v>201</v>
      </c>
      <c r="H234" s="10" t="s">
        <v>211</v>
      </c>
      <c r="I234" s="82">
        <v>100</v>
      </c>
      <c r="J234" s="360">
        <v>9247.7000000000007</v>
      </c>
      <c r="K234" s="433">
        <v>9247708.25</v>
      </c>
      <c r="L234" s="360">
        <f t="shared" ref="L234:W234" si="300">L235</f>
        <v>0</v>
      </c>
      <c r="M234" s="433">
        <f t="shared" si="300"/>
        <v>0</v>
      </c>
      <c r="N234" s="360">
        <f t="shared" si="300"/>
        <v>0</v>
      </c>
      <c r="O234" s="433">
        <f t="shared" si="300"/>
        <v>0</v>
      </c>
      <c r="P234" s="360">
        <f t="shared" si="300"/>
        <v>0</v>
      </c>
      <c r="Q234" s="433">
        <f t="shared" si="300"/>
        <v>0</v>
      </c>
      <c r="R234" s="360">
        <f t="shared" si="300"/>
        <v>0</v>
      </c>
      <c r="S234" s="433">
        <f t="shared" si="300"/>
        <v>0</v>
      </c>
      <c r="T234" s="360">
        <f t="shared" si="300"/>
        <v>9247.7000000000007</v>
      </c>
      <c r="U234" s="700">
        <f t="shared" si="300"/>
        <v>9247708.25</v>
      </c>
      <c r="V234" s="701">
        <f t="shared" si="300"/>
        <v>9228.3000000000011</v>
      </c>
      <c r="W234" s="700">
        <f t="shared" si="300"/>
        <v>9228272.129999999</v>
      </c>
      <c r="X234" s="580">
        <f t="shared" si="284"/>
        <v>0.99790218108286388</v>
      </c>
      <c r="Y234" s="580">
        <f t="shared" si="285"/>
        <v>0.9978982771217938</v>
      </c>
    </row>
    <row r="235" spans="1:25" s="50" customFormat="1" ht="12.75" customHeight="1">
      <c r="A235" s="45" t="s">
        <v>32</v>
      </c>
      <c r="B235" s="46" t="s">
        <v>472</v>
      </c>
      <c r="C235" s="46" t="s">
        <v>489</v>
      </c>
      <c r="D235" s="47" t="s">
        <v>13</v>
      </c>
      <c r="E235" s="74" t="s">
        <v>31</v>
      </c>
      <c r="F235" s="75" t="s">
        <v>478</v>
      </c>
      <c r="G235" s="75" t="s">
        <v>201</v>
      </c>
      <c r="H235" s="76" t="s">
        <v>211</v>
      </c>
      <c r="I235" s="84">
        <v>110</v>
      </c>
      <c r="J235" s="351">
        <v>9247.7000000000007</v>
      </c>
      <c r="K235" s="396">
        <v>9247708.25</v>
      </c>
      <c r="L235" s="351">
        <f>SUM(L236:L238)</f>
        <v>0</v>
      </c>
      <c r="M235" s="396">
        <f>SUM(M236:M238)</f>
        <v>0</v>
      </c>
      <c r="N235" s="351">
        <f>SUM(N236:N238)</f>
        <v>0</v>
      </c>
      <c r="O235" s="396">
        <f>SUM(O236:O238)</f>
        <v>0</v>
      </c>
      <c r="P235" s="351">
        <f>SUM(P236:P238)</f>
        <v>0</v>
      </c>
      <c r="Q235" s="396">
        <f t="shared" ref="Q235:S235" si="301">SUM(Q236:Q238)</f>
        <v>0</v>
      </c>
      <c r="R235" s="351">
        <f t="shared" si="301"/>
        <v>0</v>
      </c>
      <c r="S235" s="396">
        <f t="shared" si="301"/>
        <v>0</v>
      </c>
      <c r="T235" s="351">
        <f t="shared" ref="T235:W235" si="302">SUM(T236:T238)</f>
        <v>9247.7000000000007</v>
      </c>
      <c r="U235" s="699">
        <f t="shared" si="302"/>
        <v>9247708.25</v>
      </c>
      <c r="V235" s="708">
        <f t="shared" si="302"/>
        <v>9228.3000000000011</v>
      </c>
      <c r="W235" s="699">
        <f t="shared" si="302"/>
        <v>9228272.129999999</v>
      </c>
      <c r="X235" s="572">
        <f t="shared" si="284"/>
        <v>0.99790218108286388</v>
      </c>
      <c r="Y235" s="572">
        <f t="shared" si="285"/>
        <v>0.9978982771217938</v>
      </c>
    </row>
    <row r="236" spans="1:25" s="6" customFormat="1" ht="13.5" customHeight="1">
      <c r="A236" s="93" t="s">
        <v>250</v>
      </c>
      <c r="B236" s="127"/>
      <c r="C236" s="127"/>
      <c r="D236" s="128"/>
      <c r="E236" s="128"/>
      <c r="F236" s="130"/>
      <c r="G236" s="130"/>
      <c r="H236" s="131"/>
      <c r="I236" s="131" t="s">
        <v>254</v>
      </c>
      <c r="J236" s="352">
        <v>7034.6</v>
      </c>
      <c r="K236" s="397">
        <v>7034600</v>
      </c>
      <c r="L236" s="352">
        <f t="shared" ref="L236:L238" si="303">N236+P236+R236</f>
        <v>0</v>
      </c>
      <c r="M236" s="397">
        <f t="shared" ref="M236:M238" si="304">O236+Q236+S236</f>
        <v>0</v>
      </c>
      <c r="N236" s="352"/>
      <c r="O236" s="397"/>
      <c r="P236" s="352"/>
      <c r="Q236" s="397"/>
      <c r="R236" s="352"/>
      <c r="S236" s="397"/>
      <c r="T236" s="352">
        <f t="shared" ref="T236:T238" si="305">J236+L236</f>
        <v>7034.6</v>
      </c>
      <c r="U236" s="700">
        <f t="shared" ref="U236:U238" si="306">K236+M236</f>
        <v>7034600</v>
      </c>
      <c r="V236" s="701">
        <v>7023.6</v>
      </c>
      <c r="W236" s="700">
        <v>7023597.0999999996</v>
      </c>
      <c r="X236" s="564">
        <f t="shared" si="284"/>
        <v>0.99843630057146104</v>
      </c>
      <c r="Y236" s="564">
        <f t="shared" si="285"/>
        <v>0.99843588832342989</v>
      </c>
    </row>
    <row r="237" spans="1:25" s="6" customFormat="1" ht="13.5" customHeight="1">
      <c r="A237" s="93" t="s">
        <v>251</v>
      </c>
      <c r="B237" s="127"/>
      <c r="C237" s="127"/>
      <c r="D237" s="128"/>
      <c r="E237" s="128"/>
      <c r="F237" s="130"/>
      <c r="G237" s="130"/>
      <c r="H237" s="131"/>
      <c r="I237" s="131" t="s">
        <v>255</v>
      </c>
      <c r="J237" s="352">
        <v>122.1</v>
      </c>
      <c r="K237" s="397">
        <v>122108.25</v>
      </c>
      <c r="L237" s="352">
        <f t="shared" si="303"/>
        <v>-4.5</v>
      </c>
      <c r="M237" s="397">
        <f t="shared" si="304"/>
        <v>-4521.8500000000004</v>
      </c>
      <c r="N237" s="352"/>
      <c r="O237" s="397"/>
      <c r="P237" s="352">
        <v>-4.5</v>
      </c>
      <c r="Q237" s="397">
        <v>-4521.8500000000004</v>
      </c>
      <c r="R237" s="397"/>
      <c r="S237" s="397"/>
      <c r="T237" s="352">
        <f t="shared" si="305"/>
        <v>117.6</v>
      </c>
      <c r="U237" s="700">
        <f t="shared" si="306"/>
        <v>117586.4</v>
      </c>
      <c r="V237" s="700">
        <v>117.6</v>
      </c>
      <c r="W237" s="700">
        <v>117586.4</v>
      </c>
      <c r="X237" s="564">
        <f t="shared" si="284"/>
        <v>1</v>
      </c>
      <c r="Y237" s="564">
        <f t="shared" si="285"/>
        <v>1</v>
      </c>
    </row>
    <row r="238" spans="1:25" s="6" customFormat="1" ht="13.5" customHeight="1">
      <c r="A238" s="93" t="s">
        <v>252</v>
      </c>
      <c r="B238" s="127"/>
      <c r="C238" s="127"/>
      <c r="D238" s="128"/>
      <c r="E238" s="128"/>
      <c r="F238" s="130"/>
      <c r="G238" s="130"/>
      <c r="H238" s="131"/>
      <c r="I238" s="131" t="s">
        <v>256</v>
      </c>
      <c r="J238" s="352">
        <v>2091</v>
      </c>
      <c r="K238" s="397">
        <v>2091000</v>
      </c>
      <c r="L238" s="352">
        <f t="shared" si="303"/>
        <v>4.5</v>
      </c>
      <c r="M238" s="397">
        <f t="shared" si="304"/>
        <v>4521.8500000000004</v>
      </c>
      <c r="N238" s="352"/>
      <c r="O238" s="397"/>
      <c r="P238" s="352">
        <v>4.5</v>
      </c>
      <c r="Q238" s="397">
        <v>4521.8500000000004</v>
      </c>
      <c r="R238" s="352"/>
      <c r="S238" s="397"/>
      <c r="T238" s="352">
        <f t="shared" si="305"/>
        <v>2095.5</v>
      </c>
      <c r="U238" s="700">
        <f t="shared" si="306"/>
        <v>2095521.85</v>
      </c>
      <c r="V238" s="701">
        <v>2087.1</v>
      </c>
      <c r="W238" s="700">
        <v>2087088.63</v>
      </c>
      <c r="X238" s="564">
        <f t="shared" si="284"/>
        <v>0.99599141016463844</v>
      </c>
      <c r="Y238" s="564">
        <f t="shared" si="285"/>
        <v>0.99597559910911915</v>
      </c>
    </row>
    <row r="239" spans="1:25" s="12" customFormat="1" ht="24" customHeight="1">
      <c r="A239" s="40" t="s">
        <v>498</v>
      </c>
      <c r="B239" s="41" t="s">
        <v>472</v>
      </c>
      <c r="C239" s="41" t="s">
        <v>489</v>
      </c>
      <c r="D239" s="42" t="s">
        <v>13</v>
      </c>
      <c r="E239" s="8" t="s">
        <v>31</v>
      </c>
      <c r="F239" s="9" t="s">
        <v>478</v>
      </c>
      <c r="G239" s="9" t="s">
        <v>201</v>
      </c>
      <c r="H239" s="10" t="s">
        <v>211</v>
      </c>
      <c r="I239" s="82">
        <v>200</v>
      </c>
      <c r="J239" s="360">
        <v>701.09999999999991</v>
      </c>
      <c r="K239" s="433">
        <v>701064.55</v>
      </c>
      <c r="L239" s="360">
        <f t="shared" ref="L239:W239" si="307">L240</f>
        <v>0</v>
      </c>
      <c r="M239" s="433">
        <f t="shared" si="307"/>
        <v>0</v>
      </c>
      <c r="N239" s="360">
        <f t="shared" si="307"/>
        <v>0</v>
      </c>
      <c r="O239" s="433">
        <f t="shared" si="307"/>
        <v>0</v>
      </c>
      <c r="P239" s="360">
        <f t="shared" si="307"/>
        <v>0</v>
      </c>
      <c r="Q239" s="433">
        <f t="shared" si="307"/>
        <v>0</v>
      </c>
      <c r="R239" s="360">
        <f t="shared" si="307"/>
        <v>0</v>
      </c>
      <c r="S239" s="433">
        <f t="shared" si="307"/>
        <v>0</v>
      </c>
      <c r="T239" s="360">
        <f t="shared" si="307"/>
        <v>701.09999999999991</v>
      </c>
      <c r="U239" s="700">
        <f t="shared" si="307"/>
        <v>701064.55</v>
      </c>
      <c r="V239" s="701">
        <f t="shared" si="307"/>
        <v>691.4</v>
      </c>
      <c r="W239" s="700">
        <f t="shared" si="307"/>
        <v>691387.2</v>
      </c>
      <c r="X239" s="580">
        <f t="shared" si="284"/>
        <v>0.98616459848809024</v>
      </c>
      <c r="Y239" s="580">
        <f t="shared" si="285"/>
        <v>0.986196206897068</v>
      </c>
    </row>
    <row r="240" spans="1:25" s="50" customFormat="1" ht="22.5" customHeight="1">
      <c r="A240" s="45" t="s">
        <v>500</v>
      </c>
      <c r="B240" s="46" t="s">
        <v>472</v>
      </c>
      <c r="C240" s="46" t="s">
        <v>489</v>
      </c>
      <c r="D240" s="47" t="s">
        <v>13</v>
      </c>
      <c r="E240" s="74" t="s">
        <v>31</v>
      </c>
      <c r="F240" s="75" t="s">
        <v>478</v>
      </c>
      <c r="G240" s="75" t="s">
        <v>201</v>
      </c>
      <c r="H240" s="76" t="s">
        <v>211</v>
      </c>
      <c r="I240" s="84">
        <v>240</v>
      </c>
      <c r="J240" s="351">
        <v>701.09999999999991</v>
      </c>
      <c r="K240" s="396">
        <v>701064.55</v>
      </c>
      <c r="L240" s="351">
        <f>SUM(L241:L242)</f>
        <v>0</v>
      </c>
      <c r="M240" s="396">
        <f>SUM(M241:M242)</f>
        <v>0</v>
      </c>
      <c r="N240" s="351">
        <f>SUM(N241:N242)</f>
        <v>0</v>
      </c>
      <c r="O240" s="396">
        <f>SUM(O241:O242)</f>
        <v>0</v>
      </c>
      <c r="P240" s="351">
        <f>SUM(P241:P242)</f>
        <v>0</v>
      </c>
      <c r="Q240" s="396">
        <f t="shared" ref="Q240:S240" si="308">SUM(Q241:Q242)</f>
        <v>0</v>
      </c>
      <c r="R240" s="351">
        <f t="shared" si="308"/>
        <v>0</v>
      </c>
      <c r="S240" s="396">
        <f t="shared" si="308"/>
        <v>0</v>
      </c>
      <c r="T240" s="351">
        <f t="shared" ref="T240:W240" si="309">SUM(T241:T242)</f>
        <v>701.09999999999991</v>
      </c>
      <c r="U240" s="699">
        <f t="shared" si="309"/>
        <v>701064.55</v>
      </c>
      <c r="V240" s="708">
        <f t="shared" si="309"/>
        <v>691.4</v>
      </c>
      <c r="W240" s="699">
        <f t="shared" si="309"/>
        <v>691387.2</v>
      </c>
      <c r="X240" s="572">
        <f t="shared" si="284"/>
        <v>0.98616459848809024</v>
      </c>
      <c r="Y240" s="572">
        <f t="shared" si="285"/>
        <v>0.986196206897068</v>
      </c>
    </row>
    <row r="241" spans="1:25" s="6" customFormat="1" ht="15" customHeight="1">
      <c r="A241" s="93" t="s">
        <v>244</v>
      </c>
      <c r="B241" s="94"/>
      <c r="C241" s="94"/>
      <c r="D241" s="95"/>
      <c r="E241" s="96"/>
      <c r="F241" s="97"/>
      <c r="G241" s="97"/>
      <c r="H241" s="98"/>
      <c r="I241" s="99" t="s">
        <v>242</v>
      </c>
      <c r="J241" s="352">
        <v>95.399999999999991</v>
      </c>
      <c r="K241" s="397">
        <v>95351.76</v>
      </c>
      <c r="L241" s="352">
        <f t="shared" ref="L241:L242" si="310">N241+P241+R241</f>
        <v>7</v>
      </c>
      <c r="M241" s="397">
        <f t="shared" ref="M241:M242" si="311">O241+Q241+S241</f>
        <v>6986.59</v>
      </c>
      <c r="N241" s="352"/>
      <c r="O241" s="397"/>
      <c r="P241" s="352">
        <v>7</v>
      </c>
      <c r="Q241" s="397">
        <v>6986.59</v>
      </c>
      <c r="R241" s="352"/>
      <c r="S241" s="397"/>
      <c r="T241" s="352">
        <f t="shared" ref="T241:T242" si="312">J241+L241</f>
        <v>102.39999999999999</v>
      </c>
      <c r="U241" s="700">
        <f t="shared" ref="U241:U242" si="313">K241+M241</f>
        <v>102338.34999999999</v>
      </c>
      <c r="V241" s="701">
        <v>102.3</v>
      </c>
      <c r="W241" s="700">
        <v>102338.35</v>
      </c>
      <c r="X241" s="564">
        <f t="shared" si="284"/>
        <v>0.9990234375</v>
      </c>
      <c r="Y241" s="564">
        <f t="shared" si="285"/>
        <v>1.0000000000000002</v>
      </c>
    </row>
    <row r="242" spans="1:25" s="6" customFormat="1" ht="15.75" customHeight="1">
      <c r="A242" s="93" t="s">
        <v>245</v>
      </c>
      <c r="B242" s="94"/>
      <c r="C242" s="94"/>
      <c r="D242" s="95"/>
      <c r="E242" s="96"/>
      <c r="F242" s="97"/>
      <c r="G242" s="97"/>
      <c r="H242" s="98"/>
      <c r="I242" s="99" t="s">
        <v>243</v>
      </c>
      <c r="J242" s="352">
        <v>605.69999999999993</v>
      </c>
      <c r="K242" s="397">
        <v>605712.79</v>
      </c>
      <c r="L242" s="352">
        <f t="shared" si="310"/>
        <v>-7</v>
      </c>
      <c r="M242" s="397">
        <f t="shared" si="311"/>
        <v>-6986.59</v>
      </c>
      <c r="N242" s="397"/>
      <c r="O242" s="397"/>
      <c r="P242" s="352">
        <v>-7</v>
      </c>
      <c r="Q242" s="397">
        <v>-6986.59</v>
      </c>
      <c r="R242" s="397"/>
      <c r="S242" s="397"/>
      <c r="T242" s="352">
        <f t="shared" si="312"/>
        <v>598.69999999999993</v>
      </c>
      <c r="U242" s="700">
        <f t="shared" si="313"/>
        <v>598726.20000000007</v>
      </c>
      <c r="V242" s="700">
        <v>589.1</v>
      </c>
      <c r="W242" s="700">
        <v>589048.85</v>
      </c>
      <c r="X242" s="564">
        <f t="shared" si="284"/>
        <v>0.98396525805912827</v>
      </c>
      <c r="Y242" s="564">
        <f t="shared" si="285"/>
        <v>0.9838367687934817</v>
      </c>
    </row>
    <row r="243" spans="1:25" s="12" customFormat="1" ht="14.25" customHeight="1">
      <c r="A243" s="40" t="s">
        <v>502</v>
      </c>
      <c r="B243" s="41" t="s">
        <v>472</v>
      </c>
      <c r="C243" s="41" t="s">
        <v>489</v>
      </c>
      <c r="D243" s="42" t="s">
        <v>13</v>
      </c>
      <c r="E243" s="8" t="s">
        <v>31</v>
      </c>
      <c r="F243" s="9" t="s">
        <v>478</v>
      </c>
      <c r="G243" s="9" t="s">
        <v>201</v>
      </c>
      <c r="H243" s="10" t="s">
        <v>211</v>
      </c>
      <c r="I243" s="82">
        <v>800</v>
      </c>
      <c r="J243" s="360">
        <v>38.900000000000006</v>
      </c>
      <c r="K243" s="433">
        <v>38949</v>
      </c>
      <c r="L243" s="360">
        <f t="shared" ref="L243:W243" si="314">L244</f>
        <v>0</v>
      </c>
      <c r="M243" s="433">
        <f t="shared" si="314"/>
        <v>0</v>
      </c>
      <c r="N243" s="360">
        <f t="shared" si="314"/>
        <v>0</v>
      </c>
      <c r="O243" s="433">
        <f t="shared" si="314"/>
        <v>0</v>
      </c>
      <c r="P243" s="360">
        <f t="shared" si="314"/>
        <v>0</v>
      </c>
      <c r="Q243" s="433">
        <f t="shared" si="314"/>
        <v>0</v>
      </c>
      <c r="R243" s="360">
        <f t="shared" si="314"/>
        <v>0</v>
      </c>
      <c r="S243" s="433">
        <f t="shared" si="314"/>
        <v>0</v>
      </c>
      <c r="T243" s="360">
        <f t="shared" si="314"/>
        <v>38.900000000000006</v>
      </c>
      <c r="U243" s="700">
        <f t="shared" si="314"/>
        <v>38949</v>
      </c>
      <c r="V243" s="701">
        <f t="shared" si="314"/>
        <v>25.1</v>
      </c>
      <c r="W243" s="700">
        <f t="shared" si="314"/>
        <v>25079</v>
      </c>
      <c r="X243" s="580">
        <f t="shared" si="284"/>
        <v>0.64524421593830328</v>
      </c>
      <c r="Y243" s="580">
        <f t="shared" si="285"/>
        <v>0.64389329636190917</v>
      </c>
    </row>
    <row r="244" spans="1:25" s="50" customFormat="1" ht="13.5" customHeight="1">
      <c r="A244" s="45" t="s">
        <v>504</v>
      </c>
      <c r="B244" s="46" t="s">
        <v>472</v>
      </c>
      <c r="C244" s="46" t="s">
        <v>489</v>
      </c>
      <c r="D244" s="47" t="s">
        <v>13</v>
      </c>
      <c r="E244" s="74" t="s">
        <v>31</v>
      </c>
      <c r="F244" s="75" t="s">
        <v>478</v>
      </c>
      <c r="G244" s="75" t="s">
        <v>201</v>
      </c>
      <c r="H244" s="76" t="s">
        <v>211</v>
      </c>
      <c r="I244" s="84">
        <v>850</v>
      </c>
      <c r="J244" s="351">
        <v>38.900000000000006</v>
      </c>
      <c r="K244" s="396">
        <v>38949</v>
      </c>
      <c r="L244" s="351">
        <f>SUM(L245:L246)</f>
        <v>0</v>
      </c>
      <c r="M244" s="396">
        <f>SUM(M245:M246)</f>
        <v>0</v>
      </c>
      <c r="N244" s="351">
        <f>SUM(N245:N246)</f>
        <v>0</v>
      </c>
      <c r="O244" s="396">
        <f>SUM(O245:O246)</f>
        <v>0</v>
      </c>
      <c r="P244" s="351">
        <f>SUM(P245:P246)</f>
        <v>0</v>
      </c>
      <c r="Q244" s="396">
        <f t="shared" ref="Q244:S244" si="315">SUM(Q245:Q246)</f>
        <v>0</v>
      </c>
      <c r="R244" s="351">
        <f t="shared" si="315"/>
        <v>0</v>
      </c>
      <c r="S244" s="396">
        <f t="shared" si="315"/>
        <v>0</v>
      </c>
      <c r="T244" s="351">
        <f t="shared" ref="T244:W244" si="316">SUM(T245:T246)</f>
        <v>38.900000000000006</v>
      </c>
      <c r="U244" s="699">
        <f t="shared" si="316"/>
        <v>38949</v>
      </c>
      <c r="V244" s="708">
        <f t="shared" si="316"/>
        <v>25.1</v>
      </c>
      <c r="W244" s="699">
        <f t="shared" si="316"/>
        <v>25079</v>
      </c>
      <c r="X244" s="572">
        <f t="shared" si="284"/>
        <v>0.64524421593830328</v>
      </c>
      <c r="Y244" s="572">
        <f t="shared" si="285"/>
        <v>0.64389329636190917</v>
      </c>
    </row>
    <row r="245" spans="1:25" s="12" customFormat="1" ht="12.75" customHeight="1">
      <c r="A245" s="93" t="s">
        <v>248</v>
      </c>
      <c r="B245" s="94"/>
      <c r="C245" s="94"/>
      <c r="D245" s="95"/>
      <c r="E245" s="96"/>
      <c r="F245" s="97"/>
      <c r="G245" s="97"/>
      <c r="H245" s="98"/>
      <c r="I245" s="99" t="s">
        <v>246</v>
      </c>
      <c r="J245" s="352">
        <v>21.8</v>
      </c>
      <c r="K245" s="397">
        <v>21849</v>
      </c>
      <c r="L245" s="352">
        <f t="shared" ref="L245:L246" si="317">N245+P245+R245</f>
        <v>0</v>
      </c>
      <c r="M245" s="397">
        <f t="shared" ref="M245:M246" si="318">O245+Q245+S245</f>
        <v>0</v>
      </c>
      <c r="N245" s="352"/>
      <c r="O245" s="397"/>
      <c r="P245" s="352"/>
      <c r="Q245" s="397"/>
      <c r="R245" s="352"/>
      <c r="S245" s="397"/>
      <c r="T245" s="352">
        <f t="shared" ref="T245:T246" si="319">J245+L245</f>
        <v>21.8</v>
      </c>
      <c r="U245" s="700">
        <f t="shared" ref="U245:U246" si="320">K245+M245</f>
        <v>21849</v>
      </c>
      <c r="V245" s="701">
        <v>17.600000000000001</v>
      </c>
      <c r="W245" s="700">
        <v>17579</v>
      </c>
      <c r="X245" s="564">
        <f t="shared" si="284"/>
        <v>0.80733944954128445</v>
      </c>
      <c r="Y245" s="564">
        <f t="shared" si="285"/>
        <v>0.80456771476955469</v>
      </c>
    </row>
    <row r="246" spans="1:25" s="12" customFormat="1" ht="12" customHeight="1">
      <c r="A246" s="93" t="s">
        <v>249</v>
      </c>
      <c r="B246" s="94"/>
      <c r="C246" s="94"/>
      <c r="D246" s="95"/>
      <c r="E246" s="96"/>
      <c r="F246" s="97"/>
      <c r="G246" s="97"/>
      <c r="H246" s="98"/>
      <c r="I246" s="99" t="s">
        <v>591</v>
      </c>
      <c r="J246" s="352">
        <v>17.100000000000001</v>
      </c>
      <c r="K246" s="397">
        <v>17100</v>
      </c>
      <c r="L246" s="352">
        <f t="shared" si="317"/>
        <v>0</v>
      </c>
      <c r="M246" s="397">
        <f t="shared" si="318"/>
        <v>0</v>
      </c>
      <c r="N246" s="352"/>
      <c r="O246" s="397"/>
      <c r="P246" s="352"/>
      <c r="Q246" s="397"/>
      <c r="R246" s="352"/>
      <c r="S246" s="397"/>
      <c r="T246" s="352">
        <f t="shared" si="319"/>
        <v>17.100000000000001</v>
      </c>
      <c r="U246" s="700">
        <f t="shared" si="320"/>
        <v>17100</v>
      </c>
      <c r="V246" s="701">
        <v>7.5</v>
      </c>
      <c r="W246" s="700">
        <v>7500</v>
      </c>
      <c r="X246" s="564">
        <f t="shared" si="284"/>
        <v>0.43859649122807015</v>
      </c>
      <c r="Y246" s="564">
        <f t="shared" si="285"/>
        <v>0.43859649122807015</v>
      </c>
    </row>
    <row r="247" spans="1:25" s="12" customFormat="1" ht="25.5" customHeight="1">
      <c r="A247" s="392" t="s">
        <v>420</v>
      </c>
      <c r="B247" s="24" t="s">
        <v>472</v>
      </c>
      <c r="C247" s="24" t="s">
        <v>489</v>
      </c>
      <c r="D247" s="25" t="s">
        <v>13</v>
      </c>
      <c r="E247" s="25" t="s">
        <v>424</v>
      </c>
      <c r="F247" s="26" t="s">
        <v>478</v>
      </c>
      <c r="G247" s="26" t="s">
        <v>201</v>
      </c>
      <c r="H247" s="27" t="s">
        <v>202</v>
      </c>
      <c r="I247" s="27"/>
      <c r="J247" s="347">
        <v>141.6</v>
      </c>
      <c r="K247" s="422">
        <v>141577.28</v>
      </c>
      <c r="L247" s="347">
        <f t="shared" ref="L247:W250" si="321">L248</f>
        <v>74.3</v>
      </c>
      <c r="M247" s="422">
        <f t="shared" si="321"/>
        <v>74349.149999999994</v>
      </c>
      <c r="N247" s="347">
        <f t="shared" si="321"/>
        <v>74.3</v>
      </c>
      <c r="O247" s="422">
        <f t="shared" si="321"/>
        <v>74349.149999999994</v>
      </c>
      <c r="P247" s="347">
        <f t="shared" si="321"/>
        <v>0</v>
      </c>
      <c r="Q247" s="422">
        <f t="shared" si="321"/>
        <v>0</v>
      </c>
      <c r="R247" s="347">
        <f t="shared" si="321"/>
        <v>0</v>
      </c>
      <c r="S247" s="422">
        <f t="shared" si="321"/>
        <v>0</v>
      </c>
      <c r="T247" s="347">
        <f t="shared" si="321"/>
        <v>215.89999999999998</v>
      </c>
      <c r="U247" s="691">
        <f t="shared" si="321"/>
        <v>215926.43</v>
      </c>
      <c r="V247" s="692">
        <f t="shared" si="321"/>
        <v>215.9</v>
      </c>
      <c r="W247" s="691">
        <f t="shared" si="321"/>
        <v>215926.43</v>
      </c>
      <c r="X247" s="568">
        <f t="shared" si="284"/>
        <v>1.0000000000000002</v>
      </c>
      <c r="Y247" s="568">
        <f t="shared" si="285"/>
        <v>1</v>
      </c>
    </row>
    <row r="248" spans="1:25" s="12" customFormat="1" ht="15" customHeight="1">
      <c r="A248" s="60" t="s">
        <v>421</v>
      </c>
      <c r="B248" s="61" t="s">
        <v>472</v>
      </c>
      <c r="C248" s="61" t="s">
        <v>489</v>
      </c>
      <c r="D248" s="62" t="s">
        <v>13</v>
      </c>
      <c r="E248" s="63" t="s">
        <v>424</v>
      </c>
      <c r="F248" s="64" t="s">
        <v>478</v>
      </c>
      <c r="G248" s="64" t="s">
        <v>201</v>
      </c>
      <c r="H248" s="65" t="s">
        <v>422</v>
      </c>
      <c r="I248" s="66"/>
      <c r="J248" s="355">
        <v>141.6</v>
      </c>
      <c r="K248" s="428">
        <v>141577.28</v>
      </c>
      <c r="L248" s="355">
        <f t="shared" si="321"/>
        <v>74.3</v>
      </c>
      <c r="M248" s="428">
        <f t="shared" si="321"/>
        <v>74349.149999999994</v>
      </c>
      <c r="N248" s="355">
        <f t="shared" si="321"/>
        <v>74.3</v>
      </c>
      <c r="O248" s="428">
        <f t="shared" si="321"/>
        <v>74349.149999999994</v>
      </c>
      <c r="P248" s="355">
        <f t="shared" si="321"/>
        <v>0</v>
      </c>
      <c r="Q248" s="428">
        <f t="shared" si="321"/>
        <v>0</v>
      </c>
      <c r="R248" s="355">
        <f t="shared" si="321"/>
        <v>0</v>
      </c>
      <c r="S248" s="428">
        <f t="shared" si="321"/>
        <v>0</v>
      </c>
      <c r="T248" s="355">
        <f t="shared" si="321"/>
        <v>215.89999999999998</v>
      </c>
      <c r="U248" s="706">
        <f t="shared" si="321"/>
        <v>215926.43</v>
      </c>
      <c r="V248" s="707">
        <f t="shared" si="321"/>
        <v>215.9</v>
      </c>
      <c r="W248" s="706">
        <f t="shared" si="321"/>
        <v>215926.43</v>
      </c>
      <c r="X248" s="575">
        <f t="shared" si="284"/>
        <v>1.0000000000000002</v>
      </c>
      <c r="Y248" s="575">
        <f t="shared" si="285"/>
        <v>1</v>
      </c>
    </row>
    <row r="249" spans="1:25" s="28" customFormat="1" ht="34.5" customHeight="1">
      <c r="A249" s="40" t="s">
        <v>484</v>
      </c>
      <c r="B249" s="41" t="s">
        <v>472</v>
      </c>
      <c r="C249" s="41" t="s">
        <v>489</v>
      </c>
      <c r="D249" s="42" t="s">
        <v>13</v>
      </c>
      <c r="E249" s="42" t="s">
        <v>424</v>
      </c>
      <c r="F249" s="43" t="s">
        <v>478</v>
      </c>
      <c r="G249" s="43" t="s">
        <v>201</v>
      </c>
      <c r="H249" s="44" t="s">
        <v>422</v>
      </c>
      <c r="I249" s="44" t="s">
        <v>485</v>
      </c>
      <c r="J249" s="350">
        <v>141.6</v>
      </c>
      <c r="K249" s="425">
        <v>141577.28</v>
      </c>
      <c r="L249" s="350">
        <f t="shared" si="321"/>
        <v>74.3</v>
      </c>
      <c r="M249" s="425">
        <f t="shared" si="321"/>
        <v>74349.149999999994</v>
      </c>
      <c r="N249" s="350">
        <f t="shared" si="321"/>
        <v>74.3</v>
      </c>
      <c r="O249" s="425">
        <f t="shared" si="321"/>
        <v>74349.149999999994</v>
      </c>
      <c r="P249" s="350">
        <f t="shared" si="321"/>
        <v>0</v>
      </c>
      <c r="Q249" s="425">
        <f t="shared" si="321"/>
        <v>0</v>
      </c>
      <c r="R249" s="350">
        <f t="shared" si="321"/>
        <v>0</v>
      </c>
      <c r="S249" s="425">
        <f t="shared" si="321"/>
        <v>0</v>
      </c>
      <c r="T249" s="350">
        <f t="shared" si="321"/>
        <v>215.89999999999998</v>
      </c>
      <c r="U249" s="697">
        <f t="shared" si="321"/>
        <v>215926.43</v>
      </c>
      <c r="V249" s="698">
        <f t="shared" si="321"/>
        <v>215.9</v>
      </c>
      <c r="W249" s="697">
        <f t="shared" si="321"/>
        <v>215926.43</v>
      </c>
      <c r="X249" s="571">
        <f t="shared" si="284"/>
        <v>1.0000000000000002</v>
      </c>
      <c r="Y249" s="571">
        <f t="shared" si="285"/>
        <v>1</v>
      </c>
    </row>
    <row r="250" spans="1:25" s="50" customFormat="1" ht="12" customHeight="1">
      <c r="A250" s="45" t="s">
        <v>32</v>
      </c>
      <c r="B250" s="46" t="s">
        <v>472</v>
      </c>
      <c r="C250" s="46" t="s">
        <v>489</v>
      </c>
      <c r="D250" s="47" t="s">
        <v>13</v>
      </c>
      <c r="E250" s="47" t="s">
        <v>424</v>
      </c>
      <c r="F250" s="48" t="s">
        <v>478</v>
      </c>
      <c r="G250" s="48" t="s">
        <v>201</v>
      </c>
      <c r="H250" s="49" t="s">
        <v>422</v>
      </c>
      <c r="I250" s="49" t="s">
        <v>427</v>
      </c>
      <c r="J250" s="351">
        <v>141.6</v>
      </c>
      <c r="K250" s="396">
        <v>141577.28</v>
      </c>
      <c r="L250" s="351">
        <f>L251</f>
        <v>74.3</v>
      </c>
      <c r="M250" s="396">
        <f>M251</f>
        <v>74349.149999999994</v>
      </c>
      <c r="N250" s="351">
        <f>N251</f>
        <v>74.3</v>
      </c>
      <c r="O250" s="396">
        <f>O251</f>
        <v>74349.149999999994</v>
      </c>
      <c r="P250" s="351">
        <f>P251</f>
        <v>0</v>
      </c>
      <c r="Q250" s="396">
        <f t="shared" ref="Q250:S250" si="322">Q251</f>
        <v>0</v>
      </c>
      <c r="R250" s="351">
        <f t="shared" si="322"/>
        <v>0</v>
      </c>
      <c r="S250" s="396">
        <f t="shared" si="322"/>
        <v>0</v>
      </c>
      <c r="T250" s="351">
        <f t="shared" ref="T250:U250" si="323">T251</f>
        <v>215.89999999999998</v>
      </c>
      <c r="U250" s="699">
        <f t="shared" si="323"/>
        <v>215926.43</v>
      </c>
      <c r="V250" s="708">
        <f t="shared" si="321"/>
        <v>215.9</v>
      </c>
      <c r="W250" s="699">
        <f t="shared" si="321"/>
        <v>215926.43</v>
      </c>
      <c r="X250" s="572">
        <f t="shared" si="284"/>
        <v>1.0000000000000002</v>
      </c>
      <c r="Y250" s="572">
        <f t="shared" si="285"/>
        <v>1</v>
      </c>
    </row>
    <row r="251" spans="1:25" s="6" customFormat="1" ht="13.5" customHeight="1">
      <c r="A251" s="93" t="s">
        <v>428</v>
      </c>
      <c r="B251" s="127"/>
      <c r="C251" s="127"/>
      <c r="D251" s="128"/>
      <c r="E251" s="128"/>
      <c r="F251" s="130"/>
      <c r="G251" s="130"/>
      <c r="H251" s="131"/>
      <c r="I251" s="131" t="s">
        <v>255</v>
      </c>
      <c r="J251" s="352">
        <v>141.6</v>
      </c>
      <c r="K251" s="397">
        <v>141577.28</v>
      </c>
      <c r="L251" s="352">
        <f t="shared" ref="L251" si="324">N251+P251+R251</f>
        <v>74.3</v>
      </c>
      <c r="M251" s="397">
        <f t="shared" ref="M251" si="325">O251+Q251+S251</f>
        <v>74349.149999999994</v>
      </c>
      <c r="N251" s="352">
        <v>74.3</v>
      </c>
      <c r="O251" s="397">
        <v>74349.149999999994</v>
      </c>
      <c r="P251" s="352"/>
      <c r="Q251" s="397"/>
      <c r="R251" s="352"/>
      <c r="S251" s="397"/>
      <c r="T251" s="352">
        <f t="shared" ref="T251" si="326">J251+L251</f>
        <v>215.89999999999998</v>
      </c>
      <c r="U251" s="700">
        <f t="shared" ref="U251" si="327">K251+M251</f>
        <v>215926.43</v>
      </c>
      <c r="V251" s="701">
        <v>215.9</v>
      </c>
      <c r="W251" s="700">
        <v>215926.43</v>
      </c>
      <c r="X251" s="564">
        <f t="shared" si="284"/>
        <v>1.0000000000000002</v>
      </c>
      <c r="Y251" s="564">
        <f t="shared" si="285"/>
        <v>1</v>
      </c>
    </row>
    <row r="252" spans="1:25" s="12" customFormat="1" ht="14.25" customHeight="1">
      <c r="A252" s="87" t="s">
        <v>33</v>
      </c>
      <c r="B252" s="19" t="s">
        <v>472</v>
      </c>
      <c r="C252" s="19" t="s">
        <v>489</v>
      </c>
      <c r="D252" s="19" t="s">
        <v>34</v>
      </c>
      <c r="E252" s="799"/>
      <c r="F252" s="800"/>
      <c r="G252" s="800"/>
      <c r="H252" s="801"/>
      <c r="I252" s="78"/>
      <c r="J252" s="368">
        <v>121.6</v>
      </c>
      <c r="K252" s="442">
        <v>121568</v>
      </c>
      <c r="L252" s="368">
        <f t="shared" ref="L252:W255" si="328">L253</f>
        <v>0</v>
      </c>
      <c r="M252" s="442">
        <f t="shared" si="328"/>
        <v>0</v>
      </c>
      <c r="N252" s="368">
        <f t="shared" si="328"/>
        <v>0</v>
      </c>
      <c r="O252" s="442">
        <f t="shared" si="328"/>
        <v>0</v>
      </c>
      <c r="P252" s="368">
        <f t="shared" si="328"/>
        <v>0</v>
      </c>
      <c r="Q252" s="442">
        <f t="shared" si="328"/>
        <v>0</v>
      </c>
      <c r="R252" s="368">
        <f t="shared" si="328"/>
        <v>0</v>
      </c>
      <c r="S252" s="442">
        <f t="shared" si="328"/>
        <v>0</v>
      </c>
      <c r="T252" s="368">
        <f t="shared" si="328"/>
        <v>121.6</v>
      </c>
      <c r="U252" s="739">
        <f t="shared" si="328"/>
        <v>121568</v>
      </c>
      <c r="V252" s="740">
        <f t="shared" si="328"/>
        <v>53.400000000000006</v>
      </c>
      <c r="W252" s="739">
        <f t="shared" si="328"/>
        <v>53444.95</v>
      </c>
      <c r="X252" s="589">
        <f t="shared" si="284"/>
        <v>0.43914473684210531</v>
      </c>
      <c r="Y252" s="589">
        <f t="shared" si="285"/>
        <v>0.43963008357462485</v>
      </c>
    </row>
    <row r="253" spans="1:25" s="12" customFormat="1" ht="35.25" customHeight="1">
      <c r="A253" s="123" t="s">
        <v>30</v>
      </c>
      <c r="B253" s="100" t="s">
        <v>472</v>
      </c>
      <c r="C253" s="100" t="s">
        <v>489</v>
      </c>
      <c r="D253" s="101" t="s">
        <v>34</v>
      </c>
      <c r="E253" s="119" t="s">
        <v>31</v>
      </c>
      <c r="F253" s="120" t="s">
        <v>478</v>
      </c>
      <c r="G253" s="120" t="s">
        <v>201</v>
      </c>
      <c r="H253" s="121" t="s">
        <v>202</v>
      </c>
      <c r="I253" s="121"/>
      <c r="J253" s="366">
        <v>121.6</v>
      </c>
      <c r="K253" s="440">
        <v>121568</v>
      </c>
      <c r="L253" s="366">
        <f t="shared" si="328"/>
        <v>0</v>
      </c>
      <c r="M253" s="440">
        <f t="shared" si="328"/>
        <v>0</v>
      </c>
      <c r="N253" s="366">
        <f t="shared" si="328"/>
        <v>0</v>
      </c>
      <c r="O253" s="440">
        <f t="shared" si="328"/>
        <v>0</v>
      </c>
      <c r="P253" s="366">
        <f t="shared" si="328"/>
        <v>0</v>
      </c>
      <c r="Q253" s="440">
        <f t="shared" si="328"/>
        <v>0</v>
      </c>
      <c r="R253" s="366">
        <f t="shared" si="328"/>
        <v>0</v>
      </c>
      <c r="S253" s="440">
        <f t="shared" si="328"/>
        <v>0</v>
      </c>
      <c r="T253" s="366">
        <f t="shared" si="328"/>
        <v>121.6</v>
      </c>
      <c r="U253" s="735">
        <f t="shared" si="328"/>
        <v>121568</v>
      </c>
      <c r="V253" s="736">
        <f t="shared" si="328"/>
        <v>53.400000000000006</v>
      </c>
      <c r="W253" s="735">
        <f t="shared" si="328"/>
        <v>53444.95</v>
      </c>
      <c r="X253" s="587">
        <f t="shared" si="284"/>
        <v>0.43914473684210531</v>
      </c>
      <c r="Y253" s="587">
        <f t="shared" si="285"/>
        <v>0.43963008357462485</v>
      </c>
    </row>
    <row r="254" spans="1:25" s="12" customFormat="1" ht="15.75" customHeight="1">
      <c r="A254" s="60" t="s">
        <v>35</v>
      </c>
      <c r="B254" s="36" t="s">
        <v>472</v>
      </c>
      <c r="C254" s="36" t="s">
        <v>489</v>
      </c>
      <c r="D254" s="37" t="s">
        <v>34</v>
      </c>
      <c r="E254" s="124" t="s">
        <v>31</v>
      </c>
      <c r="F254" s="125" t="s">
        <v>478</v>
      </c>
      <c r="G254" s="125" t="s">
        <v>201</v>
      </c>
      <c r="H254" s="126" t="s">
        <v>214</v>
      </c>
      <c r="I254" s="126"/>
      <c r="J254" s="371">
        <v>121.6</v>
      </c>
      <c r="K254" s="444">
        <v>121568</v>
      </c>
      <c r="L254" s="371">
        <f t="shared" si="328"/>
        <v>0</v>
      </c>
      <c r="M254" s="444">
        <f t="shared" si="328"/>
        <v>0</v>
      </c>
      <c r="N254" s="371">
        <f t="shared" si="328"/>
        <v>0</v>
      </c>
      <c r="O254" s="444">
        <f t="shared" si="328"/>
        <v>0</v>
      </c>
      <c r="P254" s="371">
        <f t="shared" si="328"/>
        <v>0</v>
      </c>
      <c r="Q254" s="444">
        <f t="shared" si="328"/>
        <v>0</v>
      </c>
      <c r="R254" s="371">
        <f t="shared" si="328"/>
        <v>0</v>
      </c>
      <c r="S254" s="444">
        <f t="shared" si="328"/>
        <v>0</v>
      </c>
      <c r="T254" s="371">
        <f t="shared" si="328"/>
        <v>121.6</v>
      </c>
      <c r="U254" s="745">
        <f t="shared" si="328"/>
        <v>121568</v>
      </c>
      <c r="V254" s="746">
        <f t="shared" si="328"/>
        <v>53.400000000000006</v>
      </c>
      <c r="W254" s="745">
        <f t="shared" si="328"/>
        <v>53444.95</v>
      </c>
      <c r="X254" s="592">
        <f t="shared" si="284"/>
        <v>0.43914473684210531</v>
      </c>
      <c r="Y254" s="592">
        <f t="shared" si="285"/>
        <v>0.43963008357462485</v>
      </c>
    </row>
    <row r="255" spans="1:25" s="12" customFormat="1" ht="24.75" customHeight="1">
      <c r="A255" s="40" t="s">
        <v>498</v>
      </c>
      <c r="B255" s="41" t="s">
        <v>472</v>
      </c>
      <c r="C255" s="41" t="s">
        <v>489</v>
      </c>
      <c r="D255" s="42" t="s">
        <v>34</v>
      </c>
      <c r="E255" s="8" t="s">
        <v>31</v>
      </c>
      <c r="F255" s="9" t="s">
        <v>478</v>
      </c>
      <c r="G255" s="9" t="s">
        <v>201</v>
      </c>
      <c r="H255" s="10" t="s">
        <v>214</v>
      </c>
      <c r="I255" s="82">
        <v>200</v>
      </c>
      <c r="J255" s="360">
        <v>121.6</v>
      </c>
      <c r="K255" s="433">
        <v>121568</v>
      </c>
      <c r="L255" s="360">
        <f t="shared" si="328"/>
        <v>0</v>
      </c>
      <c r="M255" s="433">
        <f t="shared" si="328"/>
        <v>0</v>
      </c>
      <c r="N255" s="360">
        <f t="shared" si="328"/>
        <v>0</v>
      </c>
      <c r="O255" s="433">
        <f t="shared" si="328"/>
        <v>0</v>
      </c>
      <c r="P255" s="360">
        <f t="shared" si="328"/>
        <v>0</v>
      </c>
      <c r="Q255" s="433">
        <f t="shared" si="328"/>
        <v>0</v>
      </c>
      <c r="R255" s="360">
        <f t="shared" si="328"/>
        <v>0</v>
      </c>
      <c r="S255" s="433">
        <f t="shared" si="328"/>
        <v>0</v>
      </c>
      <c r="T255" s="360">
        <f t="shared" si="328"/>
        <v>121.6</v>
      </c>
      <c r="U255" s="700">
        <f t="shared" si="328"/>
        <v>121568</v>
      </c>
      <c r="V255" s="701">
        <f t="shared" si="328"/>
        <v>53.400000000000006</v>
      </c>
      <c r="W255" s="700">
        <f t="shared" si="328"/>
        <v>53444.95</v>
      </c>
      <c r="X255" s="580">
        <f t="shared" si="284"/>
        <v>0.43914473684210531</v>
      </c>
      <c r="Y255" s="580">
        <f t="shared" si="285"/>
        <v>0.43963008357462485</v>
      </c>
    </row>
    <row r="256" spans="1:25" s="6" customFormat="1" ht="25.5" customHeight="1">
      <c r="A256" s="45" t="s">
        <v>500</v>
      </c>
      <c r="B256" s="127" t="s">
        <v>472</v>
      </c>
      <c r="C256" s="127" t="s">
        <v>489</v>
      </c>
      <c r="D256" s="128" t="s">
        <v>34</v>
      </c>
      <c r="E256" s="74" t="s">
        <v>31</v>
      </c>
      <c r="F256" s="75" t="s">
        <v>478</v>
      </c>
      <c r="G256" s="75" t="s">
        <v>201</v>
      </c>
      <c r="H256" s="76" t="s">
        <v>214</v>
      </c>
      <c r="I256" s="84">
        <v>240</v>
      </c>
      <c r="J256" s="395">
        <v>121.6</v>
      </c>
      <c r="K256" s="437">
        <v>121568</v>
      </c>
      <c r="L256" s="395">
        <f>L257+L258</f>
        <v>0</v>
      </c>
      <c r="M256" s="437">
        <f>M257+M258</f>
        <v>0</v>
      </c>
      <c r="N256" s="395">
        <f t="shared" ref="N256:W256" si="329">N257+N258</f>
        <v>0</v>
      </c>
      <c r="O256" s="437">
        <f t="shared" si="329"/>
        <v>0</v>
      </c>
      <c r="P256" s="395">
        <f t="shared" si="329"/>
        <v>0</v>
      </c>
      <c r="Q256" s="437">
        <f t="shared" si="329"/>
        <v>0</v>
      </c>
      <c r="R256" s="395">
        <f t="shared" si="329"/>
        <v>0</v>
      </c>
      <c r="S256" s="437">
        <f t="shared" si="329"/>
        <v>0</v>
      </c>
      <c r="T256" s="395">
        <f t="shared" si="329"/>
        <v>121.6</v>
      </c>
      <c r="U256" s="727">
        <f t="shared" si="329"/>
        <v>121568</v>
      </c>
      <c r="V256" s="726">
        <f t="shared" si="329"/>
        <v>53.400000000000006</v>
      </c>
      <c r="W256" s="727">
        <f t="shared" si="329"/>
        <v>53444.95</v>
      </c>
      <c r="X256" s="584">
        <f t="shared" si="284"/>
        <v>0.43914473684210531</v>
      </c>
      <c r="Y256" s="584">
        <f t="shared" si="285"/>
        <v>0.43963008357462485</v>
      </c>
    </row>
    <row r="257" spans="1:25" s="6" customFormat="1" ht="15" customHeight="1">
      <c r="A257" s="198" t="s">
        <v>271</v>
      </c>
      <c r="B257" s="127"/>
      <c r="C257" s="127"/>
      <c r="D257" s="128"/>
      <c r="E257" s="74"/>
      <c r="F257" s="75"/>
      <c r="G257" s="75"/>
      <c r="H257" s="76"/>
      <c r="I257" s="84"/>
      <c r="J257" s="395">
        <v>89</v>
      </c>
      <c r="K257" s="437">
        <v>89000</v>
      </c>
      <c r="L257" s="352">
        <f t="shared" ref="L257:L258" si="330">N257+P257+R257</f>
        <v>0</v>
      </c>
      <c r="M257" s="397">
        <f t="shared" ref="M257:M258" si="331">O257+Q257+S257</f>
        <v>0</v>
      </c>
      <c r="N257" s="395"/>
      <c r="O257" s="437"/>
      <c r="P257" s="395"/>
      <c r="Q257" s="437"/>
      <c r="R257" s="395"/>
      <c r="S257" s="437"/>
      <c r="T257" s="352">
        <f t="shared" ref="T257:T258" si="332">J257+L257</f>
        <v>89</v>
      </c>
      <c r="U257" s="700">
        <f t="shared" ref="U257:U258" si="333">K257+M257</f>
        <v>89000</v>
      </c>
      <c r="V257" s="726">
        <v>20.8</v>
      </c>
      <c r="W257" s="727">
        <v>20876.95</v>
      </c>
      <c r="X257" s="584">
        <f t="shared" si="284"/>
        <v>0.23370786516853934</v>
      </c>
      <c r="Y257" s="584">
        <f t="shared" si="285"/>
        <v>0.23457247191011238</v>
      </c>
    </row>
    <row r="258" spans="1:25" s="6" customFormat="1" ht="21" customHeight="1">
      <c r="A258" s="198" t="s">
        <v>52</v>
      </c>
      <c r="B258" s="127"/>
      <c r="C258" s="127"/>
      <c r="D258" s="128"/>
      <c r="E258" s="74"/>
      <c r="F258" s="75"/>
      <c r="G258" s="75"/>
      <c r="H258" s="76"/>
      <c r="I258" s="84"/>
      <c r="J258" s="395">
        <v>32.6</v>
      </c>
      <c r="K258" s="437">
        <v>32568</v>
      </c>
      <c r="L258" s="352">
        <f t="shared" si="330"/>
        <v>0</v>
      </c>
      <c r="M258" s="397">
        <f t="shared" si="331"/>
        <v>0</v>
      </c>
      <c r="N258" s="395"/>
      <c r="O258" s="437"/>
      <c r="P258" s="395"/>
      <c r="Q258" s="437"/>
      <c r="R258" s="395"/>
      <c r="S258" s="437"/>
      <c r="T258" s="352">
        <f t="shared" si="332"/>
        <v>32.6</v>
      </c>
      <c r="U258" s="700">
        <f t="shared" si="333"/>
        <v>32568</v>
      </c>
      <c r="V258" s="726">
        <v>32.6</v>
      </c>
      <c r="W258" s="727">
        <v>32568</v>
      </c>
      <c r="X258" s="584">
        <f t="shared" si="284"/>
        <v>1</v>
      </c>
      <c r="Y258" s="584">
        <f t="shared" si="285"/>
        <v>1</v>
      </c>
    </row>
    <row r="259" spans="1:25" s="12" customFormat="1" ht="17.25" customHeight="1">
      <c r="A259" s="118" t="s">
        <v>36</v>
      </c>
      <c r="B259" s="17" t="s">
        <v>472</v>
      </c>
      <c r="C259" s="17" t="s">
        <v>508</v>
      </c>
      <c r="D259" s="17"/>
      <c r="E259" s="808"/>
      <c r="F259" s="809"/>
      <c r="G259" s="809"/>
      <c r="H259" s="810"/>
      <c r="I259" s="17"/>
      <c r="J259" s="129">
        <v>656.30000000000007</v>
      </c>
      <c r="K259" s="445">
        <v>656315.98</v>
      </c>
      <c r="L259" s="129">
        <f t="shared" ref="L259:W260" si="334">L260</f>
        <v>0</v>
      </c>
      <c r="M259" s="445">
        <f t="shared" si="334"/>
        <v>0</v>
      </c>
      <c r="N259" s="129">
        <f t="shared" si="334"/>
        <v>0</v>
      </c>
      <c r="O259" s="445">
        <f t="shared" si="334"/>
        <v>0</v>
      </c>
      <c r="P259" s="129">
        <f t="shared" si="334"/>
        <v>0</v>
      </c>
      <c r="Q259" s="445">
        <f t="shared" si="334"/>
        <v>0</v>
      </c>
      <c r="R259" s="129">
        <f t="shared" si="334"/>
        <v>0</v>
      </c>
      <c r="S259" s="445">
        <f t="shared" si="334"/>
        <v>0</v>
      </c>
      <c r="T259" s="129">
        <f t="shared" si="334"/>
        <v>656.30000000000007</v>
      </c>
      <c r="U259" s="747">
        <f t="shared" si="334"/>
        <v>656315.98</v>
      </c>
      <c r="V259" s="748">
        <f t="shared" si="334"/>
        <v>656.30000000000007</v>
      </c>
      <c r="W259" s="747">
        <f t="shared" si="334"/>
        <v>656315.98</v>
      </c>
      <c r="X259" s="593">
        <f t="shared" si="284"/>
        <v>1</v>
      </c>
      <c r="Y259" s="593">
        <f t="shared" si="285"/>
        <v>1</v>
      </c>
    </row>
    <row r="260" spans="1:25" s="59" customFormat="1" ht="16.5" customHeight="1">
      <c r="A260" s="87" t="s">
        <v>37</v>
      </c>
      <c r="B260" s="19" t="s">
        <v>472</v>
      </c>
      <c r="C260" s="19" t="s">
        <v>508</v>
      </c>
      <c r="D260" s="19" t="s">
        <v>38</v>
      </c>
      <c r="E260" s="799"/>
      <c r="F260" s="800"/>
      <c r="G260" s="800"/>
      <c r="H260" s="801"/>
      <c r="I260" s="19"/>
      <c r="J260" s="353">
        <v>656.30000000000007</v>
      </c>
      <c r="K260" s="426">
        <v>656315.98</v>
      </c>
      <c r="L260" s="353">
        <f>L261</f>
        <v>0</v>
      </c>
      <c r="M260" s="426">
        <f>M261</f>
        <v>0</v>
      </c>
      <c r="N260" s="353">
        <f t="shared" si="334"/>
        <v>0</v>
      </c>
      <c r="O260" s="426">
        <f t="shared" si="334"/>
        <v>0</v>
      </c>
      <c r="P260" s="353">
        <f t="shared" si="334"/>
        <v>0</v>
      </c>
      <c r="Q260" s="426">
        <f t="shared" si="334"/>
        <v>0</v>
      </c>
      <c r="R260" s="353">
        <f t="shared" si="334"/>
        <v>0</v>
      </c>
      <c r="S260" s="426">
        <f t="shared" si="334"/>
        <v>0</v>
      </c>
      <c r="T260" s="353">
        <f t="shared" si="334"/>
        <v>656.30000000000007</v>
      </c>
      <c r="U260" s="702">
        <f t="shared" si="334"/>
        <v>656315.98</v>
      </c>
      <c r="V260" s="703">
        <f t="shared" si="334"/>
        <v>656.30000000000007</v>
      </c>
      <c r="W260" s="702">
        <f t="shared" si="334"/>
        <v>656315.98</v>
      </c>
      <c r="X260" s="573">
        <f t="shared" si="284"/>
        <v>1</v>
      </c>
      <c r="Y260" s="573">
        <f t="shared" si="285"/>
        <v>1</v>
      </c>
    </row>
    <row r="261" spans="1:25" s="59" customFormat="1" ht="23.25" customHeight="1">
      <c r="A261" s="23" t="s">
        <v>335</v>
      </c>
      <c r="B261" s="100" t="s">
        <v>472</v>
      </c>
      <c r="C261" s="100" t="s">
        <v>508</v>
      </c>
      <c r="D261" s="101" t="s">
        <v>38</v>
      </c>
      <c r="E261" s="119" t="s">
        <v>508</v>
      </c>
      <c r="F261" s="120" t="s">
        <v>478</v>
      </c>
      <c r="G261" s="120" t="s">
        <v>201</v>
      </c>
      <c r="H261" s="121" t="s">
        <v>202</v>
      </c>
      <c r="I261" s="121"/>
      <c r="J261" s="366">
        <v>656.30000000000007</v>
      </c>
      <c r="K261" s="440">
        <v>656315.98</v>
      </c>
      <c r="L261" s="366">
        <f>L262+L267</f>
        <v>0</v>
      </c>
      <c r="M261" s="440">
        <f>M262+M267</f>
        <v>0</v>
      </c>
      <c r="N261" s="366">
        <f t="shared" ref="N261:W261" si="335">N262+N267</f>
        <v>0</v>
      </c>
      <c r="O261" s="440">
        <f t="shared" si="335"/>
        <v>0</v>
      </c>
      <c r="P261" s="366">
        <f t="shared" si="335"/>
        <v>0</v>
      </c>
      <c r="Q261" s="440">
        <f t="shared" si="335"/>
        <v>0</v>
      </c>
      <c r="R261" s="366">
        <f t="shared" si="335"/>
        <v>0</v>
      </c>
      <c r="S261" s="440">
        <f t="shared" si="335"/>
        <v>0</v>
      </c>
      <c r="T261" s="366">
        <f t="shared" si="335"/>
        <v>656.30000000000007</v>
      </c>
      <c r="U261" s="735">
        <f t="shared" si="335"/>
        <v>656315.98</v>
      </c>
      <c r="V261" s="736">
        <f t="shared" si="335"/>
        <v>656.30000000000007</v>
      </c>
      <c r="W261" s="735">
        <f t="shared" si="335"/>
        <v>656315.98</v>
      </c>
      <c r="X261" s="587">
        <f t="shared" si="284"/>
        <v>1</v>
      </c>
      <c r="Y261" s="587">
        <f t="shared" si="285"/>
        <v>1</v>
      </c>
    </row>
    <row r="262" spans="1:25" s="34" customFormat="1" ht="36.75" customHeight="1">
      <c r="A262" s="52" t="s">
        <v>39</v>
      </c>
      <c r="B262" s="53" t="s">
        <v>472</v>
      </c>
      <c r="C262" s="53" t="s">
        <v>508</v>
      </c>
      <c r="D262" s="54" t="s">
        <v>38</v>
      </c>
      <c r="E262" s="54" t="s">
        <v>508</v>
      </c>
      <c r="F262" s="91" t="s">
        <v>482</v>
      </c>
      <c r="G262" s="91" t="s">
        <v>201</v>
      </c>
      <c r="H262" s="58" t="s">
        <v>202</v>
      </c>
      <c r="I262" s="58"/>
      <c r="J262" s="354">
        <v>52.1</v>
      </c>
      <c r="K262" s="427">
        <v>52114.5</v>
      </c>
      <c r="L262" s="354">
        <f t="shared" ref="L262:W265" si="336">L263</f>
        <v>0</v>
      </c>
      <c r="M262" s="427">
        <f t="shared" si="336"/>
        <v>0</v>
      </c>
      <c r="N262" s="354">
        <f t="shared" si="336"/>
        <v>0</v>
      </c>
      <c r="O262" s="427">
        <f t="shared" si="336"/>
        <v>0</v>
      </c>
      <c r="P262" s="354">
        <f t="shared" si="336"/>
        <v>0</v>
      </c>
      <c r="Q262" s="427">
        <f t="shared" si="336"/>
        <v>0</v>
      </c>
      <c r="R262" s="354">
        <f t="shared" si="336"/>
        <v>0</v>
      </c>
      <c r="S262" s="427">
        <f t="shared" si="336"/>
        <v>0</v>
      </c>
      <c r="T262" s="354">
        <f t="shared" si="336"/>
        <v>52.1</v>
      </c>
      <c r="U262" s="704">
        <f t="shared" si="336"/>
        <v>52114.5</v>
      </c>
      <c r="V262" s="705">
        <f t="shared" si="336"/>
        <v>52.1</v>
      </c>
      <c r="W262" s="704">
        <f t="shared" si="336"/>
        <v>52114.5</v>
      </c>
      <c r="X262" s="574">
        <f t="shared" si="284"/>
        <v>1</v>
      </c>
      <c r="Y262" s="574">
        <f t="shared" si="285"/>
        <v>1</v>
      </c>
    </row>
    <row r="263" spans="1:25" s="28" customFormat="1" ht="25.5" customHeight="1">
      <c r="A263" s="35" t="s">
        <v>212</v>
      </c>
      <c r="B263" s="61" t="s">
        <v>472</v>
      </c>
      <c r="C263" s="61" t="s">
        <v>508</v>
      </c>
      <c r="D263" s="62" t="s">
        <v>38</v>
      </c>
      <c r="E263" s="62" t="s">
        <v>508</v>
      </c>
      <c r="F263" s="92" t="s">
        <v>482</v>
      </c>
      <c r="G263" s="92" t="s">
        <v>201</v>
      </c>
      <c r="H263" s="66" t="s">
        <v>213</v>
      </c>
      <c r="I263" s="66"/>
      <c r="J263" s="355">
        <v>52.1</v>
      </c>
      <c r="K263" s="428">
        <v>52114.5</v>
      </c>
      <c r="L263" s="355">
        <f t="shared" si="336"/>
        <v>0</v>
      </c>
      <c r="M263" s="428">
        <f t="shared" si="336"/>
        <v>0</v>
      </c>
      <c r="N263" s="355">
        <f t="shared" si="336"/>
        <v>0</v>
      </c>
      <c r="O263" s="428">
        <f t="shared" si="336"/>
        <v>0</v>
      </c>
      <c r="P263" s="355">
        <f t="shared" si="336"/>
        <v>0</v>
      </c>
      <c r="Q263" s="428">
        <f t="shared" si="336"/>
        <v>0</v>
      </c>
      <c r="R263" s="355">
        <f t="shared" si="336"/>
        <v>0</v>
      </c>
      <c r="S263" s="428">
        <f t="shared" si="336"/>
        <v>0</v>
      </c>
      <c r="T263" s="355">
        <f t="shared" si="336"/>
        <v>52.1</v>
      </c>
      <c r="U263" s="706">
        <f t="shared" si="336"/>
        <v>52114.5</v>
      </c>
      <c r="V263" s="707">
        <f t="shared" si="336"/>
        <v>52.1</v>
      </c>
      <c r="W263" s="706">
        <f t="shared" si="336"/>
        <v>52114.5</v>
      </c>
      <c r="X263" s="575">
        <f t="shared" si="284"/>
        <v>1</v>
      </c>
      <c r="Y263" s="575">
        <f t="shared" si="285"/>
        <v>1</v>
      </c>
    </row>
    <row r="264" spans="1:25" s="12" customFormat="1" ht="25.5" customHeight="1">
      <c r="A264" s="40" t="s">
        <v>498</v>
      </c>
      <c r="B264" s="41" t="s">
        <v>472</v>
      </c>
      <c r="C264" s="41" t="s">
        <v>508</v>
      </c>
      <c r="D264" s="42" t="s">
        <v>38</v>
      </c>
      <c r="E264" s="42" t="s">
        <v>508</v>
      </c>
      <c r="F264" s="43" t="s">
        <v>482</v>
      </c>
      <c r="G264" s="43" t="s">
        <v>201</v>
      </c>
      <c r="H264" s="44" t="s">
        <v>213</v>
      </c>
      <c r="I264" s="44" t="s">
        <v>499</v>
      </c>
      <c r="J264" s="350">
        <v>52.1</v>
      </c>
      <c r="K264" s="425">
        <v>52114.5</v>
      </c>
      <c r="L264" s="350">
        <f t="shared" si="336"/>
        <v>0</v>
      </c>
      <c r="M264" s="425">
        <f t="shared" si="336"/>
        <v>0</v>
      </c>
      <c r="N264" s="350">
        <f t="shared" si="336"/>
        <v>0</v>
      </c>
      <c r="O264" s="425">
        <f t="shared" si="336"/>
        <v>0</v>
      </c>
      <c r="P264" s="350">
        <f t="shared" si="336"/>
        <v>0</v>
      </c>
      <c r="Q264" s="425">
        <f t="shared" si="336"/>
        <v>0</v>
      </c>
      <c r="R264" s="350">
        <f t="shared" si="336"/>
        <v>0</v>
      </c>
      <c r="S264" s="425">
        <f t="shared" si="336"/>
        <v>0</v>
      </c>
      <c r="T264" s="350">
        <f t="shared" si="336"/>
        <v>52.1</v>
      </c>
      <c r="U264" s="697">
        <f t="shared" si="336"/>
        <v>52114.5</v>
      </c>
      <c r="V264" s="698">
        <f t="shared" si="336"/>
        <v>52.1</v>
      </c>
      <c r="W264" s="697">
        <f t="shared" si="336"/>
        <v>52114.5</v>
      </c>
      <c r="X264" s="571">
        <f t="shared" si="284"/>
        <v>1</v>
      </c>
      <c r="Y264" s="571">
        <f t="shared" si="285"/>
        <v>1</v>
      </c>
    </row>
    <row r="265" spans="1:25" s="59" customFormat="1" ht="23.25" customHeight="1">
      <c r="A265" s="45" t="s">
        <v>500</v>
      </c>
      <c r="B265" s="46" t="s">
        <v>472</v>
      </c>
      <c r="C265" s="46" t="s">
        <v>508</v>
      </c>
      <c r="D265" s="47" t="s">
        <v>38</v>
      </c>
      <c r="E265" s="47" t="s">
        <v>508</v>
      </c>
      <c r="F265" s="48" t="s">
        <v>482</v>
      </c>
      <c r="G265" s="48" t="s">
        <v>201</v>
      </c>
      <c r="H265" s="49" t="s">
        <v>213</v>
      </c>
      <c r="I265" s="49" t="s">
        <v>501</v>
      </c>
      <c r="J265" s="364">
        <v>52.1</v>
      </c>
      <c r="K265" s="438">
        <v>52114.5</v>
      </c>
      <c r="L265" s="364">
        <f t="shared" si="336"/>
        <v>0</v>
      </c>
      <c r="M265" s="438">
        <f t="shared" si="336"/>
        <v>0</v>
      </c>
      <c r="N265" s="364">
        <f t="shared" si="336"/>
        <v>0</v>
      </c>
      <c r="O265" s="438">
        <f t="shared" si="336"/>
        <v>0</v>
      </c>
      <c r="P265" s="364">
        <f t="shared" si="336"/>
        <v>0</v>
      </c>
      <c r="Q265" s="438">
        <f t="shared" si="336"/>
        <v>0</v>
      </c>
      <c r="R265" s="364">
        <f t="shared" si="336"/>
        <v>0</v>
      </c>
      <c r="S265" s="438">
        <f t="shared" si="336"/>
        <v>0</v>
      </c>
      <c r="T265" s="364">
        <f t="shared" si="336"/>
        <v>52.1</v>
      </c>
      <c r="U265" s="730">
        <f t="shared" si="336"/>
        <v>52114.5</v>
      </c>
      <c r="V265" s="731">
        <f t="shared" si="336"/>
        <v>52.1</v>
      </c>
      <c r="W265" s="730">
        <f t="shared" si="336"/>
        <v>52114.5</v>
      </c>
      <c r="X265" s="585">
        <f t="shared" si="284"/>
        <v>1</v>
      </c>
      <c r="Y265" s="585">
        <f t="shared" si="285"/>
        <v>1</v>
      </c>
    </row>
    <row r="266" spans="1:25" s="12" customFormat="1" ht="12" customHeight="1">
      <c r="A266" s="93" t="s">
        <v>40</v>
      </c>
      <c r="B266" s="127"/>
      <c r="C266" s="127"/>
      <c r="D266" s="128"/>
      <c r="E266" s="128"/>
      <c r="F266" s="130"/>
      <c r="G266" s="130"/>
      <c r="H266" s="131"/>
      <c r="I266" s="131" t="s">
        <v>243</v>
      </c>
      <c r="J266" s="351">
        <v>52.1</v>
      </c>
      <c r="K266" s="396">
        <v>52114.5</v>
      </c>
      <c r="L266" s="352">
        <f t="shared" ref="L266" si="337">N266+P266+R266</f>
        <v>0</v>
      </c>
      <c r="M266" s="397">
        <f t="shared" ref="M266" si="338">O266+Q266+S266</f>
        <v>0</v>
      </c>
      <c r="N266" s="351"/>
      <c r="O266" s="396"/>
      <c r="P266" s="351"/>
      <c r="Q266" s="396"/>
      <c r="R266" s="351"/>
      <c r="S266" s="396"/>
      <c r="T266" s="352">
        <f t="shared" ref="T266" si="339">J266+L266</f>
        <v>52.1</v>
      </c>
      <c r="U266" s="700">
        <f t="shared" ref="U266" si="340">K266+M266</f>
        <v>52114.5</v>
      </c>
      <c r="V266" s="708">
        <v>52.1</v>
      </c>
      <c r="W266" s="699">
        <v>52114.5</v>
      </c>
      <c r="X266" s="572">
        <f t="shared" si="284"/>
        <v>1</v>
      </c>
      <c r="Y266" s="572">
        <f t="shared" si="285"/>
        <v>1</v>
      </c>
    </row>
    <row r="267" spans="1:25" s="59" customFormat="1" ht="27" customHeight="1">
      <c r="A267" s="132" t="s">
        <v>41</v>
      </c>
      <c r="B267" s="53" t="s">
        <v>472</v>
      </c>
      <c r="C267" s="53" t="s">
        <v>508</v>
      </c>
      <c r="D267" s="54" t="s">
        <v>38</v>
      </c>
      <c r="E267" s="55" t="s">
        <v>508</v>
      </c>
      <c r="F267" s="56" t="s">
        <v>497</v>
      </c>
      <c r="G267" s="56" t="s">
        <v>201</v>
      </c>
      <c r="H267" s="57" t="s">
        <v>202</v>
      </c>
      <c r="I267" s="57"/>
      <c r="J267" s="372">
        <v>604.20000000000005</v>
      </c>
      <c r="K267" s="372">
        <v>604201.48</v>
      </c>
      <c r="L267" s="372">
        <f>L278+L268+L274</f>
        <v>0</v>
      </c>
      <c r="M267" s="372">
        <f>M278+M268+M274</f>
        <v>0</v>
      </c>
      <c r="N267" s="372">
        <f t="shared" ref="N267:W267" si="341">N278+N268+N274</f>
        <v>0</v>
      </c>
      <c r="O267" s="372">
        <f t="shared" si="341"/>
        <v>0</v>
      </c>
      <c r="P267" s="372">
        <f t="shared" si="341"/>
        <v>0</v>
      </c>
      <c r="Q267" s="372">
        <f t="shared" si="341"/>
        <v>0</v>
      </c>
      <c r="R267" s="372">
        <f t="shared" si="341"/>
        <v>0</v>
      </c>
      <c r="S267" s="372">
        <f t="shared" si="341"/>
        <v>0</v>
      </c>
      <c r="T267" s="372">
        <f t="shared" si="341"/>
        <v>604.20000000000005</v>
      </c>
      <c r="U267" s="749">
        <f t="shared" si="341"/>
        <v>604201.48</v>
      </c>
      <c r="V267" s="749">
        <f t="shared" si="341"/>
        <v>604.20000000000005</v>
      </c>
      <c r="W267" s="749">
        <f t="shared" si="341"/>
        <v>604201.48</v>
      </c>
      <c r="X267" s="594">
        <f t="shared" si="284"/>
        <v>1</v>
      </c>
      <c r="Y267" s="594">
        <f t="shared" si="285"/>
        <v>1</v>
      </c>
    </row>
    <row r="268" spans="1:25" s="59" customFormat="1" ht="39.75" customHeight="1">
      <c r="A268" s="79" t="s">
        <v>609</v>
      </c>
      <c r="B268" s="36" t="s">
        <v>472</v>
      </c>
      <c r="C268" s="36" t="s">
        <v>508</v>
      </c>
      <c r="D268" s="37" t="s">
        <v>38</v>
      </c>
      <c r="E268" s="63" t="s">
        <v>508</v>
      </c>
      <c r="F268" s="64" t="s">
        <v>497</v>
      </c>
      <c r="G268" s="64" t="s">
        <v>201</v>
      </c>
      <c r="H268" s="65" t="s">
        <v>608</v>
      </c>
      <c r="I268" s="80"/>
      <c r="J268" s="359">
        <v>378.7</v>
      </c>
      <c r="K268" s="359">
        <v>378701.48</v>
      </c>
      <c r="L268" s="359">
        <f>L269</f>
        <v>0</v>
      </c>
      <c r="M268" s="359">
        <f>M269</f>
        <v>0</v>
      </c>
      <c r="N268" s="359">
        <f t="shared" ref="N268:W268" si="342">N269</f>
        <v>0</v>
      </c>
      <c r="O268" s="359">
        <f t="shared" si="342"/>
        <v>0</v>
      </c>
      <c r="P268" s="359">
        <f t="shared" si="342"/>
        <v>0</v>
      </c>
      <c r="Q268" s="359">
        <f t="shared" si="342"/>
        <v>0</v>
      </c>
      <c r="R268" s="359">
        <f t="shared" si="342"/>
        <v>0</v>
      </c>
      <c r="S268" s="359">
        <f t="shared" si="342"/>
        <v>0</v>
      </c>
      <c r="T268" s="359">
        <f t="shared" si="342"/>
        <v>378.7</v>
      </c>
      <c r="U268" s="716">
        <f t="shared" si="342"/>
        <v>378701.48</v>
      </c>
      <c r="V268" s="716">
        <f t="shared" si="342"/>
        <v>378.7</v>
      </c>
      <c r="W268" s="716">
        <f t="shared" si="342"/>
        <v>378701.48</v>
      </c>
      <c r="X268" s="579">
        <f t="shared" si="284"/>
        <v>1</v>
      </c>
      <c r="Y268" s="579">
        <f t="shared" si="285"/>
        <v>1</v>
      </c>
    </row>
    <row r="269" spans="1:25" s="59" customFormat="1" ht="13.5" customHeight="1">
      <c r="A269" s="40" t="s">
        <v>502</v>
      </c>
      <c r="B269" s="41" t="s">
        <v>472</v>
      </c>
      <c r="C269" s="41" t="s">
        <v>508</v>
      </c>
      <c r="D269" s="42" t="s">
        <v>38</v>
      </c>
      <c r="E269" s="517" t="s">
        <v>508</v>
      </c>
      <c r="F269" s="518" t="s">
        <v>497</v>
      </c>
      <c r="G269" s="518" t="s">
        <v>201</v>
      </c>
      <c r="H269" s="519" t="s">
        <v>608</v>
      </c>
      <c r="I269" s="82">
        <v>800</v>
      </c>
      <c r="J269" s="360">
        <v>378.7</v>
      </c>
      <c r="K269" s="433">
        <v>378701.48</v>
      </c>
      <c r="L269" s="360">
        <f t="shared" ref="L269:W270" si="343">L270</f>
        <v>0</v>
      </c>
      <c r="M269" s="360">
        <f t="shared" si="343"/>
        <v>0</v>
      </c>
      <c r="N269" s="360">
        <f t="shared" si="343"/>
        <v>0</v>
      </c>
      <c r="O269" s="360">
        <f t="shared" si="343"/>
        <v>0</v>
      </c>
      <c r="P269" s="360">
        <f t="shared" si="343"/>
        <v>0</v>
      </c>
      <c r="Q269" s="360">
        <f t="shared" si="343"/>
        <v>0</v>
      </c>
      <c r="R269" s="360">
        <f t="shared" si="343"/>
        <v>0</v>
      </c>
      <c r="S269" s="360">
        <f t="shared" si="343"/>
        <v>0</v>
      </c>
      <c r="T269" s="360">
        <f t="shared" si="343"/>
        <v>378.7</v>
      </c>
      <c r="U269" s="700">
        <f t="shared" ref="L269:W270" si="344">U270</f>
        <v>378701.48</v>
      </c>
      <c r="V269" s="701">
        <f t="shared" si="343"/>
        <v>378.7</v>
      </c>
      <c r="W269" s="701">
        <f t="shared" si="343"/>
        <v>378701.48</v>
      </c>
      <c r="X269" s="580">
        <f t="shared" si="284"/>
        <v>1</v>
      </c>
      <c r="Y269" s="580">
        <f t="shared" si="285"/>
        <v>1</v>
      </c>
    </row>
    <row r="270" spans="1:25" s="50" customFormat="1" ht="36.75" customHeight="1">
      <c r="A270" s="45" t="s">
        <v>253</v>
      </c>
      <c r="B270" s="46" t="s">
        <v>472</v>
      </c>
      <c r="C270" s="46" t="s">
        <v>508</v>
      </c>
      <c r="D270" s="47" t="s">
        <v>38</v>
      </c>
      <c r="E270" s="74" t="s">
        <v>508</v>
      </c>
      <c r="F270" s="75" t="s">
        <v>497</v>
      </c>
      <c r="G270" s="75" t="s">
        <v>201</v>
      </c>
      <c r="H270" s="76" t="s">
        <v>608</v>
      </c>
      <c r="I270" s="84">
        <v>810</v>
      </c>
      <c r="J270" s="351">
        <v>378.7</v>
      </c>
      <c r="K270" s="351">
        <v>378701.48</v>
      </c>
      <c r="L270" s="351">
        <f t="shared" si="344"/>
        <v>0</v>
      </c>
      <c r="M270" s="351">
        <f t="shared" si="344"/>
        <v>0</v>
      </c>
      <c r="N270" s="351">
        <f>N271</f>
        <v>0</v>
      </c>
      <c r="O270" s="351">
        <f t="shared" si="344"/>
        <v>0</v>
      </c>
      <c r="P270" s="351">
        <f t="shared" si="343"/>
        <v>0</v>
      </c>
      <c r="Q270" s="351">
        <f t="shared" si="344"/>
        <v>0</v>
      </c>
      <c r="R270" s="351">
        <f t="shared" si="343"/>
        <v>0</v>
      </c>
      <c r="S270" s="351">
        <f t="shared" si="344"/>
        <v>0</v>
      </c>
      <c r="T270" s="351">
        <f t="shared" si="343"/>
        <v>378.7</v>
      </c>
      <c r="U270" s="708">
        <f t="shared" si="344"/>
        <v>378701.48</v>
      </c>
      <c r="V270" s="708">
        <f t="shared" si="343"/>
        <v>378.7</v>
      </c>
      <c r="W270" s="708">
        <f t="shared" si="344"/>
        <v>378701.48</v>
      </c>
      <c r="X270" s="572">
        <f t="shared" si="284"/>
        <v>1</v>
      </c>
      <c r="Y270" s="572">
        <f t="shared" si="285"/>
        <v>1</v>
      </c>
    </row>
    <row r="271" spans="1:25" s="50" customFormat="1" ht="39.75" customHeight="1">
      <c r="A271" s="198" t="s">
        <v>620</v>
      </c>
      <c r="B271" s="46"/>
      <c r="C271" s="46"/>
      <c r="D271" s="47"/>
      <c r="E271" s="74"/>
      <c r="F271" s="75"/>
      <c r="G271" s="75"/>
      <c r="H271" s="76"/>
      <c r="I271" s="84"/>
      <c r="J271" s="351">
        <v>378.7</v>
      </c>
      <c r="K271" s="396">
        <v>378701.48</v>
      </c>
      <c r="L271" s="352">
        <f t="shared" ref="L271:L273" si="345">N271+P271+R271</f>
        <v>0</v>
      </c>
      <c r="M271" s="397">
        <f t="shared" ref="M271:M273" si="346">O271+Q271+S271</f>
        <v>0</v>
      </c>
      <c r="N271" s="351">
        <f t="shared" ref="N271:Q271" si="347">SUM(N272:N273)</f>
        <v>0</v>
      </c>
      <c r="O271" s="396">
        <f t="shared" si="347"/>
        <v>0</v>
      </c>
      <c r="P271" s="351">
        <f t="shared" si="347"/>
        <v>0</v>
      </c>
      <c r="Q271" s="396">
        <f t="shared" si="347"/>
        <v>0</v>
      </c>
      <c r="R271" s="351">
        <f>SUM(R272:R273)</f>
        <v>0</v>
      </c>
      <c r="S271" s="396">
        <f>SUM(S272:S273)</f>
        <v>0</v>
      </c>
      <c r="T271" s="352">
        <f t="shared" ref="T271:T273" si="348">J271+L271</f>
        <v>378.7</v>
      </c>
      <c r="U271" s="700">
        <f t="shared" ref="U271:U273" si="349">K271+M271</f>
        <v>378701.48</v>
      </c>
      <c r="V271" s="708">
        <f>SUM(V272:V273)</f>
        <v>378.7</v>
      </c>
      <c r="W271" s="699">
        <f>SUM(W272:W273)</f>
        <v>378701.48</v>
      </c>
      <c r="X271" s="572">
        <f t="shared" si="284"/>
        <v>1</v>
      </c>
      <c r="Y271" s="572">
        <f t="shared" si="285"/>
        <v>1</v>
      </c>
    </row>
    <row r="272" spans="1:25" s="50" customFormat="1" ht="15.75" customHeight="1">
      <c r="A272" s="532" t="s">
        <v>558</v>
      </c>
      <c r="B272" s="46"/>
      <c r="C272" s="46"/>
      <c r="D272" s="47"/>
      <c r="E272" s="74"/>
      <c r="F272" s="75"/>
      <c r="G272" s="75"/>
      <c r="H272" s="76"/>
      <c r="I272" s="84"/>
      <c r="J272" s="351">
        <v>321.89999999999998</v>
      </c>
      <c r="K272" s="396">
        <v>321896.26</v>
      </c>
      <c r="L272" s="352">
        <f t="shared" si="345"/>
        <v>0</v>
      </c>
      <c r="M272" s="397">
        <f t="shared" si="346"/>
        <v>0</v>
      </c>
      <c r="N272" s="351"/>
      <c r="O272" s="396"/>
      <c r="P272" s="351"/>
      <c r="Q272" s="396"/>
      <c r="R272" s="351"/>
      <c r="S272" s="396"/>
      <c r="T272" s="352">
        <f t="shared" si="348"/>
        <v>321.89999999999998</v>
      </c>
      <c r="U272" s="700">
        <f t="shared" si="349"/>
        <v>321896.26</v>
      </c>
      <c r="V272" s="708">
        <v>321.89999999999998</v>
      </c>
      <c r="W272" s="699">
        <v>321896.26</v>
      </c>
      <c r="X272" s="572">
        <f t="shared" si="284"/>
        <v>1</v>
      </c>
      <c r="Y272" s="572">
        <f t="shared" si="285"/>
        <v>1</v>
      </c>
    </row>
    <row r="273" spans="1:25" s="50" customFormat="1" ht="15" customHeight="1">
      <c r="A273" s="532" t="s">
        <v>559</v>
      </c>
      <c r="B273" s="46"/>
      <c r="C273" s="46"/>
      <c r="D273" s="47"/>
      <c r="E273" s="74"/>
      <c r="F273" s="75"/>
      <c r="G273" s="75"/>
      <c r="H273" s="76"/>
      <c r="I273" s="84"/>
      <c r="J273" s="351">
        <v>56.8</v>
      </c>
      <c r="K273" s="396">
        <v>56805.22</v>
      </c>
      <c r="L273" s="352">
        <f t="shared" si="345"/>
        <v>0</v>
      </c>
      <c r="M273" s="397">
        <f t="shared" si="346"/>
        <v>0</v>
      </c>
      <c r="N273" s="351"/>
      <c r="O273" s="396"/>
      <c r="P273" s="351"/>
      <c r="Q273" s="396"/>
      <c r="R273" s="351"/>
      <c r="S273" s="396"/>
      <c r="T273" s="352">
        <f t="shared" si="348"/>
        <v>56.8</v>
      </c>
      <c r="U273" s="700">
        <f t="shared" si="349"/>
        <v>56805.22</v>
      </c>
      <c r="V273" s="708">
        <v>56.8</v>
      </c>
      <c r="W273" s="699">
        <v>56805.22</v>
      </c>
      <c r="X273" s="572">
        <f t="shared" si="284"/>
        <v>1</v>
      </c>
      <c r="Y273" s="572">
        <f t="shared" si="285"/>
        <v>1</v>
      </c>
    </row>
    <row r="274" spans="1:25" s="59" customFormat="1" ht="46.5" customHeight="1">
      <c r="A274" s="79" t="s">
        <v>611</v>
      </c>
      <c r="B274" s="36" t="s">
        <v>472</v>
      </c>
      <c r="C274" s="36" t="s">
        <v>508</v>
      </c>
      <c r="D274" s="37" t="s">
        <v>38</v>
      </c>
      <c r="E274" s="63" t="s">
        <v>508</v>
      </c>
      <c r="F274" s="64" t="s">
        <v>497</v>
      </c>
      <c r="G274" s="64" t="s">
        <v>201</v>
      </c>
      <c r="H274" s="65" t="s">
        <v>610</v>
      </c>
      <c r="I274" s="80"/>
      <c r="J274" s="359">
        <v>42.1</v>
      </c>
      <c r="K274" s="359">
        <v>42078.52</v>
      </c>
      <c r="L274" s="359">
        <f t="shared" ref="L274:W274" si="350">L275</f>
        <v>0</v>
      </c>
      <c r="M274" s="359">
        <f t="shared" si="350"/>
        <v>0</v>
      </c>
      <c r="N274" s="359">
        <f t="shared" si="350"/>
        <v>0</v>
      </c>
      <c r="O274" s="359">
        <f t="shared" si="350"/>
        <v>0</v>
      </c>
      <c r="P274" s="359">
        <f t="shared" si="350"/>
        <v>0</v>
      </c>
      <c r="Q274" s="359">
        <f t="shared" si="350"/>
        <v>0</v>
      </c>
      <c r="R274" s="359">
        <f t="shared" si="350"/>
        <v>0</v>
      </c>
      <c r="S274" s="359">
        <f t="shared" si="350"/>
        <v>0</v>
      </c>
      <c r="T274" s="359">
        <f t="shared" si="350"/>
        <v>42.1</v>
      </c>
      <c r="U274" s="715">
        <f t="shared" si="350"/>
        <v>42078.52</v>
      </c>
      <c r="V274" s="716">
        <f t="shared" si="350"/>
        <v>42.1</v>
      </c>
      <c r="W274" s="716">
        <f t="shared" si="350"/>
        <v>42078.52</v>
      </c>
      <c r="X274" s="579">
        <f t="shared" si="284"/>
        <v>1</v>
      </c>
      <c r="Y274" s="579">
        <f t="shared" si="285"/>
        <v>1</v>
      </c>
    </row>
    <row r="275" spans="1:25" s="59" customFormat="1" ht="13.5" customHeight="1">
      <c r="A275" s="40" t="s">
        <v>502</v>
      </c>
      <c r="B275" s="41" t="s">
        <v>472</v>
      </c>
      <c r="C275" s="41" t="s">
        <v>508</v>
      </c>
      <c r="D275" s="42" t="s">
        <v>38</v>
      </c>
      <c r="E275" s="526" t="s">
        <v>508</v>
      </c>
      <c r="F275" s="527" t="s">
        <v>497</v>
      </c>
      <c r="G275" s="527" t="s">
        <v>201</v>
      </c>
      <c r="H275" s="528" t="s">
        <v>610</v>
      </c>
      <c r="I275" s="82">
        <v>800</v>
      </c>
      <c r="J275" s="360">
        <v>42.1</v>
      </c>
      <c r="K275" s="360">
        <v>42078.52</v>
      </c>
      <c r="L275" s="360">
        <f t="shared" ref="L275:W275" si="351">L276</f>
        <v>0</v>
      </c>
      <c r="M275" s="360">
        <f t="shared" si="351"/>
        <v>0</v>
      </c>
      <c r="N275" s="360">
        <f t="shared" si="351"/>
        <v>0</v>
      </c>
      <c r="O275" s="360">
        <f t="shared" si="351"/>
        <v>0</v>
      </c>
      <c r="P275" s="360">
        <f t="shared" si="351"/>
        <v>0</v>
      </c>
      <c r="Q275" s="360">
        <f t="shared" si="351"/>
        <v>0</v>
      </c>
      <c r="R275" s="360">
        <f t="shared" si="351"/>
        <v>0</v>
      </c>
      <c r="S275" s="360">
        <f t="shared" si="351"/>
        <v>0</v>
      </c>
      <c r="T275" s="360">
        <f t="shared" si="351"/>
        <v>42.1</v>
      </c>
      <c r="U275" s="700">
        <f t="shared" si="351"/>
        <v>42078.52</v>
      </c>
      <c r="V275" s="701">
        <f t="shared" si="351"/>
        <v>42.1</v>
      </c>
      <c r="W275" s="701">
        <f t="shared" si="351"/>
        <v>42078.52</v>
      </c>
      <c r="X275" s="580">
        <f t="shared" si="284"/>
        <v>1</v>
      </c>
      <c r="Y275" s="580">
        <f t="shared" si="285"/>
        <v>1</v>
      </c>
    </row>
    <row r="276" spans="1:25" s="50" customFormat="1" ht="36.75" customHeight="1">
      <c r="A276" s="45" t="s">
        <v>253</v>
      </c>
      <c r="B276" s="46" t="s">
        <v>472</v>
      </c>
      <c r="C276" s="46" t="s">
        <v>508</v>
      </c>
      <c r="D276" s="47" t="s">
        <v>38</v>
      </c>
      <c r="E276" s="74" t="s">
        <v>508</v>
      </c>
      <c r="F276" s="75" t="s">
        <v>497</v>
      </c>
      <c r="G276" s="75" t="s">
        <v>201</v>
      </c>
      <c r="H276" s="76" t="s">
        <v>610</v>
      </c>
      <c r="I276" s="84">
        <v>810</v>
      </c>
      <c r="J276" s="351">
        <v>42.1</v>
      </c>
      <c r="K276" s="351">
        <v>42078.52</v>
      </c>
      <c r="L276" s="351">
        <f t="shared" ref="L276:W276" si="352">L277</f>
        <v>0</v>
      </c>
      <c r="M276" s="351">
        <f t="shared" si="352"/>
        <v>0</v>
      </c>
      <c r="N276" s="351">
        <f t="shared" si="352"/>
        <v>0</v>
      </c>
      <c r="O276" s="351">
        <f t="shared" si="352"/>
        <v>0</v>
      </c>
      <c r="P276" s="351">
        <f t="shared" si="352"/>
        <v>0</v>
      </c>
      <c r="Q276" s="351">
        <f t="shared" si="352"/>
        <v>0</v>
      </c>
      <c r="R276" s="351">
        <f t="shared" si="352"/>
        <v>0</v>
      </c>
      <c r="S276" s="351">
        <f t="shared" si="352"/>
        <v>0</v>
      </c>
      <c r="T276" s="351">
        <f t="shared" si="352"/>
        <v>42.1</v>
      </c>
      <c r="U276" s="699">
        <f t="shared" si="352"/>
        <v>42078.52</v>
      </c>
      <c r="V276" s="708">
        <f t="shared" si="352"/>
        <v>42.1</v>
      </c>
      <c r="W276" s="708">
        <f t="shared" si="352"/>
        <v>42078.52</v>
      </c>
      <c r="X276" s="572">
        <f t="shared" si="284"/>
        <v>1</v>
      </c>
      <c r="Y276" s="572">
        <f t="shared" si="285"/>
        <v>1</v>
      </c>
    </row>
    <row r="277" spans="1:25" s="50" customFormat="1" ht="39.75" customHeight="1">
      <c r="A277" s="198" t="s">
        <v>620</v>
      </c>
      <c r="B277" s="46"/>
      <c r="C277" s="46"/>
      <c r="D277" s="47"/>
      <c r="E277" s="74"/>
      <c r="F277" s="75"/>
      <c r="G277" s="75"/>
      <c r="H277" s="76"/>
      <c r="I277" s="84"/>
      <c r="J277" s="351">
        <v>42.1</v>
      </c>
      <c r="K277" s="396">
        <v>42078.52</v>
      </c>
      <c r="L277" s="352">
        <f t="shared" ref="L277" si="353">N277+P277+R277</f>
        <v>0</v>
      </c>
      <c r="M277" s="397">
        <f t="shared" ref="M277" si="354">O277+Q277+S277</f>
        <v>0</v>
      </c>
      <c r="N277" s="351"/>
      <c r="O277" s="396"/>
      <c r="P277" s="351"/>
      <c r="Q277" s="396"/>
      <c r="R277" s="351"/>
      <c r="S277" s="396"/>
      <c r="T277" s="352">
        <f t="shared" ref="T277" si="355">J277+L277</f>
        <v>42.1</v>
      </c>
      <c r="U277" s="700">
        <f t="shared" ref="U277" si="356">K277+M277</f>
        <v>42078.52</v>
      </c>
      <c r="V277" s="708">
        <v>42.1</v>
      </c>
      <c r="W277" s="699">
        <v>42078.52</v>
      </c>
      <c r="X277" s="572">
        <f t="shared" si="284"/>
        <v>1</v>
      </c>
      <c r="Y277" s="572">
        <f t="shared" si="285"/>
        <v>1</v>
      </c>
    </row>
    <row r="278" spans="1:25" s="59" customFormat="1" ht="15" customHeight="1">
      <c r="A278" s="79" t="s">
        <v>42</v>
      </c>
      <c r="B278" s="36" t="s">
        <v>472</v>
      </c>
      <c r="C278" s="36" t="s">
        <v>508</v>
      </c>
      <c r="D278" s="37" t="s">
        <v>38</v>
      </c>
      <c r="E278" s="63" t="s">
        <v>508</v>
      </c>
      <c r="F278" s="64" t="s">
        <v>497</v>
      </c>
      <c r="G278" s="64" t="s">
        <v>201</v>
      </c>
      <c r="H278" s="65" t="s">
        <v>215</v>
      </c>
      <c r="I278" s="80"/>
      <c r="J278" s="359">
        <v>183.40000000000003</v>
      </c>
      <c r="K278" s="432">
        <v>183421.47999999998</v>
      </c>
      <c r="L278" s="359">
        <f>L279+L283</f>
        <v>0</v>
      </c>
      <c r="M278" s="432">
        <f>M279+M283</f>
        <v>0</v>
      </c>
      <c r="N278" s="359">
        <f>N279+N283</f>
        <v>0</v>
      </c>
      <c r="O278" s="432">
        <f>O279+O283</f>
        <v>0</v>
      </c>
      <c r="P278" s="359">
        <f>P279+P283</f>
        <v>0</v>
      </c>
      <c r="Q278" s="432">
        <f t="shared" ref="Q278:S278" si="357">Q279+Q283</f>
        <v>0</v>
      </c>
      <c r="R278" s="359">
        <f t="shared" si="357"/>
        <v>0</v>
      </c>
      <c r="S278" s="432">
        <f t="shared" si="357"/>
        <v>0</v>
      </c>
      <c r="T278" s="359">
        <f t="shared" ref="T278:W278" si="358">T279+T283</f>
        <v>183.40000000000003</v>
      </c>
      <c r="U278" s="715">
        <f t="shared" si="358"/>
        <v>183421.48</v>
      </c>
      <c r="V278" s="716">
        <f t="shared" si="358"/>
        <v>183.4</v>
      </c>
      <c r="W278" s="715">
        <f t="shared" si="358"/>
        <v>183421.48</v>
      </c>
      <c r="X278" s="579">
        <f t="shared" ref="X278:X301" si="359">IF(V278=0,0,V278/T278)</f>
        <v>0.99999999999999989</v>
      </c>
      <c r="Y278" s="579">
        <f t="shared" ref="Y278:Y301" si="360">IF(W278=0,0,W278/U278)</f>
        <v>1</v>
      </c>
    </row>
    <row r="279" spans="1:25" s="59" customFormat="1" ht="22.5" customHeight="1">
      <c r="A279" s="40" t="s">
        <v>498</v>
      </c>
      <c r="B279" s="41" t="s">
        <v>472</v>
      </c>
      <c r="C279" s="41" t="s">
        <v>508</v>
      </c>
      <c r="D279" s="42" t="s">
        <v>38</v>
      </c>
      <c r="E279" s="8" t="s">
        <v>508</v>
      </c>
      <c r="F279" s="9" t="s">
        <v>497</v>
      </c>
      <c r="G279" s="9" t="s">
        <v>201</v>
      </c>
      <c r="H279" s="10" t="s">
        <v>215</v>
      </c>
      <c r="I279" s="82">
        <v>200</v>
      </c>
      <c r="J279" s="360">
        <v>18.8</v>
      </c>
      <c r="K279" s="433">
        <v>18795</v>
      </c>
      <c r="L279" s="360">
        <f t="shared" ref="L279:S279" si="361">L280</f>
        <v>0</v>
      </c>
      <c r="M279" s="433">
        <f t="shared" si="361"/>
        <v>0</v>
      </c>
      <c r="N279" s="360">
        <f t="shared" si="361"/>
        <v>0</v>
      </c>
      <c r="O279" s="433">
        <f t="shared" si="361"/>
        <v>0</v>
      </c>
      <c r="P279" s="360">
        <f t="shared" si="361"/>
        <v>0</v>
      </c>
      <c r="Q279" s="433">
        <f t="shared" si="361"/>
        <v>0</v>
      </c>
      <c r="R279" s="360">
        <f t="shared" si="361"/>
        <v>0</v>
      </c>
      <c r="S279" s="433">
        <f t="shared" si="361"/>
        <v>0</v>
      </c>
      <c r="T279" s="360">
        <f>T280</f>
        <v>18.8</v>
      </c>
      <c r="U279" s="700">
        <f>U280</f>
        <v>18795</v>
      </c>
      <c r="V279" s="701">
        <f t="shared" ref="V279:W279" si="362">V280</f>
        <v>18.8</v>
      </c>
      <c r="W279" s="700">
        <f t="shared" si="362"/>
        <v>18795</v>
      </c>
      <c r="X279" s="580">
        <f t="shared" si="359"/>
        <v>1</v>
      </c>
      <c r="Y279" s="580">
        <f t="shared" si="360"/>
        <v>1</v>
      </c>
    </row>
    <row r="280" spans="1:25" s="50" customFormat="1" ht="22.5" customHeight="1">
      <c r="A280" s="45" t="s">
        <v>500</v>
      </c>
      <c r="B280" s="46" t="s">
        <v>472</v>
      </c>
      <c r="C280" s="46" t="s">
        <v>508</v>
      </c>
      <c r="D280" s="47" t="s">
        <v>38</v>
      </c>
      <c r="E280" s="74" t="s">
        <v>508</v>
      </c>
      <c r="F280" s="75" t="s">
        <v>497</v>
      </c>
      <c r="G280" s="75" t="s">
        <v>201</v>
      </c>
      <c r="H280" s="76" t="s">
        <v>215</v>
      </c>
      <c r="I280" s="84">
        <v>240</v>
      </c>
      <c r="J280" s="351">
        <v>18.8</v>
      </c>
      <c r="K280" s="396">
        <v>18795</v>
      </c>
      <c r="L280" s="351">
        <f>L281+L282</f>
        <v>0</v>
      </c>
      <c r="M280" s="396">
        <f>M281+M282</f>
        <v>0</v>
      </c>
      <c r="N280" s="351">
        <f>N281+N282</f>
        <v>0</v>
      </c>
      <c r="O280" s="396">
        <f>O281+O282</f>
        <v>0</v>
      </c>
      <c r="P280" s="351">
        <f>P281+P282</f>
        <v>0</v>
      </c>
      <c r="Q280" s="396">
        <f t="shared" ref="Q280:S280" si="363">Q281+Q282</f>
        <v>0</v>
      </c>
      <c r="R280" s="351">
        <f t="shared" si="363"/>
        <v>0</v>
      </c>
      <c r="S280" s="396">
        <f t="shared" si="363"/>
        <v>0</v>
      </c>
      <c r="T280" s="351">
        <f t="shared" ref="T280:W280" si="364">T281+T282</f>
        <v>18.8</v>
      </c>
      <c r="U280" s="699">
        <f t="shared" si="364"/>
        <v>18795</v>
      </c>
      <c r="V280" s="708">
        <f t="shared" si="364"/>
        <v>18.8</v>
      </c>
      <c r="W280" s="699">
        <f t="shared" si="364"/>
        <v>18795</v>
      </c>
      <c r="X280" s="572">
        <f t="shared" si="359"/>
        <v>1</v>
      </c>
      <c r="Y280" s="572">
        <f t="shared" si="360"/>
        <v>1</v>
      </c>
    </row>
    <row r="281" spans="1:25" s="50" customFormat="1" ht="16.5" customHeight="1">
      <c r="A281" s="198" t="s">
        <v>272</v>
      </c>
      <c r="B281" s="46"/>
      <c r="C281" s="46"/>
      <c r="D281" s="47"/>
      <c r="E281" s="74"/>
      <c r="F281" s="75"/>
      <c r="G281" s="75"/>
      <c r="H281" s="76"/>
      <c r="I281" s="84"/>
      <c r="J281" s="351">
        <v>15.8</v>
      </c>
      <c r="K281" s="396">
        <v>15800</v>
      </c>
      <c r="L281" s="352">
        <f t="shared" ref="L281:L282" si="365">N281+P281+R281</f>
        <v>0</v>
      </c>
      <c r="M281" s="397">
        <f t="shared" ref="M281:M282" si="366">O281+Q281+S281</f>
        <v>0</v>
      </c>
      <c r="N281" s="352"/>
      <c r="O281" s="397"/>
      <c r="P281" s="352"/>
      <c r="Q281" s="397"/>
      <c r="R281" s="352"/>
      <c r="S281" s="397"/>
      <c r="T281" s="352">
        <f t="shared" ref="T281:T282" si="367">J281+L281</f>
        <v>15.8</v>
      </c>
      <c r="U281" s="700">
        <f t="shared" ref="U281:U282" si="368">K281+M281</f>
        <v>15800</v>
      </c>
      <c r="V281" s="701">
        <v>15.8</v>
      </c>
      <c r="W281" s="700">
        <v>15800</v>
      </c>
      <c r="X281" s="564">
        <f t="shared" si="359"/>
        <v>1</v>
      </c>
      <c r="Y281" s="564">
        <f t="shared" si="360"/>
        <v>1</v>
      </c>
    </row>
    <row r="282" spans="1:25" s="50" customFormat="1" ht="15.75" customHeight="1">
      <c r="A282" s="198" t="s">
        <v>273</v>
      </c>
      <c r="B282" s="46"/>
      <c r="C282" s="46"/>
      <c r="D282" s="47"/>
      <c r="E282" s="74"/>
      <c r="F282" s="75"/>
      <c r="G282" s="75"/>
      <c r="H282" s="76"/>
      <c r="I282" s="84"/>
      <c r="J282" s="351">
        <v>3</v>
      </c>
      <c r="K282" s="396">
        <v>2995</v>
      </c>
      <c r="L282" s="352">
        <f t="shared" si="365"/>
        <v>0</v>
      </c>
      <c r="M282" s="397">
        <f t="shared" si="366"/>
        <v>0</v>
      </c>
      <c r="N282" s="351"/>
      <c r="O282" s="396"/>
      <c r="P282" s="351"/>
      <c r="Q282" s="396"/>
      <c r="R282" s="351"/>
      <c r="S282" s="396"/>
      <c r="T282" s="352">
        <f t="shared" si="367"/>
        <v>3</v>
      </c>
      <c r="U282" s="700">
        <f t="shared" si="368"/>
        <v>2995</v>
      </c>
      <c r="V282" s="708">
        <v>3</v>
      </c>
      <c r="W282" s="699">
        <v>2995</v>
      </c>
      <c r="X282" s="572">
        <f t="shared" si="359"/>
        <v>1</v>
      </c>
      <c r="Y282" s="572">
        <f t="shared" si="360"/>
        <v>1</v>
      </c>
    </row>
    <row r="283" spans="1:25" s="59" customFormat="1" ht="13.5" customHeight="1">
      <c r="A283" s="40" t="s">
        <v>502</v>
      </c>
      <c r="B283" s="41" t="s">
        <v>472</v>
      </c>
      <c r="C283" s="41" t="s">
        <v>508</v>
      </c>
      <c r="D283" s="42" t="s">
        <v>38</v>
      </c>
      <c r="E283" s="8" t="s">
        <v>508</v>
      </c>
      <c r="F283" s="9" t="s">
        <v>497</v>
      </c>
      <c r="G283" s="9" t="s">
        <v>201</v>
      </c>
      <c r="H283" s="10" t="s">
        <v>215</v>
      </c>
      <c r="I283" s="82">
        <v>800</v>
      </c>
      <c r="J283" s="360">
        <v>164.60000000000002</v>
      </c>
      <c r="K283" s="433">
        <v>164626.47999999998</v>
      </c>
      <c r="L283" s="360">
        <f t="shared" ref="L283:W283" si="369">L284</f>
        <v>0</v>
      </c>
      <c r="M283" s="433">
        <f t="shared" si="369"/>
        <v>0</v>
      </c>
      <c r="N283" s="360">
        <f t="shared" si="369"/>
        <v>0</v>
      </c>
      <c r="O283" s="433">
        <f t="shared" si="369"/>
        <v>0</v>
      </c>
      <c r="P283" s="360">
        <f t="shared" si="369"/>
        <v>0</v>
      </c>
      <c r="Q283" s="433">
        <f t="shared" si="369"/>
        <v>0</v>
      </c>
      <c r="R283" s="360">
        <f t="shared" si="369"/>
        <v>0</v>
      </c>
      <c r="S283" s="433">
        <f t="shared" si="369"/>
        <v>0</v>
      </c>
      <c r="T283" s="360">
        <f t="shared" si="369"/>
        <v>164.60000000000002</v>
      </c>
      <c r="U283" s="700">
        <f t="shared" si="369"/>
        <v>164626.48000000001</v>
      </c>
      <c r="V283" s="701">
        <f t="shared" si="369"/>
        <v>164.6</v>
      </c>
      <c r="W283" s="700">
        <f t="shared" si="369"/>
        <v>164626.48000000001</v>
      </c>
      <c r="X283" s="580">
        <f t="shared" si="359"/>
        <v>0.99999999999999978</v>
      </c>
      <c r="Y283" s="580">
        <f t="shared" si="360"/>
        <v>1</v>
      </c>
    </row>
    <row r="284" spans="1:25" s="50" customFormat="1" ht="36.75" customHeight="1">
      <c r="A284" s="45" t="s">
        <v>253</v>
      </c>
      <c r="B284" s="46" t="s">
        <v>472</v>
      </c>
      <c r="C284" s="46" t="s">
        <v>508</v>
      </c>
      <c r="D284" s="47" t="s">
        <v>38</v>
      </c>
      <c r="E284" s="74" t="s">
        <v>508</v>
      </c>
      <c r="F284" s="75" t="s">
        <v>497</v>
      </c>
      <c r="G284" s="75" t="s">
        <v>201</v>
      </c>
      <c r="H284" s="76" t="s">
        <v>215</v>
      </c>
      <c r="I284" s="84">
        <v>810</v>
      </c>
      <c r="J284" s="351">
        <v>164.60000000000002</v>
      </c>
      <c r="K284" s="351">
        <v>164626.47999999998</v>
      </c>
      <c r="L284" s="351">
        <f>L285+L287+L286</f>
        <v>0</v>
      </c>
      <c r="M284" s="351">
        <f t="shared" ref="M284:U284" si="370">M285+M287+M286</f>
        <v>0</v>
      </c>
      <c r="N284" s="351">
        <f t="shared" si="370"/>
        <v>0</v>
      </c>
      <c r="O284" s="351">
        <f t="shared" si="370"/>
        <v>0</v>
      </c>
      <c r="P284" s="351">
        <f t="shared" si="370"/>
        <v>0</v>
      </c>
      <c r="Q284" s="351">
        <f t="shared" si="370"/>
        <v>0</v>
      </c>
      <c r="R284" s="351">
        <f t="shared" si="370"/>
        <v>0</v>
      </c>
      <c r="S284" s="351">
        <f t="shared" si="370"/>
        <v>0</v>
      </c>
      <c r="T284" s="351">
        <f t="shared" si="370"/>
        <v>164.60000000000002</v>
      </c>
      <c r="U284" s="699">
        <f t="shared" si="370"/>
        <v>164626.48000000001</v>
      </c>
      <c r="V284" s="708">
        <f t="shared" ref="V284:W284" si="371">V285+V287+V286</f>
        <v>164.6</v>
      </c>
      <c r="W284" s="708">
        <f t="shared" si="371"/>
        <v>164626.48000000001</v>
      </c>
      <c r="X284" s="572">
        <f t="shared" si="359"/>
        <v>0.99999999999999978</v>
      </c>
      <c r="Y284" s="572">
        <f t="shared" si="360"/>
        <v>1</v>
      </c>
    </row>
    <row r="285" spans="1:25" s="50" customFormat="1" ht="12.75" customHeight="1">
      <c r="A285" s="198" t="s">
        <v>634</v>
      </c>
      <c r="B285" s="46"/>
      <c r="C285" s="46"/>
      <c r="D285" s="47"/>
      <c r="E285" s="74"/>
      <c r="F285" s="75"/>
      <c r="G285" s="75"/>
      <c r="H285" s="76"/>
      <c r="I285" s="84"/>
      <c r="J285" s="351">
        <f>144.3-36.4</f>
        <v>107.9</v>
      </c>
      <c r="K285" s="396">
        <f>144321.48-36400</f>
        <v>107921.48000000001</v>
      </c>
      <c r="L285" s="352">
        <f t="shared" ref="L285:L287" si="372">N285+P285+R285</f>
        <v>-7.9</v>
      </c>
      <c r="M285" s="397">
        <f t="shared" ref="M285:M287" si="373">O285+Q285+S285</f>
        <v>-7921.48</v>
      </c>
      <c r="N285" s="352"/>
      <c r="O285" s="397"/>
      <c r="P285" s="352">
        <v>-7.9</v>
      </c>
      <c r="Q285" s="397">
        <v>-7921.48</v>
      </c>
      <c r="R285" s="352"/>
      <c r="S285" s="397"/>
      <c r="T285" s="352">
        <f t="shared" ref="T285:T287" si="374">J285+L285</f>
        <v>100</v>
      </c>
      <c r="U285" s="700">
        <f t="shared" ref="U285:U287" si="375">K285+M285</f>
        <v>100000.00000000001</v>
      </c>
      <c r="V285" s="701">
        <v>100</v>
      </c>
      <c r="W285" s="700">
        <v>100000</v>
      </c>
      <c r="X285" s="564">
        <f t="shared" si="359"/>
        <v>1</v>
      </c>
      <c r="Y285" s="564">
        <f t="shared" si="360"/>
        <v>0.99999999999999989</v>
      </c>
    </row>
    <row r="286" spans="1:25" s="50" customFormat="1" ht="25.5" customHeight="1">
      <c r="A286" s="198" t="s">
        <v>620</v>
      </c>
      <c r="B286" s="46"/>
      <c r="C286" s="46"/>
      <c r="D286" s="47"/>
      <c r="E286" s="74"/>
      <c r="F286" s="75"/>
      <c r="G286" s="75"/>
      <c r="H286" s="76"/>
      <c r="I286" s="84"/>
      <c r="J286" s="351">
        <v>20.3</v>
      </c>
      <c r="K286" s="396">
        <v>20305</v>
      </c>
      <c r="L286" s="352">
        <f t="shared" si="372"/>
        <v>7.9</v>
      </c>
      <c r="M286" s="397">
        <f t="shared" si="373"/>
        <v>7921.48</v>
      </c>
      <c r="N286" s="352"/>
      <c r="O286" s="397"/>
      <c r="P286" s="352">
        <v>7.9</v>
      </c>
      <c r="Q286" s="397">
        <v>7921.48</v>
      </c>
      <c r="R286" s="352"/>
      <c r="S286" s="397"/>
      <c r="T286" s="352">
        <f t="shared" si="374"/>
        <v>28.200000000000003</v>
      </c>
      <c r="U286" s="700">
        <f t="shared" si="375"/>
        <v>28226.48</v>
      </c>
      <c r="V286" s="701">
        <v>28.2</v>
      </c>
      <c r="W286" s="700">
        <v>28226.48</v>
      </c>
      <c r="X286" s="564">
        <f t="shared" si="359"/>
        <v>0.99999999999999989</v>
      </c>
      <c r="Y286" s="564">
        <f t="shared" si="360"/>
        <v>1</v>
      </c>
    </row>
    <row r="287" spans="1:25" s="50" customFormat="1" ht="15" customHeight="1">
      <c r="A287" s="198" t="s">
        <v>635</v>
      </c>
      <c r="B287" s="46"/>
      <c r="C287" s="46"/>
      <c r="D287" s="47"/>
      <c r="E287" s="74"/>
      <c r="F287" s="75"/>
      <c r="G287" s="75"/>
      <c r="H287" s="76"/>
      <c r="I287" s="84"/>
      <c r="J287" s="351">
        <v>36.4</v>
      </c>
      <c r="K287" s="396">
        <v>36400</v>
      </c>
      <c r="L287" s="352">
        <f t="shared" si="372"/>
        <v>0</v>
      </c>
      <c r="M287" s="397">
        <f t="shared" si="373"/>
        <v>0</v>
      </c>
      <c r="N287" s="352"/>
      <c r="O287" s="397"/>
      <c r="P287" s="352">
        <v>0</v>
      </c>
      <c r="Q287" s="397">
        <v>0</v>
      </c>
      <c r="R287" s="352"/>
      <c r="S287" s="397"/>
      <c r="T287" s="352">
        <f t="shared" si="374"/>
        <v>36.4</v>
      </c>
      <c r="U287" s="700">
        <f t="shared" si="375"/>
        <v>36400</v>
      </c>
      <c r="V287" s="701">
        <v>36.4</v>
      </c>
      <c r="W287" s="700">
        <v>36400</v>
      </c>
      <c r="X287" s="564">
        <f t="shared" si="359"/>
        <v>1</v>
      </c>
      <c r="Y287" s="564">
        <f t="shared" si="360"/>
        <v>1</v>
      </c>
    </row>
    <row r="288" spans="1:25" ht="15" customHeight="1">
      <c r="A288" s="16" t="s">
        <v>43</v>
      </c>
      <c r="B288" s="17" t="s">
        <v>472</v>
      </c>
      <c r="C288" s="17" t="s">
        <v>34</v>
      </c>
      <c r="D288" s="17"/>
      <c r="E288" s="808"/>
      <c r="F288" s="809"/>
      <c r="G288" s="809"/>
      <c r="H288" s="810"/>
      <c r="I288" s="17"/>
      <c r="J288" s="129">
        <v>127.4</v>
      </c>
      <c r="K288" s="445">
        <v>127400</v>
      </c>
      <c r="L288" s="129">
        <f>L289</f>
        <v>0</v>
      </c>
      <c r="M288" s="445">
        <f>M289</f>
        <v>0</v>
      </c>
      <c r="N288" s="129">
        <f t="shared" ref="N288:W288" si="376">N289</f>
        <v>0</v>
      </c>
      <c r="O288" s="445">
        <f t="shared" si="376"/>
        <v>0</v>
      </c>
      <c r="P288" s="129">
        <f t="shared" si="376"/>
        <v>0</v>
      </c>
      <c r="Q288" s="445">
        <f t="shared" si="376"/>
        <v>0</v>
      </c>
      <c r="R288" s="129">
        <f t="shared" si="376"/>
        <v>0</v>
      </c>
      <c r="S288" s="445">
        <f t="shared" si="376"/>
        <v>0</v>
      </c>
      <c r="T288" s="129">
        <f t="shared" si="376"/>
        <v>127.4</v>
      </c>
      <c r="U288" s="747">
        <f t="shared" si="376"/>
        <v>127400</v>
      </c>
      <c r="V288" s="748">
        <f t="shared" si="376"/>
        <v>127.4</v>
      </c>
      <c r="W288" s="747">
        <f t="shared" si="376"/>
        <v>127368</v>
      </c>
      <c r="X288" s="593">
        <f t="shared" si="359"/>
        <v>1</v>
      </c>
      <c r="Y288" s="593">
        <f t="shared" si="360"/>
        <v>0.99974882260596543</v>
      </c>
    </row>
    <row r="289" spans="1:25" ht="13.5" customHeight="1">
      <c r="A289" s="87" t="s">
        <v>49</v>
      </c>
      <c r="B289" s="19" t="s">
        <v>472</v>
      </c>
      <c r="C289" s="19" t="s">
        <v>34</v>
      </c>
      <c r="D289" s="19" t="s">
        <v>508</v>
      </c>
      <c r="E289" s="799"/>
      <c r="F289" s="800"/>
      <c r="G289" s="800"/>
      <c r="H289" s="801"/>
      <c r="I289" s="19"/>
      <c r="J289" s="346">
        <v>127.4</v>
      </c>
      <c r="K289" s="421">
        <v>127400</v>
      </c>
      <c r="L289" s="346">
        <f t="shared" ref="L289:W293" si="377">L290</f>
        <v>0</v>
      </c>
      <c r="M289" s="421">
        <f t="shared" si="377"/>
        <v>0</v>
      </c>
      <c r="N289" s="346">
        <f t="shared" si="377"/>
        <v>0</v>
      </c>
      <c r="O289" s="421">
        <f t="shared" si="377"/>
        <v>0</v>
      </c>
      <c r="P289" s="346">
        <f t="shared" si="377"/>
        <v>0</v>
      </c>
      <c r="Q289" s="421">
        <f t="shared" si="377"/>
        <v>0</v>
      </c>
      <c r="R289" s="346">
        <f t="shared" si="377"/>
        <v>0</v>
      </c>
      <c r="S289" s="421">
        <f t="shared" si="377"/>
        <v>0</v>
      </c>
      <c r="T289" s="346">
        <f t="shared" si="377"/>
        <v>127.4</v>
      </c>
      <c r="U289" s="689">
        <f t="shared" si="377"/>
        <v>127400</v>
      </c>
      <c r="V289" s="690">
        <f t="shared" si="377"/>
        <v>127.4</v>
      </c>
      <c r="W289" s="689">
        <f t="shared" si="377"/>
        <v>127368</v>
      </c>
      <c r="X289" s="567">
        <f t="shared" si="359"/>
        <v>1</v>
      </c>
      <c r="Y289" s="567">
        <f t="shared" si="360"/>
        <v>0.99974882260596543</v>
      </c>
    </row>
    <row r="290" spans="1:25" ht="15.75" customHeight="1">
      <c r="A290" s="23" t="s">
        <v>45</v>
      </c>
      <c r="B290" s="100" t="s">
        <v>472</v>
      </c>
      <c r="C290" s="100" t="s">
        <v>34</v>
      </c>
      <c r="D290" s="101" t="s">
        <v>508</v>
      </c>
      <c r="E290" s="101" t="s">
        <v>46</v>
      </c>
      <c r="F290" s="102" t="s">
        <v>478</v>
      </c>
      <c r="G290" s="102" t="s">
        <v>201</v>
      </c>
      <c r="H290" s="103" t="s">
        <v>202</v>
      </c>
      <c r="I290" s="103"/>
      <c r="J290" s="363">
        <v>127.4</v>
      </c>
      <c r="K290" s="436">
        <v>127400</v>
      </c>
      <c r="L290" s="363">
        <f t="shared" si="377"/>
        <v>0</v>
      </c>
      <c r="M290" s="436">
        <f t="shared" si="377"/>
        <v>0</v>
      </c>
      <c r="N290" s="363">
        <f t="shared" si="377"/>
        <v>0</v>
      </c>
      <c r="O290" s="436">
        <f t="shared" si="377"/>
        <v>0</v>
      </c>
      <c r="P290" s="363">
        <f t="shared" si="377"/>
        <v>0</v>
      </c>
      <c r="Q290" s="436">
        <f t="shared" si="377"/>
        <v>0</v>
      </c>
      <c r="R290" s="363">
        <f t="shared" si="377"/>
        <v>0</v>
      </c>
      <c r="S290" s="436">
        <f t="shared" si="377"/>
        <v>0</v>
      </c>
      <c r="T290" s="363">
        <f t="shared" si="377"/>
        <v>127.4</v>
      </c>
      <c r="U290" s="724">
        <f t="shared" si="377"/>
        <v>127400</v>
      </c>
      <c r="V290" s="725">
        <f t="shared" si="377"/>
        <v>127.4</v>
      </c>
      <c r="W290" s="724">
        <f t="shared" si="377"/>
        <v>127368</v>
      </c>
      <c r="X290" s="583">
        <f t="shared" si="359"/>
        <v>1</v>
      </c>
      <c r="Y290" s="583">
        <f t="shared" si="360"/>
        <v>0.99974882260596543</v>
      </c>
    </row>
    <row r="291" spans="1:25" s="136" customFormat="1" ht="14.25" customHeight="1">
      <c r="A291" s="133" t="s">
        <v>47</v>
      </c>
      <c r="B291" s="134" t="s">
        <v>472</v>
      </c>
      <c r="C291" s="134" t="s">
        <v>34</v>
      </c>
      <c r="D291" s="55" t="s">
        <v>508</v>
      </c>
      <c r="E291" s="55" t="s">
        <v>46</v>
      </c>
      <c r="F291" s="56" t="s">
        <v>495</v>
      </c>
      <c r="G291" s="56" t="s">
        <v>201</v>
      </c>
      <c r="H291" s="57" t="s">
        <v>202</v>
      </c>
      <c r="I291" s="135"/>
      <c r="J291" s="372">
        <v>127.4</v>
      </c>
      <c r="K291" s="446">
        <v>127400</v>
      </c>
      <c r="L291" s="372">
        <f t="shared" si="377"/>
        <v>0</v>
      </c>
      <c r="M291" s="446">
        <f t="shared" si="377"/>
        <v>0</v>
      </c>
      <c r="N291" s="372">
        <f t="shared" si="377"/>
        <v>0</v>
      </c>
      <c r="O291" s="446">
        <f t="shared" si="377"/>
        <v>0</v>
      </c>
      <c r="P291" s="372">
        <f t="shared" si="377"/>
        <v>0</v>
      </c>
      <c r="Q291" s="446">
        <f t="shared" si="377"/>
        <v>0</v>
      </c>
      <c r="R291" s="372">
        <f t="shared" si="377"/>
        <v>0</v>
      </c>
      <c r="S291" s="446">
        <f t="shared" si="377"/>
        <v>0</v>
      </c>
      <c r="T291" s="372">
        <f t="shared" si="377"/>
        <v>127.4</v>
      </c>
      <c r="U291" s="750">
        <f t="shared" si="377"/>
        <v>127400</v>
      </c>
      <c r="V291" s="749">
        <f t="shared" si="377"/>
        <v>127.4</v>
      </c>
      <c r="W291" s="750">
        <f t="shared" si="377"/>
        <v>127368</v>
      </c>
      <c r="X291" s="594">
        <f t="shared" si="359"/>
        <v>1</v>
      </c>
      <c r="Y291" s="594">
        <f t="shared" si="360"/>
        <v>0.99974882260596543</v>
      </c>
    </row>
    <row r="292" spans="1:25" s="59" customFormat="1" ht="13.5" customHeight="1">
      <c r="A292" s="35" t="s">
        <v>50</v>
      </c>
      <c r="B292" s="61" t="s">
        <v>472</v>
      </c>
      <c r="C292" s="61" t="s">
        <v>34</v>
      </c>
      <c r="D292" s="62" t="s">
        <v>508</v>
      </c>
      <c r="E292" s="62" t="s">
        <v>46</v>
      </c>
      <c r="F292" s="92" t="s">
        <v>495</v>
      </c>
      <c r="G292" s="92" t="s">
        <v>201</v>
      </c>
      <c r="H292" s="66" t="s">
        <v>216</v>
      </c>
      <c r="I292" s="66"/>
      <c r="J292" s="355">
        <v>127.4</v>
      </c>
      <c r="K292" s="428">
        <v>127400</v>
      </c>
      <c r="L292" s="355">
        <f t="shared" si="377"/>
        <v>0</v>
      </c>
      <c r="M292" s="428">
        <f t="shared" si="377"/>
        <v>0</v>
      </c>
      <c r="N292" s="355">
        <f t="shared" si="377"/>
        <v>0</v>
      </c>
      <c r="O292" s="428">
        <f t="shared" si="377"/>
        <v>0</v>
      </c>
      <c r="P292" s="355">
        <f t="shared" si="377"/>
        <v>0</v>
      </c>
      <c r="Q292" s="428">
        <f t="shared" si="377"/>
        <v>0</v>
      </c>
      <c r="R292" s="355">
        <f t="shared" si="377"/>
        <v>0</v>
      </c>
      <c r="S292" s="428">
        <f t="shared" si="377"/>
        <v>0</v>
      </c>
      <c r="T292" s="355">
        <f t="shared" si="377"/>
        <v>127.4</v>
      </c>
      <c r="U292" s="706">
        <f t="shared" si="377"/>
        <v>127400</v>
      </c>
      <c r="V292" s="707">
        <f t="shared" si="377"/>
        <v>127.4</v>
      </c>
      <c r="W292" s="706">
        <f t="shared" si="377"/>
        <v>127368</v>
      </c>
      <c r="X292" s="575">
        <f t="shared" si="359"/>
        <v>1</v>
      </c>
      <c r="Y292" s="575">
        <f t="shared" si="360"/>
        <v>0.99974882260596543</v>
      </c>
    </row>
    <row r="293" spans="1:25" s="59" customFormat="1" ht="13.5" customHeight="1">
      <c r="A293" s="140" t="s">
        <v>540</v>
      </c>
      <c r="B293" s="67" t="s">
        <v>472</v>
      </c>
      <c r="C293" s="67" t="s">
        <v>34</v>
      </c>
      <c r="D293" s="68" t="s">
        <v>508</v>
      </c>
      <c r="E293" s="68" t="s">
        <v>46</v>
      </c>
      <c r="F293" s="105" t="s">
        <v>495</v>
      </c>
      <c r="G293" s="105" t="s">
        <v>201</v>
      </c>
      <c r="H293" s="69" t="s">
        <v>216</v>
      </c>
      <c r="I293" s="69" t="s">
        <v>51</v>
      </c>
      <c r="J293" s="357">
        <v>127.4</v>
      </c>
      <c r="K293" s="430">
        <v>127400</v>
      </c>
      <c r="L293" s="357">
        <f t="shared" si="377"/>
        <v>0</v>
      </c>
      <c r="M293" s="430">
        <f t="shared" si="377"/>
        <v>0</v>
      </c>
      <c r="N293" s="357">
        <f t="shared" si="377"/>
        <v>0</v>
      </c>
      <c r="O293" s="430">
        <f t="shared" si="377"/>
        <v>0</v>
      </c>
      <c r="P293" s="357">
        <f t="shared" si="377"/>
        <v>0</v>
      </c>
      <c r="Q293" s="430">
        <f t="shared" si="377"/>
        <v>0</v>
      </c>
      <c r="R293" s="357">
        <f t="shared" si="377"/>
        <v>0</v>
      </c>
      <c r="S293" s="430">
        <f t="shared" si="377"/>
        <v>0</v>
      </c>
      <c r="T293" s="357">
        <f t="shared" si="377"/>
        <v>127.4</v>
      </c>
      <c r="U293" s="711">
        <f t="shared" si="377"/>
        <v>127400</v>
      </c>
      <c r="V293" s="712">
        <f t="shared" si="377"/>
        <v>127.4</v>
      </c>
      <c r="W293" s="711">
        <f t="shared" si="377"/>
        <v>127368</v>
      </c>
      <c r="X293" s="577">
        <f t="shared" si="359"/>
        <v>1</v>
      </c>
      <c r="Y293" s="577">
        <f t="shared" si="360"/>
        <v>0.99974882260596543</v>
      </c>
    </row>
    <row r="294" spans="1:25" s="6" customFormat="1" ht="15.75" customHeight="1">
      <c r="A294" s="141" t="s">
        <v>54</v>
      </c>
      <c r="B294" s="72" t="s">
        <v>472</v>
      </c>
      <c r="C294" s="72" t="s">
        <v>34</v>
      </c>
      <c r="D294" s="73" t="s">
        <v>508</v>
      </c>
      <c r="E294" s="73" t="s">
        <v>46</v>
      </c>
      <c r="F294" s="107" t="s">
        <v>495</v>
      </c>
      <c r="G294" s="107" t="s">
        <v>201</v>
      </c>
      <c r="H294" s="77" t="s">
        <v>216</v>
      </c>
      <c r="I294" s="77" t="s">
        <v>55</v>
      </c>
      <c r="J294" s="351">
        <v>127.4</v>
      </c>
      <c r="K294" s="396">
        <v>127400</v>
      </c>
      <c r="L294" s="352">
        <f t="shared" ref="L294" si="378">N294+P294+R294</f>
        <v>0</v>
      </c>
      <c r="M294" s="397">
        <f t="shared" ref="M294" si="379">O294+Q294+S294</f>
        <v>0</v>
      </c>
      <c r="N294" s="396"/>
      <c r="O294" s="396"/>
      <c r="P294" s="396"/>
      <c r="Q294" s="396"/>
      <c r="R294" s="396"/>
      <c r="S294" s="396"/>
      <c r="T294" s="352">
        <f t="shared" ref="T294" si="380">J294+L294</f>
        <v>127.4</v>
      </c>
      <c r="U294" s="700">
        <f t="shared" ref="U294" si="381">K294+M294</f>
        <v>127400</v>
      </c>
      <c r="V294" s="699">
        <v>127.4</v>
      </c>
      <c r="W294" s="699">
        <v>127368</v>
      </c>
      <c r="X294" s="572">
        <f t="shared" si="359"/>
        <v>1</v>
      </c>
      <c r="Y294" s="572">
        <f t="shared" si="360"/>
        <v>0.99974882260596543</v>
      </c>
    </row>
    <row r="295" spans="1:25" ht="23.25" customHeight="1">
      <c r="A295" s="16" t="s">
        <v>56</v>
      </c>
      <c r="B295" s="17" t="s">
        <v>472</v>
      </c>
      <c r="C295" s="17" t="s">
        <v>535</v>
      </c>
      <c r="D295" s="17"/>
      <c r="E295" s="808"/>
      <c r="F295" s="809"/>
      <c r="G295" s="809"/>
      <c r="H295" s="810"/>
      <c r="I295" s="17"/>
      <c r="J295" s="345">
        <v>24392</v>
      </c>
      <c r="K295" s="420">
        <v>24392006</v>
      </c>
      <c r="L295" s="345">
        <f t="shared" ref="L295:W300" si="382">L296</f>
        <v>0</v>
      </c>
      <c r="M295" s="420">
        <f t="shared" si="382"/>
        <v>0</v>
      </c>
      <c r="N295" s="345">
        <f t="shared" si="382"/>
        <v>0</v>
      </c>
      <c r="O295" s="420">
        <f t="shared" si="382"/>
        <v>0</v>
      </c>
      <c r="P295" s="345">
        <f t="shared" si="382"/>
        <v>0</v>
      </c>
      <c r="Q295" s="420">
        <f t="shared" si="382"/>
        <v>0</v>
      </c>
      <c r="R295" s="345">
        <f t="shared" si="382"/>
        <v>0</v>
      </c>
      <c r="S295" s="420">
        <f t="shared" si="382"/>
        <v>0</v>
      </c>
      <c r="T295" s="345">
        <f t="shared" si="382"/>
        <v>24392</v>
      </c>
      <c r="U295" s="687">
        <f t="shared" si="382"/>
        <v>24392006</v>
      </c>
      <c r="V295" s="688">
        <f t="shared" si="382"/>
        <v>21397</v>
      </c>
      <c r="W295" s="687">
        <f t="shared" si="382"/>
        <v>21396967.469999999</v>
      </c>
      <c r="X295" s="566">
        <f t="shared" si="359"/>
        <v>0.87721384060347651</v>
      </c>
      <c r="Y295" s="566">
        <f t="shared" si="360"/>
        <v>0.87721229119081057</v>
      </c>
    </row>
    <row r="296" spans="1:25" s="12" customFormat="1" ht="24" customHeight="1">
      <c r="A296" s="87" t="s">
        <v>397</v>
      </c>
      <c r="B296" s="88" t="s">
        <v>472</v>
      </c>
      <c r="C296" s="88" t="s">
        <v>535</v>
      </c>
      <c r="D296" s="88" t="s">
        <v>474</v>
      </c>
      <c r="E296" s="811"/>
      <c r="F296" s="812"/>
      <c r="G296" s="812"/>
      <c r="H296" s="813"/>
      <c r="I296" s="88"/>
      <c r="J296" s="368">
        <v>24392</v>
      </c>
      <c r="K296" s="442">
        <v>24392006</v>
      </c>
      <c r="L296" s="368">
        <f t="shared" si="382"/>
        <v>0</v>
      </c>
      <c r="M296" s="442">
        <f t="shared" si="382"/>
        <v>0</v>
      </c>
      <c r="N296" s="368">
        <f t="shared" si="382"/>
        <v>0</v>
      </c>
      <c r="O296" s="442">
        <f t="shared" si="382"/>
        <v>0</v>
      </c>
      <c r="P296" s="368">
        <f t="shared" si="382"/>
        <v>0</v>
      </c>
      <c r="Q296" s="442">
        <f t="shared" si="382"/>
        <v>0</v>
      </c>
      <c r="R296" s="368">
        <f t="shared" si="382"/>
        <v>0</v>
      </c>
      <c r="S296" s="442">
        <f t="shared" si="382"/>
        <v>0</v>
      </c>
      <c r="T296" s="368">
        <f t="shared" si="382"/>
        <v>24392</v>
      </c>
      <c r="U296" s="739">
        <f t="shared" si="382"/>
        <v>24392006</v>
      </c>
      <c r="V296" s="740">
        <f t="shared" si="382"/>
        <v>21397</v>
      </c>
      <c r="W296" s="739">
        <f t="shared" si="382"/>
        <v>21396967.469999999</v>
      </c>
      <c r="X296" s="589">
        <f t="shared" si="359"/>
        <v>0.87721384060347651</v>
      </c>
      <c r="Y296" s="589">
        <f t="shared" si="360"/>
        <v>0.87721229119081057</v>
      </c>
    </row>
    <row r="297" spans="1:25" s="86" customFormat="1" ht="36.75" customHeight="1">
      <c r="A297" s="90" t="s">
        <v>520</v>
      </c>
      <c r="B297" s="24" t="s">
        <v>472</v>
      </c>
      <c r="C297" s="24" t="s">
        <v>535</v>
      </c>
      <c r="D297" s="25" t="s">
        <v>474</v>
      </c>
      <c r="E297" s="119" t="s">
        <v>476</v>
      </c>
      <c r="F297" s="120" t="s">
        <v>478</v>
      </c>
      <c r="G297" s="120" t="s">
        <v>201</v>
      </c>
      <c r="H297" s="121" t="s">
        <v>202</v>
      </c>
      <c r="I297" s="121"/>
      <c r="J297" s="366">
        <v>24392</v>
      </c>
      <c r="K297" s="440">
        <v>24392006</v>
      </c>
      <c r="L297" s="366">
        <f t="shared" si="382"/>
        <v>0</v>
      </c>
      <c r="M297" s="440">
        <f t="shared" si="382"/>
        <v>0</v>
      </c>
      <c r="N297" s="366">
        <f t="shared" si="382"/>
        <v>0</v>
      </c>
      <c r="O297" s="440">
        <f t="shared" si="382"/>
        <v>0</v>
      </c>
      <c r="P297" s="366">
        <f t="shared" si="382"/>
        <v>0</v>
      </c>
      <c r="Q297" s="440">
        <f t="shared" si="382"/>
        <v>0</v>
      </c>
      <c r="R297" s="366">
        <f t="shared" si="382"/>
        <v>0</v>
      </c>
      <c r="S297" s="440">
        <f t="shared" si="382"/>
        <v>0</v>
      </c>
      <c r="T297" s="366">
        <f t="shared" si="382"/>
        <v>24392</v>
      </c>
      <c r="U297" s="735">
        <f t="shared" si="382"/>
        <v>24392006</v>
      </c>
      <c r="V297" s="736">
        <f t="shared" si="382"/>
        <v>21397</v>
      </c>
      <c r="W297" s="735">
        <f t="shared" si="382"/>
        <v>21396967.469999999</v>
      </c>
      <c r="X297" s="587">
        <f t="shared" si="359"/>
        <v>0.87721384060347651</v>
      </c>
      <c r="Y297" s="587">
        <f t="shared" si="360"/>
        <v>0.87721229119081057</v>
      </c>
    </row>
    <row r="298" spans="1:25" s="34" customFormat="1" ht="23.25" customHeight="1">
      <c r="A298" s="133" t="s">
        <v>57</v>
      </c>
      <c r="B298" s="30" t="s">
        <v>472</v>
      </c>
      <c r="C298" s="30" t="s">
        <v>535</v>
      </c>
      <c r="D298" s="31" t="s">
        <v>474</v>
      </c>
      <c r="E298" s="55" t="s">
        <v>476</v>
      </c>
      <c r="F298" s="56" t="s">
        <v>497</v>
      </c>
      <c r="G298" s="56" t="s">
        <v>201</v>
      </c>
      <c r="H298" s="57" t="s">
        <v>202</v>
      </c>
      <c r="I298" s="57"/>
      <c r="J298" s="372">
        <v>24392</v>
      </c>
      <c r="K298" s="446">
        <v>24392006</v>
      </c>
      <c r="L298" s="372">
        <f t="shared" si="382"/>
        <v>0</v>
      </c>
      <c r="M298" s="446">
        <f t="shared" si="382"/>
        <v>0</v>
      </c>
      <c r="N298" s="372">
        <f t="shared" si="382"/>
        <v>0</v>
      </c>
      <c r="O298" s="446">
        <f t="shared" si="382"/>
        <v>0</v>
      </c>
      <c r="P298" s="372">
        <f t="shared" si="382"/>
        <v>0</v>
      </c>
      <c r="Q298" s="446">
        <f t="shared" si="382"/>
        <v>0</v>
      </c>
      <c r="R298" s="372">
        <f t="shared" si="382"/>
        <v>0</v>
      </c>
      <c r="S298" s="446">
        <f t="shared" si="382"/>
        <v>0</v>
      </c>
      <c r="T298" s="372">
        <f t="shared" si="382"/>
        <v>24392</v>
      </c>
      <c r="U298" s="750">
        <f t="shared" si="382"/>
        <v>24392006</v>
      </c>
      <c r="V298" s="749">
        <f t="shared" si="382"/>
        <v>21397</v>
      </c>
      <c r="W298" s="750">
        <f t="shared" si="382"/>
        <v>21396967.469999999</v>
      </c>
      <c r="X298" s="594">
        <f t="shared" si="359"/>
        <v>0.87721384060347651</v>
      </c>
      <c r="Y298" s="594">
        <f t="shared" si="360"/>
        <v>0.87721229119081057</v>
      </c>
    </row>
    <row r="299" spans="1:25" s="28" customFormat="1" ht="13.5" customHeight="1">
      <c r="A299" s="60" t="s">
        <v>58</v>
      </c>
      <c r="B299" s="61" t="s">
        <v>472</v>
      </c>
      <c r="C299" s="61" t="s">
        <v>535</v>
      </c>
      <c r="D299" s="62" t="s">
        <v>474</v>
      </c>
      <c r="E299" s="124" t="s">
        <v>476</v>
      </c>
      <c r="F299" s="125" t="s">
        <v>497</v>
      </c>
      <c r="G299" s="125" t="s">
        <v>201</v>
      </c>
      <c r="H299" s="126" t="s">
        <v>217</v>
      </c>
      <c r="I299" s="126"/>
      <c r="J299" s="370">
        <v>24392</v>
      </c>
      <c r="K299" s="388">
        <v>24392006</v>
      </c>
      <c r="L299" s="370">
        <f t="shared" si="382"/>
        <v>0</v>
      </c>
      <c r="M299" s="388">
        <f t="shared" si="382"/>
        <v>0</v>
      </c>
      <c r="N299" s="370">
        <f t="shared" si="382"/>
        <v>0</v>
      </c>
      <c r="O299" s="388">
        <f t="shared" si="382"/>
        <v>0</v>
      </c>
      <c r="P299" s="370">
        <f t="shared" si="382"/>
        <v>0</v>
      </c>
      <c r="Q299" s="388">
        <f t="shared" si="382"/>
        <v>0</v>
      </c>
      <c r="R299" s="370">
        <f t="shared" si="382"/>
        <v>0</v>
      </c>
      <c r="S299" s="388">
        <f t="shared" si="382"/>
        <v>0</v>
      </c>
      <c r="T299" s="370">
        <f t="shared" si="382"/>
        <v>24392</v>
      </c>
      <c r="U299" s="743">
        <f t="shared" si="382"/>
        <v>24392006</v>
      </c>
      <c r="V299" s="744">
        <f t="shared" si="382"/>
        <v>21397</v>
      </c>
      <c r="W299" s="743">
        <f t="shared" si="382"/>
        <v>21396967.469999999</v>
      </c>
      <c r="X299" s="591">
        <f t="shared" si="359"/>
        <v>0.87721384060347651</v>
      </c>
      <c r="Y299" s="591">
        <f t="shared" si="360"/>
        <v>0.87721229119081057</v>
      </c>
    </row>
    <row r="300" spans="1:25" s="28" customFormat="1" ht="13.5" customHeight="1">
      <c r="A300" s="40" t="s">
        <v>59</v>
      </c>
      <c r="B300" s="67" t="s">
        <v>472</v>
      </c>
      <c r="C300" s="67" t="s">
        <v>535</v>
      </c>
      <c r="D300" s="68" t="s">
        <v>474</v>
      </c>
      <c r="E300" s="8" t="s">
        <v>476</v>
      </c>
      <c r="F300" s="9" t="s">
        <v>497</v>
      </c>
      <c r="G300" s="9" t="s">
        <v>201</v>
      </c>
      <c r="H300" s="10" t="s">
        <v>217</v>
      </c>
      <c r="I300" s="82">
        <v>700</v>
      </c>
      <c r="J300" s="360">
        <v>24392</v>
      </c>
      <c r="K300" s="433">
        <v>24392006</v>
      </c>
      <c r="L300" s="360">
        <f t="shared" si="382"/>
        <v>0</v>
      </c>
      <c r="M300" s="433">
        <f t="shared" si="382"/>
        <v>0</v>
      </c>
      <c r="N300" s="360">
        <f t="shared" si="382"/>
        <v>0</v>
      </c>
      <c r="O300" s="433">
        <f t="shared" si="382"/>
        <v>0</v>
      </c>
      <c r="P300" s="360">
        <f t="shared" si="382"/>
        <v>0</v>
      </c>
      <c r="Q300" s="433">
        <f t="shared" si="382"/>
        <v>0</v>
      </c>
      <c r="R300" s="360">
        <f t="shared" si="382"/>
        <v>0</v>
      </c>
      <c r="S300" s="433">
        <f t="shared" si="382"/>
        <v>0</v>
      </c>
      <c r="T300" s="360">
        <f t="shared" si="382"/>
        <v>24392</v>
      </c>
      <c r="U300" s="700">
        <f t="shared" si="382"/>
        <v>24392006</v>
      </c>
      <c r="V300" s="701">
        <f t="shared" si="382"/>
        <v>21397</v>
      </c>
      <c r="W300" s="700">
        <f t="shared" si="382"/>
        <v>21396967.469999999</v>
      </c>
      <c r="X300" s="580">
        <f t="shared" si="359"/>
        <v>0.87721384060347651</v>
      </c>
      <c r="Y300" s="580">
        <f t="shared" si="360"/>
        <v>0.87721229119081057</v>
      </c>
    </row>
    <row r="301" spans="1:25" s="85" customFormat="1" ht="13.5" customHeight="1">
      <c r="A301" s="45" t="s">
        <v>58</v>
      </c>
      <c r="B301" s="72" t="s">
        <v>472</v>
      </c>
      <c r="C301" s="72" t="s">
        <v>535</v>
      </c>
      <c r="D301" s="73" t="s">
        <v>474</v>
      </c>
      <c r="E301" s="74" t="s">
        <v>476</v>
      </c>
      <c r="F301" s="75" t="s">
        <v>497</v>
      </c>
      <c r="G301" s="75" t="s">
        <v>201</v>
      </c>
      <c r="H301" s="76" t="s">
        <v>217</v>
      </c>
      <c r="I301" s="84">
        <v>730</v>
      </c>
      <c r="J301" s="395">
        <v>24392</v>
      </c>
      <c r="K301" s="396">
        <v>24392006</v>
      </c>
      <c r="L301" s="352">
        <f t="shared" ref="L301" si="383">N301+P301+R301</f>
        <v>0</v>
      </c>
      <c r="M301" s="397">
        <f t="shared" ref="M301" si="384">O301+Q301+S301</f>
        <v>0</v>
      </c>
      <c r="N301" s="351"/>
      <c r="O301" s="396"/>
      <c r="P301" s="351"/>
      <c r="Q301" s="396"/>
      <c r="R301" s="351"/>
      <c r="S301" s="396"/>
      <c r="T301" s="352">
        <f t="shared" ref="T301" si="385">J301+L301</f>
        <v>24392</v>
      </c>
      <c r="U301" s="700">
        <f t="shared" ref="U301" si="386">K301+M301</f>
        <v>24392006</v>
      </c>
      <c r="V301" s="708">
        <v>21397</v>
      </c>
      <c r="W301" s="699">
        <f>21377506.88+19460.59</f>
        <v>21396967.469999999</v>
      </c>
      <c r="X301" s="572">
        <f t="shared" si="359"/>
        <v>0.87721384060347651</v>
      </c>
      <c r="Y301" s="572">
        <f t="shared" si="360"/>
        <v>0.87721229119081057</v>
      </c>
    </row>
    <row r="302" spans="1:25" s="85" customFormat="1" ht="13.5" customHeight="1">
      <c r="A302" s="145"/>
      <c r="B302" s="146"/>
      <c r="C302" s="146"/>
      <c r="D302" s="147"/>
      <c r="E302" s="148"/>
      <c r="F302" s="149"/>
      <c r="G302" s="149"/>
      <c r="H302" s="150"/>
      <c r="I302" s="151"/>
      <c r="J302" s="373"/>
      <c r="K302" s="448"/>
      <c r="L302" s="373"/>
      <c r="M302" s="448"/>
      <c r="N302" s="373"/>
      <c r="O302" s="448"/>
      <c r="P302" s="373"/>
      <c r="Q302" s="448"/>
      <c r="R302" s="373"/>
      <c r="S302" s="448"/>
      <c r="T302" s="373"/>
      <c r="U302" s="751"/>
      <c r="V302" s="752"/>
      <c r="W302" s="751"/>
      <c r="X302" s="373"/>
      <c r="Y302" s="448"/>
    </row>
    <row r="303" spans="1:25" s="15" customFormat="1" ht="38.25" customHeight="1">
      <c r="A303" s="13" t="s">
        <v>62</v>
      </c>
      <c r="B303" s="14" t="s">
        <v>63</v>
      </c>
      <c r="C303" s="14"/>
      <c r="D303" s="14"/>
      <c r="E303" s="506"/>
      <c r="F303" s="507"/>
      <c r="G303" s="507"/>
      <c r="H303" s="508"/>
      <c r="I303" s="14"/>
      <c r="J303" s="374">
        <v>113597.7</v>
      </c>
      <c r="K303" s="449">
        <v>113597700.47</v>
      </c>
      <c r="L303" s="374">
        <f t="shared" ref="L303:W303" si="387">L304+L329+L391+L486+L509</f>
        <v>131.60000000000002</v>
      </c>
      <c r="M303" s="449">
        <f t="shared" si="387"/>
        <v>131578.33000000002</v>
      </c>
      <c r="N303" s="374">
        <f t="shared" si="387"/>
        <v>131.60000000000002</v>
      </c>
      <c r="O303" s="449">
        <f t="shared" si="387"/>
        <v>131578.33000000002</v>
      </c>
      <c r="P303" s="374">
        <f t="shared" si="387"/>
        <v>0</v>
      </c>
      <c r="Q303" s="449">
        <f t="shared" si="387"/>
        <v>0</v>
      </c>
      <c r="R303" s="374">
        <f t="shared" si="387"/>
        <v>0</v>
      </c>
      <c r="S303" s="449">
        <f t="shared" si="387"/>
        <v>0</v>
      </c>
      <c r="T303" s="374">
        <f t="shared" si="387"/>
        <v>113729.3</v>
      </c>
      <c r="U303" s="753">
        <f t="shared" si="387"/>
        <v>113729278.8</v>
      </c>
      <c r="V303" s="754">
        <f t="shared" si="387"/>
        <v>111853.5</v>
      </c>
      <c r="W303" s="753">
        <f t="shared" si="387"/>
        <v>111853530.58</v>
      </c>
      <c r="X303" s="595">
        <f t="shared" ref="X303:X354" si="388">IF(V303=0,0,V303/T303)</f>
        <v>0.98350644908567975</v>
      </c>
      <c r="Y303" s="595">
        <f t="shared" ref="Y303:Y354" si="389">IF(W303=0,0,W303/U303)</f>
        <v>0.98350690130288598</v>
      </c>
    </row>
    <row r="304" spans="1:25" s="12" customFormat="1" ht="16.5" customHeight="1">
      <c r="A304" s="16" t="s">
        <v>473</v>
      </c>
      <c r="B304" s="17" t="s">
        <v>63</v>
      </c>
      <c r="C304" s="17" t="s">
        <v>474</v>
      </c>
      <c r="D304" s="17"/>
      <c r="E304" s="503"/>
      <c r="F304" s="504"/>
      <c r="G304" s="504"/>
      <c r="H304" s="505"/>
      <c r="I304" s="17"/>
      <c r="J304" s="129">
        <v>6845.5999999999995</v>
      </c>
      <c r="K304" s="445">
        <v>6845656.8499999996</v>
      </c>
      <c r="L304" s="129">
        <f t="shared" ref="L304:W304" si="390">L305</f>
        <v>0</v>
      </c>
      <c r="M304" s="445">
        <f t="shared" si="390"/>
        <v>0</v>
      </c>
      <c r="N304" s="129">
        <f t="shared" si="390"/>
        <v>0</v>
      </c>
      <c r="O304" s="445">
        <f t="shared" si="390"/>
        <v>0</v>
      </c>
      <c r="P304" s="129">
        <f t="shared" si="390"/>
        <v>0</v>
      </c>
      <c r="Q304" s="445">
        <f t="shared" si="390"/>
        <v>0</v>
      </c>
      <c r="R304" s="129">
        <f t="shared" si="390"/>
        <v>0</v>
      </c>
      <c r="S304" s="445">
        <f t="shared" si="390"/>
        <v>0</v>
      </c>
      <c r="T304" s="129">
        <f t="shared" si="390"/>
        <v>6845.5999999999985</v>
      </c>
      <c r="U304" s="747">
        <f t="shared" si="390"/>
        <v>6845656.8499999996</v>
      </c>
      <c r="V304" s="748">
        <f t="shared" si="390"/>
        <v>6537.6999999999989</v>
      </c>
      <c r="W304" s="747">
        <f t="shared" si="390"/>
        <v>6537712.5</v>
      </c>
      <c r="X304" s="593">
        <f t="shared" si="388"/>
        <v>0.95502220404347327</v>
      </c>
      <c r="Y304" s="593">
        <f t="shared" si="389"/>
        <v>0.9550160990029759</v>
      </c>
    </row>
    <row r="305" spans="1:25" s="12" customFormat="1" ht="15.75" customHeight="1">
      <c r="A305" s="87" t="s">
        <v>533</v>
      </c>
      <c r="B305" s="88" t="s">
        <v>63</v>
      </c>
      <c r="C305" s="88" t="s">
        <v>474</v>
      </c>
      <c r="D305" s="70" t="s">
        <v>535</v>
      </c>
      <c r="E305" s="492"/>
      <c r="F305" s="493"/>
      <c r="G305" s="493"/>
      <c r="H305" s="494"/>
      <c r="I305" s="89"/>
      <c r="J305" s="353">
        <v>6845.5999999999995</v>
      </c>
      <c r="K305" s="426">
        <v>6845656.8499999996</v>
      </c>
      <c r="L305" s="353">
        <f>L306+L312</f>
        <v>0</v>
      </c>
      <c r="M305" s="426">
        <f>M306+M312</f>
        <v>0</v>
      </c>
      <c r="N305" s="353">
        <f>N306+N312</f>
        <v>0</v>
      </c>
      <c r="O305" s="426">
        <f>O306+O312</f>
        <v>0</v>
      </c>
      <c r="P305" s="353">
        <f>P306+P312</f>
        <v>0</v>
      </c>
      <c r="Q305" s="426">
        <f t="shared" ref="Q305:S305" si="391">Q306+Q312</f>
        <v>0</v>
      </c>
      <c r="R305" s="353">
        <f t="shared" si="391"/>
        <v>0</v>
      </c>
      <c r="S305" s="426">
        <f t="shared" si="391"/>
        <v>0</v>
      </c>
      <c r="T305" s="353">
        <f t="shared" ref="T305:W305" si="392">T306+T312</f>
        <v>6845.5999999999985</v>
      </c>
      <c r="U305" s="702">
        <f t="shared" si="392"/>
        <v>6845656.8499999996</v>
      </c>
      <c r="V305" s="703">
        <f t="shared" si="392"/>
        <v>6537.6999999999989</v>
      </c>
      <c r="W305" s="702">
        <f t="shared" si="392"/>
        <v>6537712.5</v>
      </c>
      <c r="X305" s="573">
        <f t="shared" si="388"/>
        <v>0.95502220404347327</v>
      </c>
      <c r="Y305" s="573">
        <f t="shared" si="389"/>
        <v>0.9550160990029759</v>
      </c>
    </row>
    <row r="306" spans="1:25" s="28" customFormat="1" ht="26.25" customHeight="1">
      <c r="A306" s="23" t="s">
        <v>477</v>
      </c>
      <c r="B306" s="24" t="s">
        <v>63</v>
      </c>
      <c r="C306" s="24" t="s">
        <v>474</v>
      </c>
      <c r="D306" s="25" t="s">
        <v>535</v>
      </c>
      <c r="E306" s="25" t="s">
        <v>474</v>
      </c>
      <c r="F306" s="26" t="s">
        <v>478</v>
      </c>
      <c r="G306" s="26" t="s">
        <v>201</v>
      </c>
      <c r="H306" s="27" t="s">
        <v>202</v>
      </c>
      <c r="I306" s="27"/>
      <c r="J306" s="375">
        <v>206.2</v>
      </c>
      <c r="K306" s="450">
        <v>206200</v>
      </c>
      <c r="L306" s="375">
        <f t="shared" ref="L306:W310" si="393">L307</f>
        <v>0</v>
      </c>
      <c r="M306" s="450">
        <f t="shared" si="393"/>
        <v>0</v>
      </c>
      <c r="N306" s="375">
        <f t="shared" si="393"/>
        <v>0</v>
      </c>
      <c r="O306" s="450">
        <f t="shared" si="393"/>
        <v>0</v>
      </c>
      <c r="P306" s="375">
        <f t="shared" si="393"/>
        <v>0</v>
      </c>
      <c r="Q306" s="450">
        <f t="shared" si="393"/>
        <v>0</v>
      </c>
      <c r="R306" s="375">
        <f t="shared" si="393"/>
        <v>0</v>
      </c>
      <c r="S306" s="450">
        <f t="shared" si="393"/>
        <v>0</v>
      </c>
      <c r="T306" s="375">
        <f t="shared" si="393"/>
        <v>206.2</v>
      </c>
      <c r="U306" s="755">
        <f t="shared" si="393"/>
        <v>206200</v>
      </c>
      <c r="V306" s="756">
        <f t="shared" si="393"/>
        <v>206.2</v>
      </c>
      <c r="W306" s="755">
        <f t="shared" si="393"/>
        <v>206200</v>
      </c>
      <c r="X306" s="596">
        <f t="shared" si="388"/>
        <v>1</v>
      </c>
      <c r="Y306" s="596">
        <f t="shared" si="389"/>
        <v>1</v>
      </c>
    </row>
    <row r="307" spans="1:25" s="34" customFormat="1" ht="27" customHeight="1">
      <c r="A307" s="29" t="s">
        <v>543</v>
      </c>
      <c r="B307" s="30" t="s">
        <v>63</v>
      </c>
      <c r="C307" s="30" t="s">
        <v>474</v>
      </c>
      <c r="D307" s="31" t="s">
        <v>535</v>
      </c>
      <c r="E307" s="31" t="s">
        <v>474</v>
      </c>
      <c r="F307" s="32" t="s">
        <v>497</v>
      </c>
      <c r="G307" s="32" t="s">
        <v>201</v>
      </c>
      <c r="H307" s="33" t="s">
        <v>202</v>
      </c>
      <c r="I307" s="33"/>
      <c r="J307" s="358">
        <v>206.2</v>
      </c>
      <c r="K307" s="431">
        <v>206200</v>
      </c>
      <c r="L307" s="358">
        <f t="shared" si="393"/>
        <v>0</v>
      </c>
      <c r="M307" s="431">
        <f t="shared" si="393"/>
        <v>0</v>
      </c>
      <c r="N307" s="358">
        <f t="shared" si="393"/>
        <v>0</v>
      </c>
      <c r="O307" s="431">
        <f t="shared" si="393"/>
        <v>0</v>
      </c>
      <c r="P307" s="358">
        <f t="shared" si="393"/>
        <v>0</v>
      </c>
      <c r="Q307" s="431">
        <f t="shared" si="393"/>
        <v>0</v>
      </c>
      <c r="R307" s="358">
        <f t="shared" si="393"/>
        <v>0</v>
      </c>
      <c r="S307" s="431">
        <f t="shared" si="393"/>
        <v>0</v>
      </c>
      <c r="T307" s="358">
        <f t="shared" si="393"/>
        <v>206.2</v>
      </c>
      <c r="U307" s="713">
        <f t="shared" si="393"/>
        <v>206200</v>
      </c>
      <c r="V307" s="714">
        <f t="shared" si="393"/>
        <v>206.2</v>
      </c>
      <c r="W307" s="713">
        <f t="shared" si="393"/>
        <v>206200</v>
      </c>
      <c r="X307" s="578">
        <f t="shared" si="388"/>
        <v>1</v>
      </c>
      <c r="Y307" s="578">
        <f t="shared" si="389"/>
        <v>1</v>
      </c>
    </row>
    <row r="308" spans="1:25" s="28" customFormat="1" ht="14.25" customHeight="1">
      <c r="A308" s="79" t="s">
        <v>209</v>
      </c>
      <c r="B308" s="36" t="s">
        <v>63</v>
      </c>
      <c r="C308" s="36" t="s">
        <v>474</v>
      </c>
      <c r="D308" s="37" t="s">
        <v>535</v>
      </c>
      <c r="E308" s="63" t="s">
        <v>474</v>
      </c>
      <c r="F308" s="64" t="s">
        <v>497</v>
      </c>
      <c r="G308" s="64" t="s">
        <v>201</v>
      </c>
      <c r="H308" s="65" t="s">
        <v>210</v>
      </c>
      <c r="I308" s="80"/>
      <c r="J308" s="356">
        <v>206.2</v>
      </c>
      <c r="K308" s="429">
        <v>206200</v>
      </c>
      <c r="L308" s="356">
        <f t="shared" si="393"/>
        <v>0</v>
      </c>
      <c r="M308" s="429">
        <f t="shared" si="393"/>
        <v>0</v>
      </c>
      <c r="N308" s="356">
        <f t="shared" si="393"/>
        <v>0</v>
      </c>
      <c r="O308" s="429">
        <f t="shared" si="393"/>
        <v>0</v>
      </c>
      <c r="P308" s="356">
        <f t="shared" si="393"/>
        <v>0</v>
      </c>
      <c r="Q308" s="429">
        <f t="shared" si="393"/>
        <v>0</v>
      </c>
      <c r="R308" s="356">
        <f t="shared" si="393"/>
        <v>0</v>
      </c>
      <c r="S308" s="429">
        <f t="shared" si="393"/>
        <v>0</v>
      </c>
      <c r="T308" s="356">
        <f t="shared" si="393"/>
        <v>206.2</v>
      </c>
      <c r="U308" s="709">
        <f t="shared" si="393"/>
        <v>206200</v>
      </c>
      <c r="V308" s="710">
        <f t="shared" si="393"/>
        <v>206.2</v>
      </c>
      <c r="W308" s="709">
        <f t="shared" si="393"/>
        <v>206200</v>
      </c>
      <c r="X308" s="576">
        <f t="shared" si="388"/>
        <v>1</v>
      </c>
      <c r="Y308" s="576">
        <f t="shared" si="389"/>
        <v>1</v>
      </c>
    </row>
    <row r="309" spans="1:25" s="12" customFormat="1" ht="26.25" customHeight="1">
      <c r="A309" s="40" t="s">
        <v>498</v>
      </c>
      <c r="B309" s="67" t="s">
        <v>63</v>
      </c>
      <c r="C309" s="67" t="s">
        <v>474</v>
      </c>
      <c r="D309" s="68" t="s">
        <v>535</v>
      </c>
      <c r="E309" s="497" t="s">
        <v>474</v>
      </c>
      <c r="F309" s="498" t="s">
        <v>497</v>
      </c>
      <c r="G309" s="498" t="s">
        <v>201</v>
      </c>
      <c r="H309" s="499" t="s">
        <v>210</v>
      </c>
      <c r="I309" s="69" t="s">
        <v>499</v>
      </c>
      <c r="J309" s="357">
        <v>206.2</v>
      </c>
      <c r="K309" s="430">
        <v>206200</v>
      </c>
      <c r="L309" s="357">
        <f t="shared" si="393"/>
        <v>0</v>
      </c>
      <c r="M309" s="430">
        <f t="shared" si="393"/>
        <v>0</v>
      </c>
      <c r="N309" s="357">
        <f t="shared" si="393"/>
        <v>0</v>
      </c>
      <c r="O309" s="430">
        <f t="shared" si="393"/>
        <v>0</v>
      </c>
      <c r="P309" s="357">
        <f t="shared" si="393"/>
        <v>0</v>
      </c>
      <c r="Q309" s="430">
        <f t="shared" si="393"/>
        <v>0</v>
      </c>
      <c r="R309" s="357">
        <f t="shared" si="393"/>
        <v>0</v>
      </c>
      <c r="S309" s="430">
        <f t="shared" si="393"/>
        <v>0</v>
      </c>
      <c r="T309" s="357">
        <f t="shared" si="393"/>
        <v>206.2</v>
      </c>
      <c r="U309" s="711">
        <f t="shared" si="393"/>
        <v>206200</v>
      </c>
      <c r="V309" s="712">
        <f t="shared" si="393"/>
        <v>206.2</v>
      </c>
      <c r="W309" s="711">
        <f t="shared" si="393"/>
        <v>206200</v>
      </c>
      <c r="X309" s="577">
        <f t="shared" si="388"/>
        <v>1</v>
      </c>
      <c r="Y309" s="577">
        <f t="shared" si="389"/>
        <v>1</v>
      </c>
    </row>
    <row r="310" spans="1:25" s="59" customFormat="1" ht="25.5" customHeight="1">
      <c r="A310" s="45" t="s">
        <v>500</v>
      </c>
      <c r="B310" s="72" t="s">
        <v>63</v>
      </c>
      <c r="C310" s="72" t="s">
        <v>474</v>
      </c>
      <c r="D310" s="73" t="s">
        <v>535</v>
      </c>
      <c r="E310" s="74" t="s">
        <v>474</v>
      </c>
      <c r="F310" s="75" t="s">
        <v>497</v>
      </c>
      <c r="G310" s="75" t="s">
        <v>201</v>
      </c>
      <c r="H310" s="76" t="s">
        <v>210</v>
      </c>
      <c r="I310" s="77" t="s">
        <v>501</v>
      </c>
      <c r="J310" s="364">
        <v>206.2</v>
      </c>
      <c r="K310" s="438">
        <v>206200</v>
      </c>
      <c r="L310" s="364">
        <f t="shared" si="393"/>
        <v>0</v>
      </c>
      <c r="M310" s="438">
        <f t="shared" si="393"/>
        <v>0</v>
      </c>
      <c r="N310" s="364">
        <f t="shared" si="393"/>
        <v>0</v>
      </c>
      <c r="O310" s="438">
        <f t="shared" si="393"/>
        <v>0</v>
      </c>
      <c r="P310" s="364">
        <f t="shared" si="393"/>
        <v>0</v>
      </c>
      <c r="Q310" s="438">
        <f t="shared" si="393"/>
        <v>0</v>
      </c>
      <c r="R310" s="364">
        <f t="shared" si="393"/>
        <v>0</v>
      </c>
      <c r="S310" s="438">
        <f t="shared" si="393"/>
        <v>0</v>
      </c>
      <c r="T310" s="364">
        <f t="shared" si="393"/>
        <v>206.2</v>
      </c>
      <c r="U310" s="730">
        <f t="shared" si="393"/>
        <v>206200</v>
      </c>
      <c r="V310" s="731">
        <f t="shared" si="393"/>
        <v>206.2</v>
      </c>
      <c r="W310" s="730">
        <f t="shared" si="393"/>
        <v>206200</v>
      </c>
      <c r="X310" s="585">
        <f t="shared" si="388"/>
        <v>1</v>
      </c>
      <c r="Y310" s="585">
        <f t="shared" si="389"/>
        <v>1</v>
      </c>
    </row>
    <row r="311" spans="1:25" s="113" customFormat="1" ht="12.75" customHeight="1">
      <c r="A311" s="93" t="s">
        <v>546</v>
      </c>
      <c r="B311" s="108"/>
      <c r="C311" s="108"/>
      <c r="D311" s="109"/>
      <c r="E311" s="110"/>
      <c r="F311" s="111"/>
      <c r="G311" s="111"/>
      <c r="H311" s="112"/>
      <c r="I311" s="99" t="s">
        <v>242</v>
      </c>
      <c r="J311" s="351">
        <v>206.2</v>
      </c>
      <c r="K311" s="396">
        <v>206200</v>
      </c>
      <c r="L311" s="352">
        <f t="shared" ref="L311" si="394">N311+P311+R311</f>
        <v>0</v>
      </c>
      <c r="M311" s="397">
        <f t="shared" ref="M311" si="395">O311+Q311+S311</f>
        <v>0</v>
      </c>
      <c r="N311" s="351"/>
      <c r="O311" s="396"/>
      <c r="P311" s="351"/>
      <c r="Q311" s="396"/>
      <c r="R311" s="351"/>
      <c r="S311" s="396"/>
      <c r="T311" s="352">
        <f t="shared" ref="T311" si="396">J311+L311</f>
        <v>206.2</v>
      </c>
      <c r="U311" s="700">
        <f t="shared" ref="U311" si="397">K311+M311</f>
        <v>206200</v>
      </c>
      <c r="V311" s="787">
        <v>206.2</v>
      </c>
      <c r="W311" s="699">
        <v>206200</v>
      </c>
      <c r="X311" s="572">
        <f t="shared" si="388"/>
        <v>1</v>
      </c>
      <c r="Y311" s="572">
        <f t="shared" si="389"/>
        <v>1</v>
      </c>
    </row>
    <row r="312" spans="1:25" s="28" customFormat="1" ht="37.5" customHeight="1">
      <c r="A312" s="23" t="s">
        <v>2</v>
      </c>
      <c r="B312" s="24" t="s">
        <v>63</v>
      </c>
      <c r="C312" s="24" t="s">
        <v>474</v>
      </c>
      <c r="D312" s="25" t="s">
        <v>535</v>
      </c>
      <c r="E312" s="25" t="s">
        <v>489</v>
      </c>
      <c r="F312" s="26" t="s">
        <v>478</v>
      </c>
      <c r="G312" s="26" t="s">
        <v>201</v>
      </c>
      <c r="H312" s="27" t="s">
        <v>202</v>
      </c>
      <c r="I312" s="27"/>
      <c r="J312" s="347">
        <v>6639.4</v>
      </c>
      <c r="K312" s="422">
        <v>6639456.8499999996</v>
      </c>
      <c r="L312" s="347">
        <f t="shared" ref="L312:W314" si="398">L313</f>
        <v>0</v>
      </c>
      <c r="M312" s="422">
        <f t="shared" si="398"/>
        <v>0</v>
      </c>
      <c r="N312" s="347">
        <f t="shared" si="398"/>
        <v>0</v>
      </c>
      <c r="O312" s="422">
        <f t="shared" si="398"/>
        <v>0</v>
      </c>
      <c r="P312" s="347">
        <f t="shared" si="398"/>
        <v>0</v>
      </c>
      <c r="Q312" s="422">
        <f t="shared" si="398"/>
        <v>0</v>
      </c>
      <c r="R312" s="347">
        <f t="shared" si="398"/>
        <v>0</v>
      </c>
      <c r="S312" s="422">
        <f t="shared" si="398"/>
        <v>0</v>
      </c>
      <c r="T312" s="347">
        <f t="shared" si="398"/>
        <v>6639.3999999999987</v>
      </c>
      <c r="U312" s="691">
        <f t="shared" si="398"/>
        <v>6639456.8499999996</v>
      </c>
      <c r="V312" s="692">
        <f t="shared" si="398"/>
        <v>6331.4999999999991</v>
      </c>
      <c r="W312" s="691">
        <f t="shared" si="398"/>
        <v>6331512.5</v>
      </c>
      <c r="X312" s="568">
        <f t="shared" si="388"/>
        <v>0.95362532758984253</v>
      </c>
      <c r="Y312" s="568">
        <f t="shared" si="389"/>
        <v>0.95361904490726535</v>
      </c>
    </row>
    <row r="313" spans="1:25" s="28" customFormat="1" ht="14.25" customHeight="1">
      <c r="A313" s="79" t="s">
        <v>209</v>
      </c>
      <c r="B313" s="36" t="s">
        <v>63</v>
      </c>
      <c r="C313" s="36" t="s">
        <v>474</v>
      </c>
      <c r="D313" s="37" t="s">
        <v>535</v>
      </c>
      <c r="E313" s="63" t="s">
        <v>489</v>
      </c>
      <c r="F313" s="64" t="s">
        <v>478</v>
      </c>
      <c r="G313" s="64" t="s">
        <v>201</v>
      </c>
      <c r="H313" s="65" t="s">
        <v>210</v>
      </c>
      <c r="I313" s="80"/>
      <c r="J313" s="356">
        <v>6639.4</v>
      </c>
      <c r="K313" s="429">
        <v>6639456.8499999996</v>
      </c>
      <c r="L313" s="356">
        <f t="shared" si="398"/>
        <v>0</v>
      </c>
      <c r="M313" s="429">
        <f t="shared" si="398"/>
        <v>0</v>
      </c>
      <c r="N313" s="356">
        <f t="shared" si="398"/>
        <v>0</v>
      </c>
      <c r="O313" s="429">
        <f t="shared" si="398"/>
        <v>0</v>
      </c>
      <c r="P313" s="356">
        <f t="shared" si="398"/>
        <v>0</v>
      </c>
      <c r="Q313" s="429">
        <f t="shared" si="398"/>
        <v>0</v>
      </c>
      <c r="R313" s="356">
        <f t="shared" si="398"/>
        <v>0</v>
      </c>
      <c r="S313" s="429">
        <f t="shared" si="398"/>
        <v>0</v>
      </c>
      <c r="T313" s="356">
        <f t="shared" si="398"/>
        <v>6639.3999999999987</v>
      </c>
      <c r="U313" s="709">
        <f t="shared" si="398"/>
        <v>6639456.8499999996</v>
      </c>
      <c r="V313" s="710">
        <f t="shared" si="398"/>
        <v>6331.4999999999991</v>
      </c>
      <c r="W313" s="709">
        <f t="shared" si="398"/>
        <v>6331512.5</v>
      </c>
      <c r="X313" s="576">
        <f t="shared" si="388"/>
        <v>0.95362532758984253</v>
      </c>
      <c r="Y313" s="576">
        <f t="shared" si="389"/>
        <v>0.95361904490726535</v>
      </c>
    </row>
    <row r="314" spans="1:25" s="12" customFormat="1" ht="24" customHeight="1">
      <c r="A314" s="40" t="s">
        <v>498</v>
      </c>
      <c r="B314" s="67" t="s">
        <v>63</v>
      </c>
      <c r="C314" s="67" t="s">
        <v>474</v>
      </c>
      <c r="D314" s="68" t="s">
        <v>535</v>
      </c>
      <c r="E314" s="497" t="s">
        <v>489</v>
      </c>
      <c r="F314" s="498" t="s">
        <v>478</v>
      </c>
      <c r="G314" s="498" t="s">
        <v>201</v>
      </c>
      <c r="H314" s="499" t="s">
        <v>210</v>
      </c>
      <c r="I314" s="69" t="s">
        <v>499</v>
      </c>
      <c r="J314" s="357">
        <v>6639.4</v>
      </c>
      <c r="K314" s="430">
        <v>6639456.8499999996</v>
      </c>
      <c r="L314" s="357">
        <f t="shared" si="398"/>
        <v>0</v>
      </c>
      <c r="M314" s="430">
        <f t="shared" si="398"/>
        <v>0</v>
      </c>
      <c r="N314" s="357">
        <f t="shared" si="398"/>
        <v>0</v>
      </c>
      <c r="O314" s="430">
        <f t="shared" si="398"/>
        <v>0</v>
      </c>
      <c r="P314" s="357">
        <f t="shared" si="398"/>
        <v>0</v>
      </c>
      <c r="Q314" s="430">
        <f t="shared" si="398"/>
        <v>0</v>
      </c>
      <c r="R314" s="357">
        <f t="shared" si="398"/>
        <v>0</v>
      </c>
      <c r="S314" s="430">
        <f t="shared" si="398"/>
        <v>0</v>
      </c>
      <c r="T314" s="357">
        <f t="shared" si="398"/>
        <v>6639.3999999999987</v>
      </c>
      <c r="U314" s="711">
        <f t="shared" si="398"/>
        <v>6639456.8499999996</v>
      </c>
      <c r="V314" s="712">
        <f t="shared" si="398"/>
        <v>6331.4999999999991</v>
      </c>
      <c r="W314" s="711">
        <f t="shared" si="398"/>
        <v>6331512.5</v>
      </c>
      <c r="X314" s="577">
        <f t="shared" si="388"/>
        <v>0.95362532758984253</v>
      </c>
      <c r="Y314" s="577">
        <f t="shared" si="389"/>
        <v>0.95361904490726535</v>
      </c>
    </row>
    <row r="315" spans="1:25" s="59" customFormat="1" ht="26.25" customHeight="1">
      <c r="A315" s="45" t="s">
        <v>500</v>
      </c>
      <c r="B315" s="72" t="s">
        <v>63</v>
      </c>
      <c r="C315" s="72" t="s">
        <v>474</v>
      </c>
      <c r="D315" s="73" t="s">
        <v>535</v>
      </c>
      <c r="E315" s="74" t="s">
        <v>489</v>
      </c>
      <c r="F315" s="75" t="s">
        <v>478</v>
      </c>
      <c r="G315" s="75" t="s">
        <v>201</v>
      </c>
      <c r="H315" s="76" t="s">
        <v>210</v>
      </c>
      <c r="I315" s="77" t="s">
        <v>501</v>
      </c>
      <c r="J315" s="351">
        <v>6639.4</v>
      </c>
      <c r="K315" s="396">
        <v>6639456.8499999996</v>
      </c>
      <c r="L315" s="351">
        <f t="shared" ref="L315:W315" si="399">SUM(L316:L328)</f>
        <v>0</v>
      </c>
      <c r="M315" s="396">
        <f t="shared" si="399"/>
        <v>0</v>
      </c>
      <c r="N315" s="351">
        <f t="shared" si="399"/>
        <v>0</v>
      </c>
      <c r="O315" s="396">
        <f t="shared" si="399"/>
        <v>0</v>
      </c>
      <c r="P315" s="351">
        <f t="shared" si="399"/>
        <v>0</v>
      </c>
      <c r="Q315" s="396">
        <f t="shared" si="399"/>
        <v>0</v>
      </c>
      <c r="R315" s="351">
        <f t="shared" si="399"/>
        <v>0</v>
      </c>
      <c r="S315" s="396">
        <f t="shared" si="399"/>
        <v>0</v>
      </c>
      <c r="T315" s="351">
        <f t="shared" si="399"/>
        <v>6639.3999999999987</v>
      </c>
      <c r="U315" s="699">
        <f t="shared" si="399"/>
        <v>6639456.8499999996</v>
      </c>
      <c r="V315" s="708">
        <f t="shared" si="399"/>
        <v>6331.4999999999991</v>
      </c>
      <c r="W315" s="699">
        <f t="shared" si="399"/>
        <v>6331512.5</v>
      </c>
      <c r="X315" s="572">
        <f t="shared" si="388"/>
        <v>0.95362532758984253</v>
      </c>
      <c r="Y315" s="572">
        <f t="shared" si="389"/>
        <v>0.95361904490726535</v>
      </c>
    </row>
    <row r="316" spans="1:25" s="59" customFormat="1" ht="15" customHeight="1">
      <c r="A316" s="198" t="s">
        <v>170</v>
      </c>
      <c r="B316" s="72"/>
      <c r="C316" s="72"/>
      <c r="D316" s="73"/>
      <c r="E316" s="74"/>
      <c r="F316" s="75"/>
      <c r="G316" s="75"/>
      <c r="H316" s="76"/>
      <c r="I316" s="77"/>
      <c r="J316" s="351">
        <v>903.6</v>
      </c>
      <c r="K316" s="396">
        <v>903598.32</v>
      </c>
      <c r="L316" s="352">
        <f t="shared" ref="L316:L328" si="400">N316+P316+R316</f>
        <v>0</v>
      </c>
      <c r="M316" s="397">
        <f t="shared" ref="M316:M328" si="401">O316+Q316+S316</f>
        <v>0</v>
      </c>
      <c r="N316" s="351"/>
      <c r="O316" s="396"/>
      <c r="P316" s="351"/>
      <c r="Q316" s="396"/>
      <c r="R316" s="351"/>
      <c r="S316" s="396"/>
      <c r="T316" s="352">
        <f t="shared" ref="T316:T328" si="402">J316+L316</f>
        <v>903.6</v>
      </c>
      <c r="U316" s="700">
        <f t="shared" ref="U316:U328" si="403">K316+M316</f>
        <v>903598.32</v>
      </c>
      <c r="V316" s="708">
        <v>860</v>
      </c>
      <c r="W316" s="699">
        <v>859960.36</v>
      </c>
      <c r="X316" s="572">
        <f t="shared" si="388"/>
        <v>0.95174856131031427</v>
      </c>
      <c r="Y316" s="572">
        <f t="shared" si="389"/>
        <v>0.95170646178270901</v>
      </c>
    </row>
    <row r="317" spans="1:25" s="59" customFormat="1" ht="13.5" customHeight="1">
      <c r="A317" s="198" t="s">
        <v>327</v>
      </c>
      <c r="B317" s="72"/>
      <c r="C317" s="72"/>
      <c r="D317" s="73"/>
      <c r="E317" s="74"/>
      <c r="F317" s="75"/>
      <c r="G317" s="75"/>
      <c r="H317" s="76"/>
      <c r="I317" s="77"/>
      <c r="J317" s="351">
        <v>1729.1999999999998</v>
      </c>
      <c r="K317" s="396">
        <v>1729189.38</v>
      </c>
      <c r="L317" s="352">
        <f t="shared" si="400"/>
        <v>0</v>
      </c>
      <c r="M317" s="397">
        <f t="shared" si="401"/>
        <v>0</v>
      </c>
      <c r="N317" s="351"/>
      <c r="O317" s="396"/>
      <c r="P317" s="351"/>
      <c r="Q317" s="396"/>
      <c r="R317" s="351"/>
      <c r="S317" s="396"/>
      <c r="T317" s="352">
        <f t="shared" si="402"/>
        <v>1729.1999999999998</v>
      </c>
      <c r="U317" s="700">
        <f t="shared" si="403"/>
        <v>1729189.38</v>
      </c>
      <c r="V317" s="708">
        <v>1471.4</v>
      </c>
      <c r="W317" s="699">
        <v>1471401.42</v>
      </c>
      <c r="X317" s="572">
        <f t="shared" si="388"/>
        <v>0.85091371732593124</v>
      </c>
      <c r="Y317" s="572">
        <f t="shared" si="389"/>
        <v>0.85091976449681872</v>
      </c>
    </row>
    <row r="318" spans="1:25" s="59" customFormat="1" ht="14.25" customHeight="1">
      <c r="A318" s="198" t="s">
        <v>171</v>
      </c>
      <c r="B318" s="72"/>
      <c r="C318" s="72"/>
      <c r="D318" s="73"/>
      <c r="E318" s="74"/>
      <c r="F318" s="75"/>
      <c r="G318" s="75"/>
      <c r="H318" s="76"/>
      <c r="I318" s="77"/>
      <c r="J318" s="351">
        <v>3306.7000000000003</v>
      </c>
      <c r="K318" s="396">
        <v>3306701.11</v>
      </c>
      <c r="L318" s="352">
        <f t="shared" si="400"/>
        <v>-38</v>
      </c>
      <c r="M318" s="397">
        <f t="shared" si="401"/>
        <v>-38045</v>
      </c>
      <c r="N318" s="351"/>
      <c r="O318" s="396"/>
      <c r="P318" s="351">
        <v>-38</v>
      </c>
      <c r="Q318" s="396">
        <v>-38045</v>
      </c>
      <c r="R318" s="351"/>
      <c r="S318" s="396"/>
      <c r="T318" s="352">
        <f t="shared" si="402"/>
        <v>3268.7000000000003</v>
      </c>
      <c r="U318" s="700">
        <f t="shared" si="403"/>
        <v>3268656.11</v>
      </c>
      <c r="V318" s="708">
        <v>3268.6</v>
      </c>
      <c r="W318" s="699">
        <v>3268580.95</v>
      </c>
      <c r="X318" s="572">
        <f t="shared" si="388"/>
        <v>0.99996940679780943</v>
      </c>
      <c r="Y318" s="572">
        <f t="shared" si="389"/>
        <v>0.99997700584048299</v>
      </c>
    </row>
    <row r="319" spans="1:25" s="59" customFormat="1" ht="21.75" customHeight="1">
      <c r="A319" s="198" t="s">
        <v>603</v>
      </c>
      <c r="B319" s="72"/>
      <c r="C319" s="72"/>
      <c r="D319" s="73"/>
      <c r="E319" s="74"/>
      <c r="F319" s="75"/>
      <c r="G319" s="75"/>
      <c r="H319" s="76"/>
      <c r="I319" s="77"/>
      <c r="J319" s="351">
        <v>2.6</v>
      </c>
      <c r="K319" s="396">
        <v>2600</v>
      </c>
      <c r="L319" s="352">
        <f t="shared" si="400"/>
        <v>-2.6</v>
      </c>
      <c r="M319" s="397">
        <f t="shared" si="401"/>
        <v>-2600</v>
      </c>
      <c r="N319" s="351"/>
      <c r="O319" s="396"/>
      <c r="P319" s="351">
        <v>-2.6</v>
      </c>
      <c r="Q319" s="396">
        <v>-2600</v>
      </c>
      <c r="R319" s="351"/>
      <c r="S319" s="396"/>
      <c r="T319" s="352">
        <f t="shared" si="402"/>
        <v>0</v>
      </c>
      <c r="U319" s="700">
        <f t="shared" si="403"/>
        <v>0</v>
      </c>
      <c r="V319" s="708"/>
      <c r="W319" s="699"/>
      <c r="X319" s="572">
        <f t="shared" si="388"/>
        <v>0</v>
      </c>
      <c r="Y319" s="572">
        <f t="shared" si="389"/>
        <v>0</v>
      </c>
    </row>
    <row r="320" spans="1:25" s="59" customFormat="1" ht="13.5" customHeight="1">
      <c r="A320" s="198" t="s">
        <v>172</v>
      </c>
      <c r="B320" s="72"/>
      <c r="C320" s="72"/>
      <c r="D320" s="73"/>
      <c r="E320" s="74"/>
      <c r="F320" s="75"/>
      <c r="G320" s="75"/>
      <c r="H320" s="76"/>
      <c r="I320" s="77"/>
      <c r="J320" s="351">
        <v>4</v>
      </c>
      <c r="K320" s="396">
        <v>4000</v>
      </c>
      <c r="L320" s="352">
        <f t="shared" si="400"/>
        <v>-1.5</v>
      </c>
      <c r="M320" s="397">
        <f t="shared" si="401"/>
        <v>-1470</v>
      </c>
      <c r="N320" s="351"/>
      <c r="O320" s="396"/>
      <c r="P320" s="351">
        <v>-1.5</v>
      </c>
      <c r="Q320" s="396">
        <v>-1470</v>
      </c>
      <c r="R320" s="351"/>
      <c r="S320" s="396"/>
      <c r="T320" s="352">
        <f t="shared" si="402"/>
        <v>2.5</v>
      </c>
      <c r="U320" s="700">
        <f t="shared" si="403"/>
        <v>2530</v>
      </c>
      <c r="V320" s="708">
        <v>2.5</v>
      </c>
      <c r="W320" s="699">
        <v>2530</v>
      </c>
      <c r="X320" s="572">
        <f t="shared" si="388"/>
        <v>1</v>
      </c>
      <c r="Y320" s="572">
        <f t="shared" si="389"/>
        <v>1</v>
      </c>
    </row>
    <row r="321" spans="1:25" s="59" customFormat="1" ht="21.75" customHeight="1">
      <c r="A321" s="198" t="s">
        <v>637</v>
      </c>
      <c r="B321" s="72"/>
      <c r="C321" s="72"/>
      <c r="D321" s="73"/>
      <c r="E321" s="74"/>
      <c r="F321" s="75"/>
      <c r="G321" s="75"/>
      <c r="H321" s="76"/>
      <c r="I321" s="77"/>
      <c r="J321" s="351">
        <v>0</v>
      </c>
      <c r="K321" s="396">
        <v>0</v>
      </c>
      <c r="L321" s="352">
        <f t="shared" si="400"/>
        <v>4.3</v>
      </c>
      <c r="M321" s="397">
        <f t="shared" si="401"/>
        <v>4350</v>
      </c>
      <c r="N321" s="351"/>
      <c r="O321" s="396"/>
      <c r="P321" s="351">
        <v>4.3</v>
      </c>
      <c r="Q321" s="396">
        <v>4350</v>
      </c>
      <c r="R321" s="351"/>
      <c r="S321" s="396"/>
      <c r="T321" s="352">
        <f t="shared" si="402"/>
        <v>4.3</v>
      </c>
      <c r="U321" s="700">
        <f t="shared" si="403"/>
        <v>4350</v>
      </c>
      <c r="V321" s="708">
        <v>4.3</v>
      </c>
      <c r="W321" s="699">
        <v>4350</v>
      </c>
      <c r="X321" s="572">
        <f t="shared" si="388"/>
        <v>1</v>
      </c>
      <c r="Y321" s="572">
        <f t="shared" si="389"/>
        <v>1</v>
      </c>
    </row>
    <row r="322" spans="1:25" s="59" customFormat="1" ht="13.5" customHeight="1">
      <c r="A322" s="198" t="s">
        <v>328</v>
      </c>
      <c r="B322" s="72"/>
      <c r="C322" s="72"/>
      <c r="D322" s="73"/>
      <c r="E322" s="74"/>
      <c r="F322" s="75"/>
      <c r="G322" s="75"/>
      <c r="H322" s="76"/>
      <c r="I322" s="77"/>
      <c r="J322" s="351">
        <v>48.5</v>
      </c>
      <c r="K322" s="396">
        <v>48500</v>
      </c>
      <c r="L322" s="352">
        <f t="shared" si="400"/>
        <v>11.2</v>
      </c>
      <c r="M322" s="397">
        <f t="shared" si="401"/>
        <v>11169.3</v>
      </c>
      <c r="N322" s="351"/>
      <c r="O322" s="396"/>
      <c r="P322" s="351">
        <v>11.2</v>
      </c>
      <c r="Q322" s="396">
        <v>11169.3</v>
      </c>
      <c r="R322" s="351"/>
      <c r="S322" s="396"/>
      <c r="T322" s="352">
        <f t="shared" si="402"/>
        <v>59.7</v>
      </c>
      <c r="U322" s="700">
        <f t="shared" si="403"/>
        <v>59669.3</v>
      </c>
      <c r="V322" s="708">
        <v>58.8</v>
      </c>
      <c r="W322" s="699">
        <v>58749</v>
      </c>
      <c r="X322" s="572">
        <f t="shared" si="388"/>
        <v>0.98492462311557782</v>
      </c>
      <c r="Y322" s="572">
        <f t="shared" si="389"/>
        <v>0.98457665834859798</v>
      </c>
    </row>
    <row r="323" spans="1:25" s="59" customFormat="1" ht="13.5" customHeight="1">
      <c r="A323" s="198" t="s">
        <v>329</v>
      </c>
      <c r="B323" s="72"/>
      <c r="C323" s="72"/>
      <c r="D323" s="73"/>
      <c r="E323" s="74"/>
      <c r="F323" s="75"/>
      <c r="G323" s="75"/>
      <c r="H323" s="76"/>
      <c r="I323" s="77"/>
      <c r="J323" s="351">
        <v>26.1</v>
      </c>
      <c r="K323" s="396">
        <v>26100</v>
      </c>
      <c r="L323" s="352">
        <f t="shared" si="400"/>
        <v>-4.4000000000000004</v>
      </c>
      <c r="M323" s="397">
        <f t="shared" si="401"/>
        <v>-4350</v>
      </c>
      <c r="N323" s="351"/>
      <c r="O323" s="396"/>
      <c r="P323" s="351">
        <v>-4.4000000000000004</v>
      </c>
      <c r="Q323" s="396">
        <v>-4350</v>
      </c>
      <c r="R323" s="351"/>
      <c r="S323" s="396"/>
      <c r="T323" s="352">
        <f t="shared" si="402"/>
        <v>21.700000000000003</v>
      </c>
      <c r="U323" s="700">
        <f t="shared" si="403"/>
        <v>21750</v>
      </c>
      <c r="V323" s="708">
        <v>21.7</v>
      </c>
      <c r="W323" s="699">
        <v>21750</v>
      </c>
      <c r="X323" s="572">
        <f t="shared" si="388"/>
        <v>0.99999999999999989</v>
      </c>
      <c r="Y323" s="572">
        <f t="shared" si="389"/>
        <v>1</v>
      </c>
    </row>
    <row r="324" spans="1:25" s="59" customFormat="1" ht="15.75" customHeight="1">
      <c r="A324" s="198" t="s">
        <v>604</v>
      </c>
      <c r="B324" s="72"/>
      <c r="C324" s="72"/>
      <c r="D324" s="73"/>
      <c r="E324" s="74"/>
      <c r="F324" s="75"/>
      <c r="G324" s="75"/>
      <c r="H324" s="76"/>
      <c r="I324" s="77"/>
      <c r="J324" s="351">
        <v>82.4</v>
      </c>
      <c r="K324" s="396">
        <v>82400</v>
      </c>
      <c r="L324" s="352">
        <f t="shared" si="400"/>
        <v>0</v>
      </c>
      <c r="M324" s="397">
        <f t="shared" si="401"/>
        <v>0</v>
      </c>
      <c r="N324" s="351"/>
      <c r="O324" s="396"/>
      <c r="P324" s="351"/>
      <c r="Q324" s="396"/>
      <c r="R324" s="351"/>
      <c r="S324" s="396"/>
      <c r="T324" s="352">
        <f t="shared" si="402"/>
        <v>82.4</v>
      </c>
      <c r="U324" s="700">
        <f t="shared" si="403"/>
        <v>82400</v>
      </c>
      <c r="V324" s="708">
        <v>82.4</v>
      </c>
      <c r="W324" s="699">
        <v>82400</v>
      </c>
      <c r="X324" s="572">
        <f t="shared" si="388"/>
        <v>1</v>
      </c>
      <c r="Y324" s="572">
        <f t="shared" si="389"/>
        <v>1</v>
      </c>
    </row>
    <row r="325" spans="1:25" s="59" customFormat="1" ht="13.5" customHeight="1">
      <c r="A325" s="198" t="s">
        <v>605</v>
      </c>
      <c r="B325" s="72"/>
      <c r="C325" s="72"/>
      <c r="D325" s="73"/>
      <c r="E325" s="74"/>
      <c r="F325" s="75"/>
      <c r="G325" s="75"/>
      <c r="H325" s="76"/>
      <c r="I325" s="77"/>
      <c r="J325" s="351">
        <v>30</v>
      </c>
      <c r="K325" s="396">
        <v>30000</v>
      </c>
      <c r="L325" s="352">
        <f t="shared" si="400"/>
        <v>0</v>
      </c>
      <c r="M325" s="397">
        <f t="shared" si="401"/>
        <v>0</v>
      </c>
      <c r="N325" s="351"/>
      <c r="O325" s="396"/>
      <c r="P325" s="351"/>
      <c r="Q325" s="396"/>
      <c r="R325" s="351"/>
      <c r="S325" s="396"/>
      <c r="T325" s="352">
        <f t="shared" si="402"/>
        <v>30</v>
      </c>
      <c r="U325" s="700">
        <f t="shared" si="403"/>
        <v>30000</v>
      </c>
      <c r="V325" s="708">
        <v>30</v>
      </c>
      <c r="W325" s="699">
        <v>30000</v>
      </c>
      <c r="X325" s="572">
        <f t="shared" si="388"/>
        <v>1</v>
      </c>
      <c r="Y325" s="572">
        <f t="shared" si="389"/>
        <v>1</v>
      </c>
    </row>
    <row r="326" spans="1:25" s="59" customFormat="1" ht="13.5" customHeight="1">
      <c r="A326" s="198" t="s">
        <v>606</v>
      </c>
      <c r="B326" s="72"/>
      <c r="C326" s="72"/>
      <c r="D326" s="73"/>
      <c r="E326" s="74"/>
      <c r="F326" s="75"/>
      <c r="G326" s="75"/>
      <c r="H326" s="76"/>
      <c r="I326" s="77"/>
      <c r="J326" s="351">
        <v>45.900000000000006</v>
      </c>
      <c r="K326" s="437">
        <v>45896.04</v>
      </c>
      <c r="L326" s="352">
        <f t="shared" si="400"/>
        <v>-3.7</v>
      </c>
      <c r="M326" s="397">
        <f t="shared" si="401"/>
        <v>-3720.3</v>
      </c>
      <c r="N326" s="395"/>
      <c r="O326" s="437"/>
      <c r="P326" s="395">
        <v>-3.7</v>
      </c>
      <c r="Q326" s="437">
        <v>-3720.3</v>
      </c>
      <c r="R326" s="395"/>
      <c r="S326" s="437"/>
      <c r="T326" s="352">
        <f t="shared" si="402"/>
        <v>42.2</v>
      </c>
      <c r="U326" s="700">
        <f t="shared" si="403"/>
        <v>42175.74</v>
      </c>
      <c r="V326" s="726">
        <v>36.700000000000003</v>
      </c>
      <c r="W326" s="727">
        <f>8693+27960.1</f>
        <v>36653.1</v>
      </c>
      <c r="X326" s="584">
        <f t="shared" si="388"/>
        <v>0.86966824644549767</v>
      </c>
      <c r="Y326" s="584">
        <f t="shared" si="389"/>
        <v>0.86905647654315021</v>
      </c>
    </row>
    <row r="327" spans="1:25" s="59" customFormat="1" ht="13.5" customHeight="1">
      <c r="A327" s="198" t="s">
        <v>274</v>
      </c>
      <c r="B327" s="72"/>
      <c r="C327" s="72"/>
      <c r="D327" s="73"/>
      <c r="E327" s="74"/>
      <c r="F327" s="75"/>
      <c r="G327" s="75"/>
      <c r="H327" s="76"/>
      <c r="I327" s="77"/>
      <c r="J327" s="351">
        <v>460.40000000000009</v>
      </c>
      <c r="K327" s="437">
        <v>460472</v>
      </c>
      <c r="L327" s="352">
        <f t="shared" si="400"/>
        <v>-20</v>
      </c>
      <c r="M327" s="397">
        <f t="shared" si="401"/>
        <v>-20054</v>
      </c>
      <c r="N327" s="395"/>
      <c r="O327" s="437"/>
      <c r="P327" s="351">
        <v>-20</v>
      </c>
      <c r="Q327" s="437">
        <v>-20054</v>
      </c>
      <c r="R327" s="395"/>
      <c r="S327" s="437"/>
      <c r="T327" s="352">
        <f t="shared" si="402"/>
        <v>440.40000000000009</v>
      </c>
      <c r="U327" s="700">
        <f t="shared" si="403"/>
        <v>440418</v>
      </c>
      <c r="V327" s="726">
        <v>440.4</v>
      </c>
      <c r="W327" s="727">
        <v>440417.67</v>
      </c>
      <c r="X327" s="584">
        <f t="shared" si="388"/>
        <v>0.99999999999999978</v>
      </c>
      <c r="Y327" s="584">
        <f t="shared" si="389"/>
        <v>0.99999925071182372</v>
      </c>
    </row>
    <row r="328" spans="1:25" s="59" customFormat="1" ht="13.5" customHeight="1">
      <c r="A328" s="399" t="s">
        <v>636</v>
      </c>
      <c r="B328" s="72"/>
      <c r="C328" s="72"/>
      <c r="D328" s="73"/>
      <c r="E328" s="74"/>
      <c r="F328" s="75"/>
      <c r="G328" s="75"/>
      <c r="H328" s="76"/>
      <c r="I328" s="77"/>
      <c r="J328" s="351">
        <v>0</v>
      </c>
      <c r="K328" s="437">
        <v>0</v>
      </c>
      <c r="L328" s="352">
        <f t="shared" si="400"/>
        <v>54.7</v>
      </c>
      <c r="M328" s="397">
        <f t="shared" si="401"/>
        <v>54720</v>
      </c>
      <c r="N328" s="352"/>
      <c r="O328" s="397"/>
      <c r="P328" s="352">
        <v>54.7</v>
      </c>
      <c r="Q328" s="397">
        <v>54720</v>
      </c>
      <c r="R328" s="352"/>
      <c r="S328" s="397"/>
      <c r="T328" s="352">
        <f t="shared" si="402"/>
        <v>54.7</v>
      </c>
      <c r="U328" s="700">
        <f t="shared" si="403"/>
        <v>54720</v>
      </c>
      <c r="V328" s="701">
        <v>54.7</v>
      </c>
      <c r="W328" s="700">
        <v>54720</v>
      </c>
      <c r="X328" s="564">
        <f t="shared" si="388"/>
        <v>1</v>
      </c>
      <c r="Y328" s="564">
        <f t="shared" si="389"/>
        <v>1</v>
      </c>
    </row>
    <row r="329" spans="1:25" s="12" customFormat="1" ht="17.25" customHeight="1">
      <c r="A329" s="118" t="s">
        <v>36</v>
      </c>
      <c r="B329" s="17" t="s">
        <v>63</v>
      </c>
      <c r="C329" s="17" t="s">
        <v>508</v>
      </c>
      <c r="D329" s="17"/>
      <c r="E329" s="503"/>
      <c r="F329" s="504"/>
      <c r="G329" s="504"/>
      <c r="H329" s="505"/>
      <c r="I329" s="17"/>
      <c r="J329" s="129">
        <v>51857</v>
      </c>
      <c r="K329" s="445">
        <v>51857012.659999996</v>
      </c>
      <c r="L329" s="129">
        <f t="shared" ref="L329:W329" si="404">L330+L352+L373</f>
        <v>88.9</v>
      </c>
      <c r="M329" s="445">
        <f t="shared" si="404"/>
        <v>88880.08</v>
      </c>
      <c r="N329" s="129">
        <f t="shared" si="404"/>
        <v>88.9</v>
      </c>
      <c r="O329" s="445">
        <f t="shared" si="404"/>
        <v>88880.08</v>
      </c>
      <c r="P329" s="129">
        <f t="shared" si="404"/>
        <v>0</v>
      </c>
      <c r="Q329" s="445">
        <f t="shared" si="404"/>
        <v>0</v>
      </c>
      <c r="R329" s="129">
        <f t="shared" si="404"/>
        <v>0</v>
      </c>
      <c r="S329" s="445">
        <f t="shared" si="404"/>
        <v>0</v>
      </c>
      <c r="T329" s="129">
        <f t="shared" si="404"/>
        <v>51945.899999999994</v>
      </c>
      <c r="U329" s="747">
        <f t="shared" si="404"/>
        <v>51945892.739999995</v>
      </c>
      <c r="V329" s="748">
        <f t="shared" si="404"/>
        <v>51889.599999999999</v>
      </c>
      <c r="W329" s="747">
        <f t="shared" si="404"/>
        <v>51889675.989999995</v>
      </c>
      <c r="X329" s="593">
        <f t="shared" si="388"/>
        <v>0.99891618010276084</v>
      </c>
      <c r="Y329" s="593">
        <f t="shared" si="389"/>
        <v>0.99891778258039809</v>
      </c>
    </row>
    <row r="330" spans="1:25" s="12" customFormat="1" ht="17.25" customHeight="1">
      <c r="A330" s="87" t="s">
        <v>70</v>
      </c>
      <c r="B330" s="19" t="s">
        <v>63</v>
      </c>
      <c r="C330" s="19" t="s">
        <v>508</v>
      </c>
      <c r="D330" s="19" t="s">
        <v>71</v>
      </c>
      <c r="E330" s="500"/>
      <c r="F330" s="501"/>
      <c r="G330" s="501"/>
      <c r="H330" s="502"/>
      <c r="I330" s="19"/>
      <c r="J330" s="353">
        <v>2146.4000000000005</v>
      </c>
      <c r="K330" s="426">
        <v>2146380.52</v>
      </c>
      <c r="L330" s="353">
        <f t="shared" ref="L330:W330" si="405">L331+L347</f>
        <v>47.3</v>
      </c>
      <c r="M330" s="426">
        <f t="shared" si="405"/>
        <v>47285</v>
      </c>
      <c r="N330" s="353">
        <f t="shared" si="405"/>
        <v>47.3</v>
      </c>
      <c r="O330" s="426">
        <f t="shared" si="405"/>
        <v>47285</v>
      </c>
      <c r="P330" s="353">
        <f t="shared" si="405"/>
        <v>0</v>
      </c>
      <c r="Q330" s="426">
        <f t="shared" si="405"/>
        <v>0</v>
      </c>
      <c r="R330" s="353">
        <f t="shared" si="405"/>
        <v>0</v>
      </c>
      <c r="S330" s="426">
        <f t="shared" si="405"/>
        <v>0</v>
      </c>
      <c r="T330" s="353">
        <f t="shared" si="405"/>
        <v>2193.7000000000003</v>
      </c>
      <c r="U330" s="702">
        <f t="shared" si="405"/>
        <v>2193665.52</v>
      </c>
      <c r="V330" s="703">
        <f t="shared" si="405"/>
        <v>2186.6</v>
      </c>
      <c r="W330" s="702">
        <f t="shared" si="405"/>
        <v>2186576.9300000002</v>
      </c>
      <c r="X330" s="573">
        <f t="shared" si="388"/>
        <v>0.99676345899621632</v>
      </c>
      <c r="Y330" s="573">
        <f t="shared" si="389"/>
        <v>0.99676860946421775</v>
      </c>
    </row>
    <row r="331" spans="1:25" s="12" customFormat="1" ht="38.25" customHeight="1">
      <c r="A331" s="51" t="s">
        <v>72</v>
      </c>
      <c r="B331" s="100" t="s">
        <v>63</v>
      </c>
      <c r="C331" s="100" t="s">
        <v>508</v>
      </c>
      <c r="D331" s="101" t="s">
        <v>71</v>
      </c>
      <c r="E331" s="101" t="s">
        <v>535</v>
      </c>
      <c r="F331" s="102" t="s">
        <v>478</v>
      </c>
      <c r="G331" s="102" t="s">
        <v>201</v>
      </c>
      <c r="H331" s="103" t="s">
        <v>202</v>
      </c>
      <c r="I331" s="103"/>
      <c r="J331" s="363">
        <v>2143.1000000000004</v>
      </c>
      <c r="K331" s="436">
        <v>2143070.42</v>
      </c>
      <c r="L331" s="363">
        <f t="shared" ref="L331:W331" si="406">L332+L344</f>
        <v>0</v>
      </c>
      <c r="M331" s="436">
        <f t="shared" si="406"/>
        <v>0</v>
      </c>
      <c r="N331" s="363">
        <f t="shared" si="406"/>
        <v>0</v>
      </c>
      <c r="O331" s="436">
        <f t="shared" si="406"/>
        <v>0</v>
      </c>
      <c r="P331" s="363">
        <f t="shared" si="406"/>
        <v>0</v>
      </c>
      <c r="Q331" s="436">
        <f t="shared" si="406"/>
        <v>0</v>
      </c>
      <c r="R331" s="363">
        <f t="shared" si="406"/>
        <v>0</v>
      </c>
      <c r="S331" s="436">
        <f t="shared" si="406"/>
        <v>0</v>
      </c>
      <c r="T331" s="363">
        <f t="shared" si="406"/>
        <v>2143.1000000000004</v>
      </c>
      <c r="U331" s="724">
        <f t="shared" si="406"/>
        <v>2143070.42</v>
      </c>
      <c r="V331" s="725">
        <f t="shared" si="406"/>
        <v>2136</v>
      </c>
      <c r="W331" s="724">
        <f t="shared" si="406"/>
        <v>2135981.83</v>
      </c>
      <c r="X331" s="583">
        <f t="shared" si="388"/>
        <v>0.99668704213522452</v>
      </c>
      <c r="Y331" s="583">
        <f t="shared" si="389"/>
        <v>0.99669232054446444</v>
      </c>
    </row>
    <row r="332" spans="1:25" s="12" customFormat="1" ht="17.25" customHeight="1">
      <c r="A332" s="60" t="s">
        <v>552</v>
      </c>
      <c r="B332" s="36" t="s">
        <v>63</v>
      </c>
      <c r="C332" s="36" t="s">
        <v>508</v>
      </c>
      <c r="D332" s="37" t="s">
        <v>71</v>
      </c>
      <c r="E332" s="124" t="s">
        <v>535</v>
      </c>
      <c r="F332" s="125" t="s">
        <v>478</v>
      </c>
      <c r="G332" s="125" t="s">
        <v>201</v>
      </c>
      <c r="H332" s="126" t="s">
        <v>211</v>
      </c>
      <c r="I332" s="126"/>
      <c r="J332" s="370">
        <v>1238.6000000000001</v>
      </c>
      <c r="K332" s="388">
        <v>1238600</v>
      </c>
      <c r="L332" s="370">
        <f t="shared" ref="L332:W332" si="407">L333+L337+L341</f>
        <v>0</v>
      </c>
      <c r="M332" s="388">
        <f t="shared" si="407"/>
        <v>0</v>
      </c>
      <c r="N332" s="370">
        <f t="shared" si="407"/>
        <v>0</v>
      </c>
      <c r="O332" s="388">
        <f t="shared" si="407"/>
        <v>0</v>
      </c>
      <c r="P332" s="370">
        <f t="shared" si="407"/>
        <v>0</v>
      </c>
      <c r="Q332" s="388">
        <f t="shared" si="407"/>
        <v>0</v>
      </c>
      <c r="R332" s="370">
        <f t="shared" si="407"/>
        <v>0</v>
      </c>
      <c r="S332" s="388">
        <f t="shared" si="407"/>
        <v>0</v>
      </c>
      <c r="T332" s="370">
        <f t="shared" si="407"/>
        <v>1238.6000000000001</v>
      </c>
      <c r="U332" s="743">
        <f t="shared" si="407"/>
        <v>1238600</v>
      </c>
      <c r="V332" s="744">
        <f t="shared" si="407"/>
        <v>1231.5</v>
      </c>
      <c r="W332" s="743">
        <f t="shared" si="407"/>
        <v>1231511.4099999999</v>
      </c>
      <c r="X332" s="591">
        <f t="shared" si="388"/>
        <v>0.99426772162118515</v>
      </c>
      <c r="Y332" s="591">
        <f t="shared" si="389"/>
        <v>0.99427693363474889</v>
      </c>
    </row>
    <row r="333" spans="1:25" s="12" customFormat="1" ht="40.5" customHeight="1">
      <c r="A333" s="40" t="s">
        <v>484</v>
      </c>
      <c r="B333" s="41" t="s">
        <v>63</v>
      </c>
      <c r="C333" s="41" t="s">
        <v>508</v>
      </c>
      <c r="D333" s="42" t="s">
        <v>71</v>
      </c>
      <c r="E333" s="497" t="s">
        <v>535</v>
      </c>
      <c r="F333" s="498" t="s">
        <v>478</v>
      </c>
      <c r="G333" s="498" t="s">
        <v>201</v>
      </c>
      <c r="H333" s="499" t="s">
        <v>211</v>
      </c>
      <c r="I333" s="82">
        <v>100</v>
      </c>
      <c r="J333" s="360">
        <v>1115.2</v>
      </c>
      <c r="K333" s="433">
        <v>1115200</v>
      </c>
      <c r="L333" s="360">
        <f t="shared" ref="L333:W333" si="408">L334</f>
        <v>0</v>
      </c>
      <c r="M333" s="433">
        <f t="shared" si="408"/>
        <v>0</v>
      </c>
      <c r="N333" s="360">
        <f t="shared" si="408"/>
        <v>0</v>
      </c>
      <c r="O333" s="433">
        <f t="shared" si="408"/>
        <v>0</v>
      </c>
      <c r="P333" s="360">
        <f t="shared" si="408"/>
        <v>0</v>
      </c>
      <c r="Q333" s="433">
        <f t="shared" si="408"/>
        <v>0</v>
      </c>
      <c r="R333" s="360">
        <f t="shared" si="408"/>
        <v>0</v>
      </c>
      <c r="S333" s="433">
        <f t="shared" si="408"/>
        <v>0</v>
      </c>
      <c r="T333" s="360">
        <f t="shared" si="408"/>
        <v>1115.2</v>
      </c>
      <c r="U333" s="700">
        <f t="shared" si="408"/>
        <v>1115200</v>
      </c>
      <c r="V333" s="701">
        <f t="shared" si="408"/>
        <v>1115.2</v>
      </c>
      <c r="W333" s="700">
        <f t="shared" si="408"/>
        <v>1115200</v>
      </c>
      <c r="X333" s="580">
        <f t="shared" si="388"/>
        <v>1</v>
      </c>
      <c r="Y333" s="580">
        <f t="shared" si="389"/>
        <v>1</v>
      </c>
    </row>
    <row r="334" spans="1:25" s="50" customFormat="1" ht="15" customHeight="1">
      <c r="A334" s="45" t="s">
        <v>32</v>
      </c>
      <c r="B334" s="46" t="s">
        <v>63</v>
      </c>
      <c r="C334" s="46" t="s">
        <v>508</v>
      </c>
      <c r="D334" s="47" t="s">
        <v>71</v>
      </c>
      <c r="E334" s="74" t="s">
        <v>535</v>
      </c>
      <c r="F334" s="75" t="s">
        <v>478</v>
      </c>
      <c r="G334" s="75" t="s">
        <v>201</v>
      </c>
      <c r="H334" s="76" t="s">
        <v>211</v>
      </c>
      <c r="I334" s="84">
        <v>110</v>
      </c>
      <c r="J334" s="351">
        <v>1115.2</v>
      </c>
      <c r="K334" s="396">
        <v>1115200</v>
      </c>
      <c r="L334" s="351">
        <f t="shared" ref="L334:W334" si="409">SUM(L335:L336)</f>
        <v>0</v>
      </c>
      <c r="M334" s="396">
        <f t="shared" si="409"/>
        <v>0</v>
      </c>
      <c r="N334" s="351">
        <f t="shared" si="409"/>
        <v>0</v>
      </c>
      <c r="O334" s="396">
        <f t="shared" si="409"/>
        <v>0</v>
      </c>
      <c r="P334" s="351">
        <f t="shared" si="409"/>
        <v>0</v>
      </c>
      <c r="Q334" s="396">
        <f t="shared" si="409"/>
        <v>0</v>
      </c>
      <c r="R334" s="351">
        <f t="shared" si="409"/>
        <v>0</v>
      </c>
      <c r="S334" s="396">
        <f t="shared" si="409"/>
        <v>0</v>
      </c>
      <c r="T334" s="351">
        <f t="shared" si="409"/>
        <v>1115.2</v>
      </c>
      <c r="U334" s="699">
        <f t="shared" si="409"/>
        <v>1115200</v>
      </c>
      <c r="V334" s="708">
        <f t="shared" si="409"/>
        <v>1115.2</v>
      </c>
      <c r="W334" s="699">
        <f t="shared" si="409"/>
        <v>1115200</v>
      </c>
      <c r="X334" s="572">
        <f t="shared" si="388"/>
        <v>1</v>
      </c>
      <c r="Y334" s="572">
        <f t="shared" si="389"/>
        <v>1</v>
      </c>
    </row>
    <row r="335" spans="1:25" s="6" customFormat="1" ht="13.5" customHeight="1">
      <c r="A335" s="93" t="s">
        <v>250</v>
      </c>
      <c r="B335" s="127"/>
      <c r="C335" s="127"/>
      <c r="D335" s="128"/>
      <c r="E335" s="128"/>
      <c r="F335" s="130"/>
      <c r="G335" s="130"/>
      <c r="H335" s="131"/>
      <c r="I335" s="131" t="s">
        <v>254</v>
      </c>
      <c r="J335" s="352">
        <v>859.2</v>
      </c>
      <c r="K335" s="397">
        <v>859200</v>
      </c>
      <c r="L335" s="352">
        <f t="shared" ref="L335:L336" si="410">N335+P335+R335</f>
        <v>0.9</v>
      </c>
      <c r="M335" s="397">
        <f t="shared" ref="M335:M336" si="411">O335+Q335+S335</f>
        <v>850.95</v>
      </c>
      <c r="N335" s="352"/>
      <c r="O335" s="397"/>
      <c r="P335" s="352">
        <v>0.9</v>
      </c>
      <c r="Q335" s="397">
        <v>850.95</v>
      </c>
      <c r="R335" s="352"/>
      <c r="S335" s="397"/>
      <c r="T335" s="352">
        <f t="shared" ref="T335:T336" si="412">J335+L335</f>
        <v>860.1</v>
      </c>
      <c r="U335" s="700">
        <f t="shared" ref="U335:U336" si="413">K335+M335</f>
        <v>860050.95</v>
      </c>
      <c r="V335" s="701">
        <v>860.1</v>
      </c>
      <c r="W335" s="700">
        <v>860050.95</v>
      </c>
      <c r="X335" s="564">
        <f t="shared" si="388"/>
        <v>1</v>
      </c>
      <c r="Y335" s="564">
        <f t="shared" si="389"/>
        <v>1</v>
      </c>
    </row>
    <row r="336" spans="1:25" s="6" customFormat="1" ht="13.5" customHeight="1">
      <c r="A336" s="93" t="s">
        <v>252</v>
      </c>
      <c r="B336" s="127"/>
      <c r="C336" s="127"/>
      <c r="D336" s="128"/>
      <c r="E336" s="128"/>
      <c r="F336" s="130"/>
      <c r="G336" s="130"/>
      <c r="H336" s="131"/>
      <c r="I336" s="131" t="s">
        <v>256</v>
      </c>
      <c r="J336" s="352">
        <v>256</v>
      </c>
      <c r="K336" s="397">
        <v>256000</v>
      </c>
      <c r="L336" s="352">
        <f t="shared" si="410"/>
        <v>-0.9</v>
      </c>
      <c r="M336" s="397">
        <f t="shared" si="411"/>
        <v>-850.95</v>
      </c>
      <c r="N336" s="352"/>
      <c r="O336" s="397"/>
      <c r="P336" s="352">
        <v>-0.9</v>
      </c>
      <c r="Q336" s="397">
        <v>-850.95</v>
      </c>
      <c r="R336" s="352"/>
      <c r="S336" s="397"/>
      <c r="T336" s="352">
        <f t="shared" si="412"/>
        <v>255.1</v>
      </c>
      <c r="U336" s="700">
        <f t="shared" si="413"/>
        <v>255149.05</v>
      </c>
      <c r="V336" s="701">
        <v>255.1</v>
      </c>
      <c r="W336" s="700">
        <v>255149.05</v>
      </c>
      <c r="X336" s="564">
        <f t="shared" si="388"/>
        <v>1</v>
      </c>
      <c r="Y336" s="564">
        <f t="shared" si="389"/>
        <v>1</v>
      </c>
    </row>
    <row r="337" spans="1:25" s="12" customFormat="1" ht="24" customHeight="1">
      <c r="A337" s="40" t="s">
        <v>498</v>
      </c>
      <c r="B337" s="41" t="s">
        <v>63</v>
      </c>
      <c r="C337" s="41" t="s">
        <v>508</v>
      </c>
      <c r="D337" s="42" t="s">
        <v>71</v>
      </c>
      <c r="E337" s="497" t="s">
        <v>535</v>
      </c>
      <c r="F337" s="498" t="s">
        <v>478</v>
      </c>
      <c r="G337" s="498" t="s">
        <v>201</v>
      </c>
      <c r="H337" s="499" t="s">
        <v>211</v>
      </c>
      <c r="I337" s="82">
        <v>200</v>
      </c>
      <c r="J337" s="360">
        <v>86.899999999999991</v>
      </c>
      <c r="K337" s="433">
        <v>86937</v>
      </c>
      <c r="L337" s="360">
        <f t="shared" ref="L337:W337" si="414">L338</f>
        <v>0</v>
      </c>
      <c r="M337" s="433">
        <f t="shared" si="414"/>
        <v>0</v>
      </c>
      <c r="N337" s="360">
        <f t="shared" si="414"/>
        <v>0</v>
      </c>
      <c r="O337" s="433">
        <f t="shared" si="414"/>
        <v>0</v>
      </c>
      <c r="P337" s="360">
        <f t="shared" si="414"/>
        <v>0</v>
      </c>
      <c r="Q337" s="433">
        <f t="shared" si="414"/>
        <v>0</v>
      </c>
      <c r="R337" s="360">
        <f t="shared" si="414"/>
        <v>0</v>
      </c>
      <c r="S337" s="433">
        <f t="shared" si="414"/>
        <v>0</v>
      </c>
      <c r="T337" s="360">
        <f t="shared" si="414"/>
        <v>86.899999999999991</v>
      </c>
      <c r="U337" s="700">
        <f t="shared" si="414"/>
        <v>86937</v>
      </c>
      <c r="V337" s="701">
        <f t="shared" si="414"/>
        <v>79.800000000000011</v>
      </c>
      <c r="W337" s="700">
        <f t="shared" si="414"/>
        <v>79848.41</v>
      </c>
      <c r="X337" s="580">
        <f t="shared" si="388"/>
        <v>0.91829689298043748</v>
      </c>
      <c r="Y337" s="580">
        <f t="shared" si="389"/>
        <v>0.91846290992327784</v>
      </c>
    </row>
    <row r="338" spans="1:25" s="50" customFormat="1" ht="22.5" customHeight="1">
      <c r="A338" s="45" t="s">
        <v>500</v>
      </c>
      <c r="B338" s="46" t="s">
        <v>63</v>
      </c>
      <c r="C338" s="46" t="s">
        <v>508</v>
      </c>
      <c r="D338" s="47" t="s">
        <v>71</v>
      </c>
      <c r="E338" s="74" t="s">
        <v>535</v>
      </c>
      <c r="F338" s="75" t="s">
        <v>478</v>
      </c>
      <c r="G338" s="75" t="s">
        <v>201</v>
      </c>
      <c r="H338" s="76" t="s">
        <v>211</v>
      </c>
      <c r="I338" s="84">
        <v>240</v>
      </c>
      <c r="J338" s="351">
        <v>86.899999999999991</v>
      </c>
      <c r="K338" s="396">
        <v>86937</v>
      </c>
      <c r="L338" s="351">
        <f>SUM(L339:L340)</f>
        <v>0</v>
      </c>
      <c r="M338" s="396">
        <f>SUM(M339:M340)</f>
        <v>0</v>
      </c>
      <c r="N338" s="351">
        <f>SUM(N339:N340)</f>
        <v>0</v>
      </c>
      <c r="O338" s="396">
        <f>SUM(O339:O340)</f>
        <v>0</v>
      </c>
      <c r="P338" s="351">
        <f>SUM(P339:P340)</f>
        <v>0</v>
      </c>
      <c r="Q338" s="396">
        <f t="shared" ref="Q338:S338" si="415">SUM(Q339:Q340)</f>
        <v>0</v>
      </c>
      <c r="R338" s="351">
        <f t="shared" si="415"/>
        <v>0</v>
      </c>
      <c r="S338" s="396">
        <f t="shared" si="415"/>
        <v>0</v>
      </c>
      <c r="T338" s="351">
        <f t="shared" ref="T338:W338" si="416">SUM(T339:T340)</f>
        <v>86.899999999999991</v>
      </c>
      <c r="U338" s="699">
        <f t="shared" si="416"/>
        <v>86937</v>
      </c>
      <c r="V338" s="708">
        <f t="shared" si="416"/>
        <v>79.800000000000011</v>
      </c>
      <c r="W338" s="699">
        <f t="shared" si="416"/>
        <v>79848.41</v>
      </c>
      <c r="X338" s="572">
        <f t="shared" si="388"/>
        <v>0.91829689298043748</v>
      </c>
      <c r="Y338" s="572">
        <f t="shared" si="389"/>
        <v>0.91846290992327784</v>
      </c>
    </row>
    <row r="339" spans="1:25" s="6" customFormat="1" ht="15" customHeight="1">
      <c r="A339" s="93" t="s">
        <v>244</v>
      </c>
      <c r="B339" s="94"/>
      <c r="C339" s="94"/>
      <c r="D339" s="95"/>
      <c r="E339" s="96"/>
      <c r="F339" s="495"/>
      <c r="G339" s="495"/>
      <c r="H339" s="496"/>
      <c r="I339" s="99" t="s">
        <v>242</v>
      </c>
      <c r="J339" s="352">
        <v>10.6</v>
      </c>
      <c r="K339" s="397">
        <v>10600</v>
      </c>
      <c r="L339" s="352">
        <f t="shared" ref="L339:L340" si="417">N339+P339+R339</f>
        <v>0</v>
      </c>
      <c r="M339" s="397">
        <f t="shared" ref="M339:M340" si="418">O339+Q339+S339</f>
        <v>0</v>
      </c>
      <c r="N339" s="352"/>
      <c r="O339" s="397"/>
      <c r="P339" s="352"/>
      <c r="Q339" s="397"/>
      <c r="R339" s="352"/>
      <c r="S339" s="397"/>
      <c r="T339" s="352">
        <f t="shared" ref="T339:T340" si="419">J339+L339</f>
        <v>10.6</v>
      </c>
      <c r="U339" s="700">
        <f t="shared" ref="U339:U340" si="420">K339+M339</f>
        <v>10600</v>
      </c>
      <c r="V339" s="701">
        <v>9.4</v>
      </c>
      <c r="W339" s="700">
        <v>9382.39</v>
      </c>
      <c r="X339" s="564">
        <f t="shared" si="388"/>
        <v>0.8867924528301887</v>
      </c>
      <c r="Y339" s="564">
        <f t="shared" si="389"/>
        <v>0.88513113207547167</v>
      </c>
    </row>
    <row r="340" spans="1:25" s="6" customFormat="1" ht="15" customHeight="1">
      <c r="A340" s="93" t="s">
        <v>245</v>
      </c>
      <c r="B340" s="94"/>
      <c r="C340" s="94"/>
      <c r="D340" s="95"/>
      <c r="E340" s="96"/>
      <c r="F340" s="495"/>
      <c r="G340" s="495"/>
      <c r="H340" s="496"/>
      <c r="I340" s="99" t="s">
        <v>243</v>
      </c>
      <c r="J340" s="352">
        <v>76.3</v>
      </c>
      <c r="K340" s="397">
        <v>76337</v>
      </c>
      <c r="L340" s="352">
        <f t="shared" si="417"/>
        <v>0</v>
      </c>
      <c r="M340" s="397">
        <f t="shared" si="418"/>
        <v>0</v>
      </c>
      <c r="N340" s="352"/>
      <c r="O340" s="397"/>
      <c r="P340" s="352"/>
      <c r="Q340" s="397"/>
      <c r="R340" s="352"/>
      <c r="S340" s="397"/>
      <c r="T340" s="352">
        <f t="shared" si="419"/>
        <v>76.3</v>
      </c>
      <c r="U340" s="700">
        <f t="shared" si="420"/>
        <v>76337</v>
      </c>
      <c r="V340" s="701">
        <v>70.400000000000006</v>
      </c>
      <c r="W340" s="700">
        <v>70466.02</v>
      </c>
      <c r="X340" s="564">
        <f t="shared" si="388"/>
        <v>0.92267365661861089</v>
      </c>
      <c r="Y340" s="564">
        <f t="shared" si="389"/>
        <v>0.92309129255799949</v>
      </c>
    </row>
    <row r="341" spans="1:25" s="12" customFormat="1" ht="14.25" customHeight="1">
      <c r="A341" s="40" t="s">
        <v>502</v>
      </c>
      <c r="B341" s="41" t="s">
        <v>63</v>
      </c>
      <c r="C341" s="41" t="s">
        <v>508</v>
      </c>
      <c r="D341" s="42" t="s">
        <v>71</v>
      </c>
      <c r="E341" s="497" t="s">
        <v>535</v>
      </c>
      <c r="F341" s="498" t="s">
        <v>478</v>
      </c>
      <c r="G341" s="498" t="s">
        <v>201</v>
      </c>
      <c r="H341" s="499" t="s">
        <v>211</v>
      </c>
      <c r="I341" s="82">
        <v>800</v>
      </c>
      <c r="J341" s="360">
        <v>36.5</v>
      </c>
      <c r="K341" s="433">
        <v>36463</v>
      </c>
      <c r="L341" s="360">
        <f t="shared" ref="L341:W341" si="421">L342</f>
        <v>0</v>
      </c>
      <c r="M341" s="433">
        <f t="shared" si="421"/>
        <v>0</v>
      </c>
      <c r="N341" s="360">
        <f t="shared" si="421"/>
        <v>0</v>
      </c>
      <c r="O341" s="433">
        <f t="shared" si="421"/>
        <v>0</v>
      </c>
      <c r="P341" s="360">
        <f t="shared" si="421"/>
        <v>0</v>
      </c>
      <c r="Q341" s="433">
        <f t="shared" si="421"/>
        <v>0</v>
      </c>
      <c r="R341" s="360">
        <f t="shared" si="421"/>
        <v>0</v>
      </c>
      <c r="S341" s="433">
        <f t="shared" si="421"/>
        <v>0</v>
      </c>
      <c r="T341" s="360">
        <f t="shared" si="421"/>
        <v>36.5</v>
      </c>
      <c r="U341" s="700">
        <f t="shared" si="421"/>
        <v>36463</v>
      </c>
      <c r="V341" s="701">
        <f t="shared" si="421"/>
        <v>36.5</v>
      </c>
      <c r="W341" s="700">
        <f t="shared" si="421"/>
        <v>36463</v>
      </c>
      <c r="X341" s="580">
        <f t="shared" si="388"/>
        <v>1</v>
      </c>
      <c r="Y341" s="580">
        <f t="shared" si="389"/>
        <v>1</v>
      </c>
    </row>
    <row r="342" spans="1:25" s="50" customFormat="1" ht="13.5" customHeight="1">
      <c r="A342" s="45" t="s">
        <v>504</v>
      </c>
      <c r="B342" s="46" t="s">
        <v>63</v>
      </c>
      <c r="C342" s="46" t="s">
        <v>508</v>
      </c>
      <c r="D342" s="47" t="s">
        <v>71</v>
      </c>
      <c r="E342" s="74" t="s">
        <v>535</v>
      </c>
      <c r="F342" s="75" t="s">
        <v>478</v>
      </c>
      <c r="G342" s="75" t="s">
        <v>201</v>
      </c>
      <c r="H342" s="76" t="s">
        <v>211</v>
      </c>
      <c r="I342" s="84">
        <v>850</v>
      </c>
      <c r="J342" s="351">
        <v>36.5</v>
      </c>
      <c r="K342" s="396">
        <v>36463</v>
      </c>
      <c r="L342" s="351">
        <f t="shared" ref="L342:W342" si="422">SUM(L343:L343)</f>
        <v>0</v>
      </c>
      <c r="M342" s="396">
        <f t="shared" si="422"/>
        <v>0</v>
      </c>
      <c r="N342" s="351">
        <f t="shared" si="422"/>
        <v>0</v>
      </c>
      <c r="O342" s="396">
        <f t="shared" si="422"/>
        <v>0</v>
      </c>
      <c r="P342" s="351">
        <f t="shared" si="422"/>
        <v>0</v>
      </c>
      <c r="Q342" s="396">
        <f t="shared" si="422"/>
        <v>0</v>
      </c>
      <c r="R342" s="351">
        <f t="shared" si="422"/>
        <v>0</v>
      </c>
      <c r="S342" s="396">
        <f t="shared" si="422"/>
        <v>0</v>
      </c>
      <c r="T342" s="351">
        <f t="shared" si="422"/>
        <v>36.5</v>
      </c>
      <c r="U342" s="699">
        <f t="shared" si="422"/>
        <v>36463</v>
      </c>
      <c r="V342" s="708">
        <f t="shared" si="422"/>
        <v>36.5</v>
      </c>
      <c r="W342" s="699">
        <f t="shared" si="422"/>
        <v>36463</v>
      </c>
      <c r="X342" s="572">
        <f t="shared" si="388"/>
        <v>1</v>
      </c>
      <c r="Y342" s="572">
        <f t="shared" si="389"/>
        <v>1</v>
      </c>
    </row>
    <row r="343" spans="1:25" s="12" customFormat="1" ht="12.75" customHeight="1">
      <c r="A343" s="93" t="s">
        <v>248</v>
      </c>
      <c r="B343" s="94"/>
      <c r="C343" s="94"/>
      <c r="D343" s="95"/>
      <c r="E343" s="96"/>
      <c r="F343" s="495"/>
      <c r="G343" s="495"/>
      <c r="H343" s="496"/>
      <c r="I343" s="99" t="s">
        <v>246</v>
      </c>
      <c r="J343" s="352">
        <v>36.5</v>
      </c>
      <c r="K343" s="397">
        <v>36463</v>
      </c>
      <c r="L343" s="352">
        <f t="shared" ref="L343" si="423">N343+P343+R343</f>
        <v>0</v>
      </c>
      <c r="M343" s="397">
        <f t="shared" ref="M343" si="424">O343+Q343+S343</f>
        <v>0</v>
      </c>
      <c r="N343" s="352"/>
      <c r="O343" s="397"/>
      <c r="P343" s="352"/>
      <c r="Q343" s="397"/>
      <c r="R343" s="352"/>
      <c r="S343" s="397"/>
      <c r="T343" s="352">
        <f t="shared" ref="T343" si="425">J343+L343</f>
        <v>36.5</v>
      </c>
      <c r="U343" s="700">
        <f t="shared" ref="U343" si="426">K343+M343</f>
        <v>36463</v>
      </c>
      <c r="V343" s="701">
        <v>36.5</v>
      </c>
      <c r="W343" s="700">
        <v>36463</v>
      </c>
      <c r="X343" s="564">
        <f t="shared" si="388"/>
        <v>1</v>
      </c>
      <c r="Y343" s="564">
        <f t="shared" si="389"/>
        <v>1</v>
      </c>
    </row>
    <row r="344" spans="1:25" s="12" customFormat="1" ht="16.5" customHeight="1">
      <c r="A344" s="60" t="s">
        <v>73</v>
      </c>
      <c r="B344" s="36" t="s">
        <v>63</v>
      </c>
      <c r="C344" s="36" t="s">
        <v>508</v>
      </c>
      <c r="D344" s="37" t="s">
        <v>71</v>
      </c>
      <c r="E344" s="124" t="s">
        <v>535</v>
      </c>
      <c r="F344" s="125" t="s">
        <v>478</v>
      </c>
      <c r="G344" s="125" t="s">
        <v>201</v>
      </c>
      <c r="H344" s="126" t="s">
        <v>219</v>
      </c>
      <c r="I344" s="126"/>
      <c r="J344" s="370">
        <v>904.5</v>
      </c>
      <c r="K344" s="388">
        <v>904470.42</v>
      </c>
      <c r="L344" s="370">
        <f t="shared" ref="L344:W345" si="427">L345</f>
        <v>0</v>
      </c>
      <c r="M344" s="388">
        <f t="shared" si="427"/>
        <v>0</v>
      </c>
      <c r="N344" s="370">
        <f t="shared" si="427"/>
        <v>0</v>
      </c>
      <c r="O344" s="388">
        <f t="shared" si="427"/>
        <v>0</v>
      </c>
      <c r="P344" s="370">
        <f t="shared" si="427"/>
        <v>0</v>
      </c>
      <c r="Q344" s="388">
        <f t="shared" si="427"/>
        <v>0</v>
      </c>
      <c r="R344" s="370">
        <f t="shared" si="427"/>
        <v>0</v>
      </c>
      <c r="S344" s="388">
        <f t="shared" si="427"/>
        <v>0</v>
      </c>
      <c r="T344" s="370">
        <f t="shared" si="427"/>
        <v>904.5</v>
      </c>
      <c r="U344" s="743">
        <f t="shared" si="427"/>
        <v>904470.42</v>
      </c>
      <c r="V344" s="744">
        <f t="shared" si="427"/>
        <v>904.5</v>
      </c>
      <c r="W344" s="743">
        <f t="shared" si="427"/>
        <v>904470.42</v>
      </c>
      <c r="X344" s="591">
        <f t="shared" si="388"/>
        <v>1</v>
      </c>
      <c r="Y344" s="591">
        <f t="shared" si="389"/>
        <v>1</v>
      </c>
    </row>
    <row r="345" spans="1:25" s="12" customFormat="1" ht="16.5" customHeight="1">
      <c r="A345" s="40" t="s">
        <v>502</v>
      </c>
      <c r="B345" s="41" t="s">
        <v>63</v>
      </c>
      <c r="C345" s="41" t="s">
        <v>508</v>
      </c>
      <c r="D345" s="42" t="s">
        <v>71</v>
      </c>
      <c r="E345" s="497" t="s">
        <v>535</v>
      </c>
      <c r="F345" s="498" t="s">
        <v>478</v>
      </c>
      <c r="G345" s="498" t="s">
        <v>201</v>
      </c>
      <c r="H345" s="499" t="s">
        <v>219</v>
      </c>
      <c r="I345" s="82">
        <v>800</v>
      </c>
      <c r="J345" s="360">
        <v>904.5</v>
      </c>
      <c r="K345" s="433">
        <v>904470.42</v>
      </c>
      <c r="L345" s="360">
        <f t="shared" si="427"/>
        <v>0</v>
      </c>
      <c r="M345" s="433">
        <f t="shared" si="427"/>
        <v>0</v>
      </c>
      <c r="N345" s="360">
        <f t="shared" si="427"/>
        <v>0</v>
      </c>
      <c r="O345" s="433">
        <f t="shared" si="427"/>
        <v>0</v>
      </c>
      <c r="P345" s="360">
        <f t="shared" si="427"/>
        <v>0</v>
      </c>
      <c r="Q345" s="433">
        <f t="shared" si="427"/>
        <v>0</v>
      </c>
      <c r="R345" s="360">
        <f t="shared" si="427"/>
        <v>0</v>
      </c>
      <c r="S345" s="433">
        <f t="shared" si="427"/>
        <v>0</v>
      </c>
      <c r="T345" s="360">
        <f t="shared" si="427"/>
        <v>904.5</v>
      </c>
      <c r="U345" s="700">
        <f t="shared" si="427"/>
        <v>904470.42</v>
      </c>
      <c r="V345" s="701">
        <f t="shared" si="427"/>
        <v>904.5</v>
      </c>
      <c r="W345" s="700">
        <f t="shared" si="427"/>
        <v>904470.42</v>
      </c>
      <c r="X345" s="580">
        <f t="shared" si="388"/>
        <v>1</v>
      </c>
      <c r="Y345" s="580">
        <f t="shared" si="389"/>
        <v>1</v>
      </c>
    </row>
    <row r="346" spans="1:25" s="50" customFormat="1" ht="35.25" customHeight="1">
      <c r="A346" s="45" t="s">
        <v>253</v>
      </c>
      <c r="B346" s="46" t="s">
        <v>63</v>
      </c>
      <c r="C346" s="46" t="s">
        <v>508</v>
      </c>
      <c r="D346" s="47" t="s">
        <v>71</v>
      </c>
      <c r="E346" s="74" t="s">
        <v>535</v>
      </c>
      <c r="F346" s="75" t="s">
        <v>478</v>
      </c>
      <c r="G346" s="75" t="s">
        <v>201</v>
      </c>
      <c r="H346" s="76" t="s">
        <v>219</v>
      </c>
      <c r="I346" s="84">
        <v>810</v>
      </c>
      <c r="J346" s="351">
        <v>904.5</v>
      </c>
      <c r="K346" s="396">
        <v>904470.42</v>
      </c>
      <c r="L346" s="352">
        <f t="shared" ref="L346" si="428">N346+P346+R346</f>
        <v>0</v>
      </c>
      <c r="M346" s="397">
        <f t="shared" ref="M346" si="429">O346+Q346+S346</f>
        <v>0</v>
      </c>
      <c r="N346" s="351"/>
      <c r="O346" s="396"/>
      <c r="P346" s="351"/>
      <c r="Q346" s="396"/>
      <c r="R346" s="351"/>
      <c r="S346" s="396"/>
      <c r="T346" s="352">
        <f t="shared" ref="T346" si="430">J346+L346</f>
        <v>904.5</v>
      </c>
      <c r="U346" s="700">
        <f t="shared" ref="U346" si="431">K346+M346</f>
        <v>904470.42</v>
      </c>
      <c r="V346" s="708">
        <v>904.5</v>
      </c>
      <c r="W346" s="699">
        <v>904470.42</v>
      </c>
      <c r="X346" s="572">
        <f t="shared" si="388"/>
        <v>1</v>
      </c>
      <c r="Y346" s="572">
        <f t="shared" si="389"/>
        <v>1</v>
      </c>
    </row>
    <row r="347" spans="1:25" s="12" customFormat="1" ht="25.5" customHeight="1">
      <c r="A347" s="392" t="s">
        <v>420</v>
      </c>
      <c r="B347" s="24" t="s">
        <v>63</v>
      </c>
      <c r="C347" s="24" t="s">
        <v>508</v>
      </c>
      <c r="D347" s="25" t="s">
        <v>71</v>
      </c>
      <c r="E347" s="25" t="s">
        <v>424</v>
      </c>
      <c r="F347" s="26" t="s">
        <v>478</v>
      </c>
      <c r="G347" s="26" t="s">
        <v>201</v>
      </c>
      <c r="H347" s="27" t="s">
        <v>202</v>
      </c>
      <c r="I347" s="27"/>
      <c r="J347" s="347">
        <v>3.3</v>
      </c>
      <c r="K347" s="422">
        <v>3310.1</v>
      </c>
      <c r="L347" s="347">
        <f t="shared" ref="L347:W350" si="432">L348</f>
        <v>47.3</v>
      </c>
      <c r="M347" s="422">
        <f t="shared" si="432"/>
        <v>47285</v>
      </c>
      <c r="N347" s="347">
        <f t="shared" si="432"/>
        <v>47.3</v>
      </c>
      <c r="O347" s="422">
        <f t="shared" si="432"/>
        <v>47285</v>
      </c>
      <c r="P347" s="347">
        <f t="shared" si="432"/>
        <v>0</v>
      </c>
      <c r="Q347" s="422">
        <f t="shared" si="432"/>
        <v>0</v>
      </c>
      <c r="R347" s="347">
        <f t="shared" si="432"/>
        <v>0</v>
      </c>
      <c r="S347" s="422">
        <f t="shared" si="432"/>
        <v>0</v>
      </c>
      <c r="T347" s="347">
        <f t="shared" si="432"/>
        <v>50.599999999999994</v>
      </c>
      <c r="U347" s="691">
        <f t="shared" si="432"/>
        <v>50595.1</v>
      </c>
      <c r="V347" s="692">
        <f t="shared" si="432"/>
        <v>50.6</v>
      </c>
      <c r="W347" s="691">
        <f t="shared" si="432"/>
        <v>50595.1</v>
      </c>
      <c r="X347" s="568">
        <f t="shared" si="388"/>
        <v>1.0000000000000002</v>
      </c>
      <c r="Y347" s="568">
        <f t="shared" si="389"/>
        <v>1</v>
      </c>
    </row>
    <row r="348" spans="1:25" s="12" customFormat="1" ht="19.5" customHeight="1">
      <c r="A348" s="60" t="s">
        <v>421</v>
      </c>
      <c r="B348" s="61" t="s">
        <v>63</v>
      </c>
      <c r="C348" s="61" t="s">
        <v>508</v>
      </c>
      <c r="D348" s="62" t="s">
        <v>71</v>
      </c>
      <c r="E348" s="63" t="s">
        <v>424</v>
      </c>
      <c r="F348" s="64" t="s">
        <v>478</v>
      </c>
      <c r="G348" s="64" t="s">
        <v>201</v>
      </c>
      <c r="H348" s="65" t="s">
        <v>422</v>
      </c>
      <c r="I348" s="66"/>
      <c r="J348" s="355">
        <v>3.3</v>
      </c>
      <c r="K348" s="428">
        <v>3310.1</v>
      </c>
      <c r="L348" s="355">
        <f t="shared" si="432"/>
        <v>47.3</v>
      </c>
      <c r="M348" s="428">
        <f t="shared" si="432"/>
        <v>47285</v>
      </c>
      <c r="N348" s="355">
        <f t="shared" si="432"/>
        <v>47.3</v>
      </c>
      <c r="O348" s="428">
        <f t="shared" si="432"/>
        <v>47285</v>
      </c>
      <c r="P348" s="355">
        <f t="shared" si="432"/>
        <v>0</v>
      </c>
      <c r="Q348" s="428">
        <f t="shared" si="432"/>
        <v>0</v>
      </c>
      <c r="R348" s="355">
        <f t="shared" si="432"/>
        <v>0</v>
      </c>
      <c r="S348" s="428">
        <f t="shared" si="432"/>
        <v>0</v>
      </c>
      <c r="T348" s="355">
        <f t="shared" si="432"/>
        <v>50.599999999999994</v>
      </c>
      <c r="U348" s="706">
        <f t="shared" si="432"/>
        <v>50595.1</v>
      </c>
      <c r="V348" s="707">
        <f t="shared" si="432"/>
        <v>50.6</v>
      </c>
      <c r="W348" s="706">
        <f t="shared" si="432"/>
        <v>50595.1</v>
      </c>
      <c r="X348" s="575">
        <f t="shared" si="388"/>
        <v>1.0000000000000002</v>
      </c>
      <c r="Y348" s="575">
        <f t="shared" si="389"/>
        <v>1</v>
      </c>
    </row>
    <row r="349" spans="1:25" s="28" customFormat="1" ht="39" customHeight="1">
      <c r="A349" s="40" t="s">
        <v>484</v>
      </c>
      <c r="B349" s="41" t="s">
        <v>63</v>
      </c>
      <c r="C349" s="41" t="s">
        <v>508</v>
      </c>
      <c r="D349" s="42" t="s">
        <v>71</v>
      </c>
      <c r="E349" s="42" t="s">
        <v>424</v>
      </c>
      <c r="F349" s="43" t="s">
        <v>478</v>
      </c>
      <c r="G349" s="43" t="s">
        <v>201</v>
      </c>
      <c r="H349" s="44" t="s">
        <v>422</v>
      </c>
      <c r="I349" s="44" t="s">
        <v>485</v>
      </c>
      <c r="J349" s="350">
        <v>3.3</v>
      </c>
      <c r="K349" s="425">
        <v>3310.1</v>
      </c>
      <c r="L349" s="350">
        <f t="shared" si="432"/>
        <v>47.3</v>
      </c>
      <c r="M349" s="425">
        <f t="shared" si="432"/>
        <v>47285</v>
      </c>
      <c r="N349" s="350">
        <f t="shared" si="432"/>
        <v>47.3</v>
      </c>
      <c r="O349" s="425">
        <f t="shared" si="432"/>
        <v>47285</v>
      </c>
      <c r="P349" s="350">
        <f t="shared" si="432"/>
        <v>0</v>
      </c>
      <c r="Q349" s="425">
        <f t="shared" si="432"/>
        <v>0</v>
      </c>
      <c r="R349" s="350">
        <f t="shared" si="432"/>
        <v>0</v>
      </c>
      <c r="S349" s="425">
        <f t="shared" si="432"/>
        <v>0</v>
      </c>
      <c r="T349" s="350">
        <f t="shared" si="432"/>
        <v>50.599999999999994</v>
      </c>
      <c r="U349" s="697">
        <f t="shared" si="432"/>
        <v>50595.1</v>
      </c>
      <c r="V349" s="698">
        <f t="shared" si="432"/>
        <v>50.6</v>
      </c>
      <c r="W349" s="697">
        <f t="shared" si="432"/>
        <v>50595.1</v>
      </c>
      <c r="X349" s="571">
        <f t="shared" si="388"/>
        <v>1.0000000000000002</v>
      </c>
      <c r="Y349" s="571">
        <f t="shared" si="389"/>
        <v>1</v>
      </c>
    </row>
    <row r="350" spans="1:25" s="50" customFormat="1" ht="15" customHeight="1">
      <c r="A350" s="45" t="s">
        <v>32</v>
      </c>
      <c r="B350" s="46" t="s">
        <v>63</v>
      </c>
      <c r="C350" s="46" t="s">
        <v>508</v>
      </c>
      <c r="D350" s="47" t="s">
        <v>71</v>
      </c>
      <c r="E350" s="47" t="s">
        <v>424</v>
      </c>
      <c r="F350" s="48" t="s">
        <v>478</v>
      </c>
      <c r="G350" s="48" t="s">
        <v>201</v>
      </c>
      <c r="H350" s="49" t="s">
        <v>422</v>
      </c>
      <c r="I350" s="49" t="s">
        <v>427</v>
      </c>
      <c r="J350" s="351">
        <v>3.3</v>
      </c>
      <c r="K350" s="396">
        <v>3310.1</v>
      </c>
      <c r="L350" s="351">
        <f t="shared" si="432"/>
        <v>47.3</v>
      </c>
      <c r="M350" s="396">
        <f t="shared" si="432"/>
        <v>47285</v>
      </c>
      <c r="N350" s="351">
        <f t="shared" si="432"/>
        <v>47.3</v>
      </c>
      <c r="O350" s="396">
        <f t="shared" si="432"/>
        <v>47285</v>
      </c>
      <c r="P350" s="351">
        <f t="shared" si="432"/>
        <v>0</v>
      </c>
      <c r="Q350" s="396">
        <f t="shared" si="432"/>
        <v>0</v>
      </c>
      <c r="R350" s="351">
        <f t="shared" si="432"/>
        <v>0</v>
      </c>
      <c r="S350" s="396">
        <f t="shared" si="432"/>
        <v>0</v>
      </c>
      <c r="T350" s="351">
        <f t="shared" si="432"/>
        <v>50.599999999999994</v>
      </c>
      <c r="U350" s="699">
        <f t="shared" si="432"/>
        <v>50595.1</v>
      </c>
      <c r="V350" s="708">
        <f t="shared" si="432"/>
        <v>50.6</v>
      </c>
      <c r="W350" s="699">
        <f t="shared" si="432"/>
        <v>50595.1</v>
      </c>
      <c r="X350" s="572">
        <f t="shared" si="388"/>
        <v>1.0000000000000002</v>
      </c>
      <c r="Y350" s="572">
        <f t="shared" si="389"/>
        <v>1</v>
      </c>
    </row>
    <row r="351" spans="1:25" s="6" customFormat="1" ht="13.5" customHeight="1">
      <c r="A351" s="93" t="s">
        <v>429</v>
      </c>
      <c r="B351" s="127"/>
      <c r="C351" s="127"/>
      <c r="D351" s="128"/>
      <c r="E351" s="128"/>
      <c r="F351" s="130"/>
      <c r="G351" s="130"/>
      <c r="H351" s="131"/>
      <c r="I351" s="131" t="s">
        <v>255</v>
      </c>
      <c r="J351" s="352">
        <v>3.3</v>
      </c>
      <c r="K351" s="397">
        <v>3310.1</v>
      </c>
      <c r="L351" s="352">
        <f t="shared" ref="L351" si="433">N351+P351+R351</f>
        <v>47.3</v>
      </c>
      <c r="M351" s="397">
        <f t="shared" ref="M351" si="434">O351+Q351+S351</f>
        <v>47285</v>
      </c>
      <c r="N351" s="352">
        <v>47.3</v>
      </c>
      <c r="O351" s="397">
        <v>47285</v>
      </c>
      <c r="P351" s="352"/>
      <c r="Q351" s="397"/>
      <c r="R351" s="352"/>
      <c r="S351" s="397"/>
      <c r="T351" s="352">
        <f t="shared" ref="T351" si="435">J351+L351</f>
        <v>50.599999999999994</v>
      </c>
      <c r="U351" s="700">
        <f t="shared" ref="U351" si="436">K351+M351</f>
        <v>50595.1</v>
      </c>
      <c r="V351" s="701">
        <v>50.6</v>
      </c>
      <c r="W351" s="700">
        <v>50595.1</v>
      </c>
      <c r="X351" s="564">
        <f t="shared" si="388"/>
        <v>1.0000000000000002</v>
      </c>
      <c r="Y351" s="564">
        <f t="shared" si="389"/>
        <v>1</v>
      </c>
    </row>
    <row r="352" spans="1:25" s="12" customFormat="1" ht="15" customHeight="1">
      <c r="A352" s="87" t="s">
        <v>74</v>
      </c>
      <c r="B352" s="19" t="s">
        <v>63</v>
      </c>
      <c r="C352" s="19" t="s">
        <v>508</v>
      </c>
      <c r="D352" s="19" t="s">
        <v>13</v>
      </c>
      <c r="E352" s="500"/>
      <c r="F352" s="501"/>
      <c r="G352" s="501"/>
      <c r="H352" s="502"/>
      <c r="I352" s="19"/>
      <c r="J352" s="346">
        <v>40906.1</v>
      </c>
      <c r="K352" s="421">
        <v>40906071.019999996</v>
      </c>
      <c r="L352" s="346">
        <f t="shared" ref="L352:W352" si="437">L353</f>
        <v>0</v>
      </c>
      <c r="M352" s="421">
        <f t="shared" si="437"/>
        <v>0</v>
      </c>
      <c r="N352" s="346">
        <f t="shared" si="437"/>
        <v>0</v>
      </c>
      <c r="O352" s="421">
        <f t="shared" si="437"/>
        <v>0</v>
      </c>
      <c r="P352" s="346">
        <f t="shared" si="437"/>
        <v>0</v>
      </c>
      <c r="Q352" s="421">
        <f t="shared" si="437"/>
        <v>0</v>
      </c>
      <c r="R352" s="346">
        <f t="shared" si="437"/>
        <v>0</v>
      </c>
      <c r="S352" s="421">
        <f t="shared" si="437"/>
        <v>0</v>
      </c>
      <c r="T352" s="346">
        <f t="shared" si="437"/>
        <v>40906.1</v>
      </c>
      <c r="U352" s="689">
        <f t="shared" si="437"/>
        <v>40906071.019999996</v>
      </c>
      <c r="V352" s="690">
        <f t="shared" si="437"/>
        <v>40862.5</v>
      </c>
      <c r="W352" s="689">
        <f t="shared" si="437"/>
        <v>40862544.659999996</v>
      </c>
      <c r="X352" s="567">
        <f t="shared" si="388"/>
        <v>0.99893414429632743</v>
      </c>
      <c r="Y352" s="567">
        <f t="shared" si="389"/>
        <v>0.99893594376299988</v>
      </c>
    </row>
    <row r="353" spans="1:25" s="12" customFormat="1" ht="36.75" customHeight="1">
      <c r="A353" s="51" t="s">
        <v>72</v>
      </c>
      <c r="B353" s="100" t="s">
        <v>63</v>
      </c>
      <c r="C353" s="100" t="s">
        <v>508</v>
      </c>
      <c r="D353" s="101" t="s">
        <v>13</v>
      </c>
      <c r="E353" s="101" t="s">
        <v>535</v>
      </c>
      <c r="F353" s="102" t="s">
        <v>478</v>
      </c>
      <c r="G353" s="102" t="s">
        <v>201</v>
      </c>
      <c r="H353" s="103" t="s">
        <v>479</v>
      </c>
      <c r="I353" s="103"/>
      <c r="J353" s="375">
        <v>40906.1</v>
      </c>
      <c r="K353" s="450">
        <v>40906071.019999996</v>
      </c>
      <c r="L353" s="375">
        <f>L354+L358</f>
        <v>0</v>
      </c>
      <c r="M353" s="450">
        <f>M354+M358</f>
        <v>0</v>
      </c>
      <c r="N353" s="375">
        <f t="shared" ref="N353:W353" si="438">N354+N358</f>
        <v>0</v>
      </c>
      <c r="O353" s="450">
        <f t="shared" si="438"/>
        <v>0</v>
      </c>
      <c r="P353" s="375">
        <f t="shared" si="438"/>
        <v>0</v>
      </c>
      <c r="Q353" s="450">
        <f t="shared" si="438"/>
        <v>0</v>
      </c>
      <c r="R353" s="375">
        <f t="shared" si="438"/>
        <v>0</v>
      </c>
      <c r="S353" s="450">
        <f t="shared" si="438"/>
        <v>0</v>
      </c>
      <c r="T353" s="375">
        <f t="shared" si="438"/>
        <v>40906.1</v>
      </c>
      <c r="U353" s="755">
        <f t="shared" si="438"/>
        <v>40906071.019999996</v>
      </c>
      <c r="V353" s="756">
        <f t="shared" si="438"/>
        <v>40862.5</v>
      </c>
      <c r="W353" s="755">
        <f t="shared" si="438"/>
        <v>40862544.659999996</v>
      </c>
      <c r="X353" s="596">
        <f t="shared" si="388"/>
        <v>0.99893414429632743</v>
      </c>
      <c r="Y353" s="596">
        <f t="shared" si="389"/>
        <v>0.99893594376299988</v>
      </c>
    </row>
    <row r="354" spans="1:25" s="12" customFormat="1" ht="48" customHeight="1">
      <c r="A354" s="343" t="s">
        <v>372</v>
      </c>
      <c r="B354" s="36" t="s">
        <v>63</v>
      </c>
      <c r="C354" s="36" t="s">
        <v>508</v>
      </c>
      <c r="D354" s="37" t="s">
        <v>13</v>
      </c>
      <c r="E354" s="124" t="s">
        <v>535</v>
      </c>
      <c r="F354" s="125" t="s">
        <v>478</v>
      </c>
      <c r="G354" s="125" t="s">
        <v>201</v>
      </c>
      <c r="H354" s="126" t="s">
        <v>373</v>
      </c>
      <c r="I354" s="126"/>
      <c r="J354" s="370">
        <v>10698.4</v>
      </c>
      <c r="K354" s="388">
        <v>10698400</v>
      </c>
      <c r="L354" s="370">
        <f>L357</f>
        <v>0</v>
      </c>
      <c r="M354" s="388">
        <f>M357</f>
        <v>0</v>
      </c>
      <c r="N354" s="370">
        <f>N357</f>
        <v>0</v>
      </c>
      <c r="O354" s="388">
        <f>O357</f>
        <v>0</v>
      </c>
      <c r="P354" s="370">
        <f>P357</f>
        <v>0</v>
      </c>
      <c r="Q354" s="388">
        <f t="shared" ref="Q354:S354" si="439">Q357</f>
        <v>0</v>
      </c>
      <c r="R354" s="370">
        <f t="shared" si="439"/>
        <v>0</v>
      </c>
      <c r="S354" s="388">
        <f t="shared" si="439"/>
        <v>0</v>
      </c>
      <c r="T354" s="370">
        <f t="shared" ref="T354:W354" si="440">T357</f>
        <v>10698.4</v>
      </c>
      <c r="U354" s="743">
        <f t="shared" si="440"/>
        <v>10698400</v>
      </c>
      <c r="V354" s="744">
        <f t="shared" si="440"/>
        <v>10698.4</v>
      </c>
      <c r="W354" s="743">
        <f t="shared" si="440"/>
        <v>10698400</v>
      </c>
      <c r="X354" s="591">
        <f t="shared" si="388"/>
        <v>1</v>
      </c>
      <c r="Y354" s="591">
        <f t="shared" si="389"/>
        <v>1</v>
      </c>
    </row>
    <row r="355" spans="1:25" s="50" customFormat="1" ht="24" customHeight="1">
      <c r="A355" s="40" t="s">
        <v>498</v>
      </c>
      <c r="B355" s="41" t="s">
        <v>63</v>
      </c>
      <c r="C355" s="41" t="s">
        <v>508</v>
      </c>
      <c r="D355" s="42" t="s">
        <v>13</v>
      </c>
      <c r="E355" s="497" t="s">
        <v>535</v>
      </c>
      <c r="F355" s="498" t="s">
        <v>478</v>
      </c>
      <c r="G355" s="498" t="s">
        <v>201</v>
      </c>
      <c r="H355" s="499" t="s">
        <v>373</v>
      </c>
      <c r="I355" s="82">
        <v>200</v>
      </c>
      <c r="J355" s="360">
        <v>10698.4</v>
      </c>
      <c r="K355" s="433">
        <v>10698400</v>
      </c>
      <c r="L355" s="360">
        <f t="shared" ref="L355:W356" si="441">L356</f>
        <v>0</v>
      </c>
      <c r="M355" s="433">
        <f t="shared" si="441"/>
        <v>0</v>
      </c>
      <c r="N355" s="360">
        <f t="shared" si="441"/>
        <v>0</v>
      </c>
      <c r="O355" s="433">
        <f t="shared" si="441"/>
        <v>0</v>
      </c>
      <c r="P355" s="360">
        <f t="shared" si="441"/>
        <v>0</v>
      </c>
      <c r="Q355" s="433">
        <f t="shared" si="441"/>
        <v>0</v>
      </c>
      <c r="R355" s="360">
        <f t="shared" si="441"/>
        <v>0</v>
      </c>
      <c r="S355" s="433">
        <f t="shared" si="441"/>
        <v>0</v>
      </c>
      <c r="T355" s="360">
        <f t="shared" si="441"/>
        <v>10698.4</v>
      </c>
      <c r="U355" s="700">
        <f t="shared" si="441"/>
        <v>10698400</v>
      </c>
      <c r="V355" s="701">
        <f t="shared" si="441"/>
        <v>10698.4</v>
      </c>
      <c r="W355" s="700">
        <f t="shared" si="441"/>
        <v>10698400</v>
      </c>
      <c r="X355" s="580">
        <f t="shared" ref="X355:X404" si="442">IF(V355=0,0,V355/T355)</f>
        <v>1</v>
      </c>
      <c r="Y355" s="580">
        <f t="shared" ref="Y355:Y404" si="443">IF(W355=0,0,W355/U355)</f>
        <v>1</v>
      </c>
    </row>
    <row r="356" spans="1:25" s="50" customFormat="1" ht="22.5" customHeight="1">
      <c r="A356" s="45" t="s">
        <v>500</v>
      </c>
      <c r="B356" s="46" t="s">
        <v>63</v>
      </c>
      <c r="C356" s="46" t="s">
        <v>508</v>
      </c>
      <c r="D356" s="47" t="s">
        <v>13</v>
      </c>
      <c r="E356" s="74" t="s">
        <v>535</v>
      </c>
      <c r="F356" s="75" t="s">
        <v>478</v>
      </c>
      <c r="G356" s="75" t="s">
        <v>201</v>
      </c>
      <c r="H356" s="76" t="s">
        <v>373</v>
      </c>
      <c r="I356" s="84">
        <v>240</v>
      </c>
      <c r="J356" s="351">
        <v>10698.4</v>
      </c>
      <c r="K356" s="396">
        <v>10698400</v>
      </c>
      <c r="L356" s="351">
        <f t="shared" si="441"/>
        <v>0</v>
      </c>
      <c r="M356" s="396">
        <f t="shared" si="441"/>
        <v>0</v>
      </c>
      <c r="N356" s="351">
        <f t="shared" si="441"/>
        <v>0</v>
      </c>
      <c r="O356" s="396">
        <f t="shared" si="441"/>
        <v>0</v>
      </c>
      <c r="P356" s="351">
        <f t="shared" si="441"/>
        <v>0</v>
      </c>
      <c r="Q356" s="396">
        <f t="shared" si="441"/>
        <v>0</v>
      </c>
      <c r="R356" s="351">
        <f t="shared" si="441"/>
        <v>0</v>
      </c>
      <c r="S356" s="396">
        <f t="shared" si="441"/>
        <v>0</v>
      </c>
      <c r="T356" s="352">
        <f t="shared" si="441"/>
        <v>10698.4</v>
      </c>
      <c r="U356" s="700">
        <f t="shared" si="441"/>
        <v>10698400</v>
      </c>
      <c r="V356" s="708">
        <f t="shared" si="441"/>
        <v>10698.4</v>
      </c>
      <c r="W356" s="699">
        <f t="shared" si="441"/>
        <v>10698400</v>
      </c>
      <c r="X356" s="572">
        <f t="shared" si="442"/>
        <v>1</v>
      </c>
      <c r="Y356" s="572">
        <f t="shared" si="443"/>
        <v>1</v>
      </c>
    </row>
    <row r="357" spans="1:25" s="6" customFormat="1" ht="15.75" customHeight="1">
      <c r="A357" s="93" t="s">
        <v>518</v>
      </c>
      <c r="B357" s="127"/>
      <c r="C357" s="127"/>
      <c r="D357" s="128"/>
      <c r="E357" s="96"/>
      <c r="F357" s="495"/>
      <c r="G357" s="495"/>
      <c r="H357" s="496"/>
      <c r="I357" s="328"/>
      <c r="J357" s="394">
        <v>10698.4</v>
      </c>
      <c r="K357" s="451">
        <v>10698400</v>
      </c>
      <c r="L357" s="352">
        <f t="shared" ref="L357" si="444">N357+P357+R357</f>
        <v>0</v>
      </c>
      <c r="M357" s="397">
        <f t="shared" ref="M357" si="445">O357+Q357+S357</f>
        <v>0</v>
      </c>
      <c r="N357" s="394"/>
      <c r="O357" s="451"/>
      <c r="P357" s="394"/>
      <c r="Q357" s="451"/>
      <c r="R357" s="394"/>
      <c r="S357" s="451"/>
      <c r="T357" s="352">
        <f t="shared" ref="T357" si="446">J357+L357</f>
        <v>10698.4</v>
      </c>
      <c r="U357" s="700">
        <f t="shared" ref="U357" si="447">K357+M357</f>
        <v>10698400</v>
      </c>
      <c r="V357" s="757">
        <v>10698.4</v>
      </c>
      <c r="W357" s="758">
        <v>10698400</v>
      </c>
      <c r="X357" s="598">
        <f t="shared" si="442"/>
        <v>1</v>
      </c>
      <c r="Y357" s="598">
        <f t="shared" si="443"/>
        <v>1</v>
      </c>
    </row>
    <row r="358" spans="1:25" s="12" customFormat="1" ht="27.75" customHeight="1">
      <c r="A358" s="35" t="s">
        <v>75</v>
      </c>
      <c r="B358" s="36" t="s">
        <v>63</v>
      </c>
      <c r="C358" s="36" t="s">
        <v>508</v>
      </c>
      <c r="D358" s="37" t="s">
        <v>13</v>
      </c>
      <c r="E358" s="124" t="s">
        <v>535</v>
      </c>
      <c r="F358" s="125" t="s">
        <v>478</v>
      </c>
      <c r="G358" s="125" t="s">
        <v>201</v>
      </c>
      <c r="H358" s="126" t="s">
        <v>220</v>
      </c>
      <c r="I358" s="126"/>
      <c r="J358" s="388">
        <v>30207.7</v>
      </c>
      <c r="K358" s="388">
        <v>30207671.02</v>
      </c>
      <c r="L358" s="370">
        <f t="shared" ref="L358:W358" si="448">L359+L367</f>
        <v>0</v>
      </c>
      <c r="M358" s="388">
        <f t="shared" si="448"/>
        <v>0</v>
      </c>
      <c r="N358" s="370">
        <f t="shared" si="448"/>
        <v>0</v>
      </c>
      <c r="O358" s="388">
        <f t="shared" si="448"/>
        <v>0</v>
      </c>
      <c r="P358" s="370">
        <f t="shared" si="448"/>
        <v>0</v>
      </c>
      <c r="Q358" s="388">
        <f t="shared" si="448"/>
        <v>0</v>
      </c>
      <c r="R358" s="370">
        <f t="shared" si="448"/>
        <v>0</v>
      </c>
      <c r="S358" s="388">
        <f t="shared" si="448"/>
        <v>0</v>
      </c>
      <c r="T358" s="388">
        <f t="shared" si="448"/>
        <v>30207.7</v>
      </c>
      <c r="U358" s="743">
        <f t="shared" si="448"/>
        <v>30207671.02</v>
      </c>
      <c r="V358" s="744">
        <f t="shared" si="448"/>
        <v>30164.1</v>
      </c>
      <c r="W358" s="743">
        <f t="shared" si="448"/>
        <v>30164144.66</v>
      </c>
      <c r="X358" s="591">
        <f t="shared" si="442"/>
        <v>0.99855665939478999</v>
      </c>
      <c r="Y358" s="591">
        <f t="shared" si="443"/>
        <v>0.99855909580148761</v>
      </c>
    </row>
    <row r="359" spans="1:25" s="50" customFormat="1" ht="24" customHeight="1">
      <c r="A359" s="40" t="s">
        <v>498</v>
      </c>
      <c r="B359" s="41" t="s">
        <v>63</v>
      </c>
      <c r="C359" s="41" t="s">
        <v>508</v>
      </c>
      <c r="D359" s="42" t="s">
        <v>13</v>
      </c>
      <c r="E359" s="497" t="s">
        <v>535</v>
      </c>
      <c r="F359" s="498" t="s">
        <v>478</v>
      </c>
      <c r="G359" s="498" t="s">
        <v>201</v>
      </c>
      <c r="H359" s="499" t="s">
        <v>220</v>
      </c>
      <c r="I359" s="82">
        <v>200</v>
      </c>
      <c r="J359" s="360">
        <v>1815.2000000000003</v>
      </c>
      <c r="K359" s="433">
        <v>1815171.07</v>
      </c>
      <c r="L359" s="360">
        <f t="shared" ref="L359:W359" si="449">L360</f>
        <v>0</v>
      </c>
      <c r="M359" s="433">
        <f t="shared" si="449"/>
        <v>0</v>
      </c>
      <c r="N359" s="360">
        <f t="shared" si="449"/>
        <v>0</v>
      </c>
      <c r="O359" s="433">
        <f t="shared" si="449"/>
        <v>0</v>
      </c>
      <c r="P359" s="360">
        <f t="shared" si="449"/>
        <v>0</v>
      </c>
      <c r="Q359" s="433">
        <f t="shared" si="449"/>
        <v>0</v>
      </c>
      <c r="R359" s="360">
        <f t="shared" si="449"/>
        <v>0</v>
      </c>
      <c r="S359" s="433">
        <f t="shared" si="449"/>
        <v>0</v>
      </c>
      <c r="T359" s="360">
        <f t="shared" si="449"/>
        <v>1815.2000000000003</v>
      </c>
      <c r="U359" s="700">
        <f t="shared" si="449"/>
        <v>1815171.07</v>
      </c>
      <c r="V359" s="701">
        <f t="shared" si="449"/>
        <v>1771.6000000000004</v>
      </c>
      <c r="W359" s="700">
        <f t="shared" si="449"/>
        <v>1771644.76</v>
      </c>
      <c r="X359" s="580">
        <f t="shared" si="442"/>
        <v>0.97598060819744381</v>
      </c>
      <c r="Y359" s="580">
        <f t="shared" si="443"/>
        <v>0.97602082210356067</v>
      </c>
    </row>
    <row r="360" spans="1:25" s="50" customFormat="1" ht="22.5" customHeight="1">
      <c r="A360" s="45" t="s">
        <v>500</v>
      </c>
      <c r="B360" s="46" t="s">
        <v>63</v>
      </c>
      <c r="C360" s="46" t="s">
        <v>508</v>
      </c>
      <c r="D360" s="47" t="s">
        <v>13</v>
      </c>
      <c r="E360" s="74" t="s">
        <v>535</v>
      </c>
      <c r="F360" s="75" t="s">
        <v>478</v>
      </c>
      <c r="G360" s="75" t="s">
        <v>201</v>
      </c>
      <c r="H360" s="76" t="s">
        <v>220</v>
      </c>
      <c r="I360" s="84">
        <v>240</v>
      </c>
      <c r="J360" s="351">
        <v>1815.2000000000003</v>
      </c>
      <c r="K360" s="396">
        <v>1815171.07</v>
      </c>
      <c r="L360" s="351">
        <f t="shared" ref="L360:W360" si="450">SUM(L361:L366)</f>
        <v>0</v>
      </c>
      <c r="M360" s="351">
        <f t="shared" si="450"/>
        <v>0</v>
      </c>
      <c r="N360" s="351">
        <f t="shared" si="450"/>
        <v>0</v>
      </c>
      <c r="O360" s="351">
        <f t="shared" si="450"/>
        <v>0</v>
      </c>
      <c r="P360" s="351">
        <f t="shared" si="450"/>
        <v>0</v>
      </c>
      <c r="Q360" s="351">
        <f t="shared" si="450"/>
        <v>0</v>
      </c>
      <c r="R360" s="351">
        <f t="shared" si="450"/>
        <v>0</v>
      </c>
      <c r="S360" s="351">
        <f t="shared" si="450"/>
        <v>0</v>
      </c>
      <c r="T360" s="351">
        <f t="shared" si="450"/>
        <v>1815.2000000000003</v>
      </c>
      <c r="U360" s="699">
        <f t="shared" si="450"/>
        <v>1815171.07</v>
      </c>
      <c r="V360" s="708">
        <f t="shared" si="450"/>
        <v>1771.6000000000004</v>
      </c>
      <c r="W360" s="708">
        <f t="shared" si="450"/>
        <v>1771644.76</v>
      </c>
      <c r="X360" s="572">
        <f t="shared" si="442"/>
        <v>0.97598060819744381</v>
      </c>
      <c r="Y360" s="572">
        <f t="shared" si="443"/>
        <v>0.97602082210356067</v>
      </c>
    </row>
    <row r="361" spans="1:25" s="6" customFormat="1" ht="18" customHeight="1">
      <c r="A361" s="93" t="s">
        <v>617</v>
      </c>
      <c r="B361" s="127"/>
      <c r="C361" s="127"/>
      <c r="D361" s="128"/>
      <c r="E361" s="96"/>
      <c r="F361" s="495"/>
      <c r="G361" s="495"/>
      <c r="H361" s="496"/>
      <c r="I361" s="328"/>
      <c r="J361" s="352">
        <v>1099.9000000000001</v>
      </c>
      <c r="K361" s="397">
        <v>1099939.5</v>
      </c>
      <c r="L361" s="352">
        <f t="shared" ref="L361:L366" si="451">N361+P361+R361</f>
        <v>0</v>
      </c>
      <c r="M361" s="397">
        <f t="shared" ref="M361:M366" si="452">O361+Q361+S361</f>
        <v>0</v>
      </c>
      <c r="N361" s="352"/>
      <c r="O361" s="397"/>
      <c r="P361" s="352"/>
      <c r="Q361" s="397"/>
      <c r="R361" s="352"/>
      <c r="S361" s="397"/>
      <c r="T361" s="352">
        <f t="shared" ref="T361:T366" si="453">J361+L361</f>
        <v>1099.9000000000001</v>
      </c>
      <c r="U361" s="700">
        <f t="shared" ref="U361:U366" si="454">K361+M361</f>
        <v>1099939.5</v>
      </c>
      <c r="V361" s="701">
        <v>1099.9000000000001</v>
      </c>
      <c r="W361" s="700">
        <v>1099939.5</v>
      </c>
      <c r="X361" s="564">
        <f t="shared" si="442"/>
        <v>1</v>
      </c>
      <c r="Y361" s="564">
        <f t="shared" si="443"/>
        <v>1</v>
      </c>
    </row>
    <row r="362" spans="1:25" s="6" customFormat="1" ht="18" customHeight="1">
      <c r="A362" s="93" t="s">
        <v>280</v>
      </c>
      <c r="B362" s="127"/>
      <c r="C362" s="127"/>
      <c r="D362" s="128"/>
      <c r="E362" s="96"/>
      <c r="F362" s="495"/>
      <c r="G362" s="495"/>
      <c r="H362" s="496"/>
      <c r="I362" s="328"/>
      <c r="J362" s="352">
        <v>85.899999999999991</v>
      </c>
      <c r="K362" s="397">
        <v>85859</v>
      </c>
      <c r="L362" s="352">
        <f t="shared" si="451"/>
        <v>0</v>
      </c>
      <c r="M362" s="397">
        <f t="shared" si="452"/>
        <v>0</v>
      </c>
      <c r="N362" s="352"/>
      <c r="O362" s="397"/>
      <c r="P362" s="352"/>
      <c r="Q362" s="397"/>
      <c r="R362" s="352"/>
      <c r="S362" s="397"/>
      <c r="T362" s="352">
        <f t="shared" si="453"/>
        <v>85.899999999999991</v>
      </c>
      <c r="U362" s="700">
        <f t="shared" si="454"/>
        <v>85859</v>
      </c>
      <c r="V362" s="701">
        <v>85.9</v>
      </c>
      <c r="W362" s="700">
        <v>85859</v>
      </c>
      <c r="X362" s="564">
        <f t="shared" si="442"/>
        <v>1.0000000000000002</v>
      </c>
      <c r="Y362" s="564">
        <f t="shared" si="443"/>
        <v>1</v>
      </c>
    </row>
    <row r="363" spans="1:25" s="6" customFormat="1" ht="18" customHeight="1">
      <c r="A363" s="93" t="s">
        <v>281</v>
      </c>
      <c r="B363" s="127"/>
      <c r="C363" s="127"/>
      <c r="D363" s="128"/>
      <c r="E363" s="96"/>
      <c r="F363" s="495"/>
      <c r="G363" s="495"/>
      <c r="H363" s="496"/>
      <c r="I363" s="328"/>
      <c r="J363" s="352">
        <v>31.8</v>
      </c>
      <c r="K363" s="397">
        <v>31776</v>
      </c>
      <c r="L363" s="352">
        <f t="shared" si="451"/>
        <v>0</v>
      </c>
      <c r="M363" s="397">
        <f t="shared" si="452"/>
        <v>0</v>
      </c>
      <c r="N363" s="352"/>
      <c r="O363" s="397"/>
      <c r="P363" s="352"/>
      <c r="Q363" s="397"/>
      <c r="R363" s="352"/>
      <c r="S363" s="397"/>
      <c r="T363" s="352">
        <f t="shared" si="453"/>
        <v>31.8</v>
      </c>
      <c r="U363" s="700">
        <f t="shared" si="454"/>
        <v>31776</v>
      </c>
      <c r="V363" s="701">
        <v>31.8</v>
      </c>
      <c r="W363" s="700">
        <v>31776</v>
      </c>
      <c r="X363" s="564">
        <f t="shared" si="442"/>
        <v>1</v>
      </c>
      <c r="Y363" s="564">
        <f t="shared" si="443"/>
        <v>1</v>
      </c>
    </row>
    <row r="364" spans="1:25" s="6" customFormat="1" ht="23.25" customHeight="1">
      <c r="A364" s="93" t="s">
        <v>282</v>
      </c>
      <c r="B364" s="127"/>
      <c r="C364" s="127"/>
      <c r="D364" s="128"/>
      <c r="E364" s="96"/>
      <c r="F364" s="495"/>
      <c r="G364" s="495"/>
      <c r="H364" s="496"/>
      <c r="I364" s="328"/>
      <c r="J364" s="352">
        <v>36.4</v>
      </c>
      <c r="K364" s="397">
        <v>36418</v>
      </c>
      <c r="L364" s="352">
        <f t="shared" si="451"/>
        <v>0</v>
      </c>
      <c r="M364" s="397">
        <f t="shared" si="452"/>
        <v>0</v>
      </c>
      <c r="N364" s="352"/>
      <c r="O364" s="397"/>
      <c r="P364" s="352"/>
      <c r="Q364" s="397"/>
      <c r="R364" s="352"/>
      <c r="S364" s="397"/>
      <c r="T364" s="352">
        <f t="shared" si="453"/>
        <v>36.4</v>
      </c>
      <c r="U364" s="700">
        <f t="shared" si="454"/>
        <v>36418</v>
      </c>
      <c r="V364" s="701">
        <v>36.4</v>
      </c>
      <c r="W364" s="700">
        <v>36418</v>
      </c>
      <c r="X364" s="564">
        <f t="shared" si="442"/>
        <v>1</v>
      </c>
      <c r="Y364" s="564">
        <f t="shared" si="443"/>
        <v>1</v>
      </c>
    </row>
    <row r="365" spans="1:25" s="6" customFormat="1" ht="18" customHeight="1">
      <c r="A365" s="93" t="s">
        <v>568</v>
      </c>
      <c r="B365" s="127"/>
      <c r="C365" s="127"/>
      <c r="D365" s="128"/>
      <c r="E365" s="96"/>
      <c r="F365" s="495"/>
      <c r="G365" s="495"/>
      <c r="H365" s="496"/>
      <c r="I365" s="328"/>
      <c r="J365" s="352">
        <v>159</v>
      </c>
      <c r="K365" s="397">
        <v>158986</v>
      </c>
      <c r="L365" s="352">
        <f t="shared" si="451"/>
        <v>0</v>
      </c>
      <c r="M365" s="397">
        <f t="shared" si="452"/>
        <v>0</v>
      </c>
      <c r="N365" s="352"/>
      <c r="O365" s="397"/>
      <c r="P365" s="352"/>
      <c r="Q365" s="397"/>
      <c r="R365" s="352"/>
      <c r="S365" s="397"/>
      <c r="T365" s="352">
        <f t="shared" si="453"/>
        <v>159</v>
      </c>
      <c r="U365" s="700">
        <f t="shared" si="454"/>
        <v>158986</v>
      </c>
      <c r="V365" s="701">
        <v>159</v>
      </c>
      <c r="W365" s="700">
        <v>158986</v>
      </c>
      <c r="X365" s="564">
        <f t="shared" si="442"/>
        <v>1</v>
      </c>
      <c r="Y365" s="564">
        <f t="shared" si="443"/>
        <v>1</v>
      </c>
    </row>
    <row r="366" spans="1:25" s="6" customFormat="1" ht="18" customHeight="1">
      <c r="A366" s="93" t="s">
        <v>176</v>
      </c>
      <c r="B366" s="127"/>
      <c r="C366" s="127"/>
      <c r="D366" s="128"/>
      <c r="E366" s="96"/>
      <c r="F366" s="495"/>
      <c r="G366" s="495"/>
      <c r="H366" s="496"/>
      <c r="I366" s="328"/>
      <c r="J366" s="352">
        <v>402.2</v>
      </c>
      <c r="K366" s="397">
        <v>402192.57</v>
      </c>
      <c r="L366" s="352">
        <f t="shared" si="451"/>
        <v>0</v>
      </c>
      <c r="M366" s="397">
        <f t="shared" si="452"/>
        <v>0</v>
      </c>
      <c r="N366" s="352"/>
      <c r="O366" s="397"/>
      <c r="P366" s="352"/>
      <c r="Q366" s="397"/>
      <c r="R366" s="352"/>
      <c r="S366" s="397"/>
      <c r="T366" s="352">
        <f t="shared" si="453"/>
        <v>402.2</v>
      </c>
      <c r="U366" s="700">
        <f t="shared" si="454"/>
        <v>402192.57</v>
      </c>
      <c r="V366" s="701">
        <v>358.6</v>
      </c>
      <c r="W366" s="700">
        <v>358666.26</v>
      </c>
      <c r="X366" s="564">
        <f t="shared" si="442"/>
        <v>0.89159622078567879</v>
      </c>
      <c r="Y366" s="564">
        <f t="shared" si="443"/>
        <v>0.89177743885223937</v>
      </c>
    </row>
    <row r="367" spans="1:25" s="50" customFormat="1" ht="15" customHeight="1">
      <c r="A367" s="40" t="s">
        <v>502</v>
      </c>
      <c r="B367" s="41" t="s">
        <v>63</v>
      </c>
      <c r="C367" s="41" t="s">
        <v>508</v>
      </c>
      <c r="D367" s="42" t="s">
        <v>13</v>
      </c>
      <c r="E367" s="497" t="s">
        <v>535</v>
      </c>
      <c r="F367" s="498" t="s">
        <v>478</v>
      </c>
      <c r="G367" s="498" t="s">
        <v>201</v>
      </c>
      <c r="H367" s="499" t="s">
        <v>220</v>
      </c>
      <c r="I367" s="82">
        <v>800</v>
      </c>
      <c r="J367" s="360">
        <v>28392.5</v>
      </c>
      <c r="K367" s="433">
        <v>28392499.949999999</v>
      </c>
      <c r="L367" s="360">
        <f t="shared" ref="L367:W367" si="455">L368</f>
        <v>0</v>
      </c>
      <c r="M367" s="433">
        <f t="shared" si="455"/>
        <v>0</v>
      </c>
      <c r="N367" s="360">
        <f t="shared" si="455"/>
        <v>0</v>
      </c>
      <c r="O367" s="433">
        <f t="shared" si="455"/>
        <v>0</v>
      </c>
      <c r="P367" s="360">
        <f t="shared" si="455"/>
        <v>0</v>
      </c>
      <c r="Q367" s="433">
        <f t="shared" si="455"/>
        <v>0</v>
      </c>
      <c r="R367" s="360">
        <f t="shared" si="455"/>
        <v>0</v>
      </c>
      <c r="S367" s="433">
        <f t="shared" si="455"/>
        <v>0</v>
      </c>
      <c r="T367" s="360">
        <f t="shared" si="455"/>
        <v>28392.5</v>
      </c>
      <c r="U367" s="700">
        <f t="shared" si="455"/>
        <v>28392499.949999999</v>
      </c>
      <c r="V367" s="701">
        <f t="shared" si="455"/>
        <v>28392.5</v>
      </c>
      <c r="W367" s="700">
        <f t="shared" si="455"/>
        <v>28392499.899999999</v>
      </c>
      <c r="X367" s="580">
        <f t="shared" si="442"/>
        <v>1</v>
      </c>
      <c r="Y367" s="580">
        <f t="shared" si="443"/>
        <v>0.99999999823897157</v>
      </c>
    </row>
    <row r="368" spans="1:25" s="50" customFormat="1" ht="35.25" customHeight="1">
      <c r="A368" s="45" t="s">
        <v>253</v>
      </c>
      <c r="B368" s="46" t="s">
        <v>63</v>
      </c>
      <c r="C368" s="46" t="s">
        <v>508</v>
      </c>
      <c r="D368" s="47" t="s">
        <v>13</v>
      </c>
      <c r="E368" s="74" t="s">
        <v>535</v>
      </c>
      <c r="F368" s="75" t="s">
        <v>478</v>
      </c>
      <c r="G368" s="75" t="s">
        <v>201</v>
      </c>
      <c r="H368" s="76" t="s">
        <v>220</v>
      </c>
      <c r="I368" s="84">
        <v>810</v>
      </c>
      <c r="J368" s="395">
        <v>28392.5</v>
      </c>
      <c r="K368" s="437">
        <v>28392499.949999999</v>
      </c>
      <c r="L368" s="395">
        <f t="shared" ref="L368:W368" si="456">SUM(L369:L372)</f>
        <v>0</v>
      </c>
      <c r="M368" s="437">
        <f t="shared" si="456"/>
        <v>0</v>
      </c>
      <c r="N368" s="395">
        <f t="shared" si="456"/>
        <v>0</v>
      </c>
      <c r="O368" s="437">
        <f t="shared" si="456"/>
        <v>0</v>
      </c>
      <c r="P368" s="395">
        <f t="shared" si="456"/>
        <v>0</v>
      </c>
      <c r="Q368" s="437">
        <f t="shared" si="456"/>
        <v>0</v>
      </c>
      <c r="R368" s="395">
        <f t="shared" si="456"/>
        <v>0</v>
      </c>
      <c r="S368" s="437">
        <f t="shared" si="456"/>
        <v>0</v>
      </c>
      <c r="T368" s="395">
        <f t="shared" si="456"/>
        <v>28392.5</v>
      </c>
      <c r="U368" s="727">
        <f t="shared" si="456"/>
        <v>28392499.949999999</v>
      </c>
      <c r="V368" s="726">
        <f t="shared" si="456"/>
        <v>28392.5</v>
      </c>
      <c r="W368" s="727">
        <f t="shared" si="456"/>
        <v>28392499.899999999</v>
      </c>
      <c r="X368" s="584">
        <f t="shared" si="442"/>
        <v>1</v>
      </c>
      <c r="Y368" s="584">
        <f t="shared" si="443"/>
        <v>0.99999999823897157</v>
      </c>
    </row>
    <row r="369" spans="1:25" s="6" customFormat="1" ht="18" customHeight="1">
      <c r="A369" s="93" t="s">
        <v>184</v>
      </c>
      <c r="B369" s="127"/>
      <c r="C369" s="127"/>
      <c r="D369" s="128"/>
      <c r="E369" s="96"/>
      <c r="F369" s="495"/>
      <c r="G369" s="495"/>
      <c r="H369" s="496"/>
      <c r="I369" s="328"/>
      <c r="J369" s="352">
        <v>1933</v>
      </c>
      <c r="K369" s="397">
        <v>1932966.24</v>
      </c>
      <c r="L369" s="352">
        <f t="shared" ref="L369:L372" si="457">N369+P369+R369</f>
        <v>0</v>
      </c>
      <c r="M369" s="397">
        <f t="shared" ref="M369:M372" si="458">O369+Q369+S369</f>
        <v>0</v>
      </c>
      <c r="N369" s="352"/>
      <c r="O369" s="397"/>
      <c r="P369" s="352"/>
      <c r="Q369" s="397"/>
      <c r="R369" s="352"/>
      <c r="S369" s="397"/>
      <c r="T369" s="352">
        <f t="shared" ref="T369:T372" si="459">J369+L369</f>
        <v>1933</v>
      </c>
      <c r="U369" s="700">
        <f t="shared" ref="U369:U372" si="460">K369+M369</f>
        <v>1932966.24</v>
      </c>
      <c r="V369" s="701">
        <v>1933</v>
      </c>
      <c r="W369" s="700">
        <v>1932966.24</v>
      </c>
      <c r="X369" s="564">
        <f t="shared" si="442"/>
        <v>1</v>
      </c>
      <c r="Y369" s="564">
        <f t="shared" si="443"/>
        <v>1</v>
      </c>
    </row>
    <row r="370" spans="1:25" s="6" customFormat="1" ht="18" customHeight="1">
      <c r="A370" s="93" t="s">
        <v>185</v>
      </c>
      <c r="B370" s="127"/>
      <c r="C370" s="127"/>
      <c r="D370" s="128"/>
      <c r="E370" s="96"/>
      <c r="F370" s="495"/>
      <c r="G370" s="495"/>
      <c r="H370" s="496"/>
      <c r="I370" s="328"/>
      <c r="J370" s="352">
        <v>25391.5</v>
      </c>
      <c r="K370" s="397">
        <v>25391526.280000001</v>
      </c>
      <c r="L370" s="352">
        <f t="shared" si="457"/>
        <v>0</v>
      </c>
      <c r="M370" s="397">
        <f t="shared" si="458"/>
        <v>0</v>
      </c>
      <c r="N370" s="352"/>
      <c r="O370" s="397"/>
      <c r="P370" s="352"/>
      <c r="Q370" s="397"/>
      <c r="R370" s="352"/>
      <c r="S370" s="397"/>
      <c r="T370" s="352">
        <f t="shared" si="459"/>
        <v>25391.5</v>
      </c>
      <c r="U370" s="700">
        <f t="shared" si="460"/>
        <v>25391526.280000001</v>
      </c>
      <c r="V370" s="701">
        <v>25391.5</v>
      </c>
      <c r="W370" s="700">
        <v>25391526.23</v>
      </c>
      <c r="X370" s="564">
        <f t="shared" si="442"/>
        <v>1</v>
      </c>
      <c r="Y370" s="564">
        <f t="shared" si="443"/>
        <v>0.99999999803083905</v>
      </c>
    </row>
    <row r="371" spans="1:25" s="6" customFormat="1" ht="18" customHeight="1">
      <c r="A371" s="93" t="s">
        <v>176</v>
      </c>
      <c r="B371" s="127"/>
      <c r="C371" s="127"/>
      <c r="D371" s="128"/>
      <c r="E371" s="96"/>
      <c r="F371" s="495"/>
      <c r="G371" s="495"/>
      <c r="H371" s="496"/>
      <c r="I371" s="328"/>
      <c r="J371" s="352">
        <v>132.69999999999999</v>
      </c>
      <c r="K371" s="397">
        <v>132707.43</v>
      </c>
      <c r="L371" s="352">
        <f t="shared" si="457"/>
        <v>0</v>
      </c>
      <c r="M371" s="397">
        <f t="shared" si="458"/>
        <v>0</v>
      </c>
      <c r="N371" s="352"/>
      <c r="O371" s="397"/>
      <c r="P371" s="352"/>
      <c r="Q371" s="397"/>
      <c r="R371" s="352"/>
      <c r="S371" s="397"/>
      <c r="T371" s="352">
        <f t="shared" si="459"/>
        <v>132.69999999999999</v>
      </c>
      <c r="U371" s="700">
        <f t="shared" si="460"/>
        <v>132707.43</v>
      </c>
      <c r="V371" s="701">
        <v>132.69999999999999</v>
      </c>
      <c r="W371" s="700">
        <v>132707.43</v>
      </c>
      <c r="X371" s="564">
        <f t="shared" si="442"/>
        <v>1</v>
      </c>
      <c r="Y371" s="564">
        <f t="shared" si="443"/>
        <v>1</v>
      </c>
    </row>
    <row r="372" spans="1:25" s="6" customFormat="1" ht="18" customHeight="1">
      <c r="A372" s="93" t="s">
        <v>284</v>
      </c>
      <c r="B372" s="127"/>
      <c r="C372" s="127"/>
      <c r="D372" s="128"/>
      <c r="E372" s="96"/>
      <c r="F372" s="495"/>
      <c r="G372" s="495"/>
      <c r="H372" s="496"/>
      <c r="I372" s="328"/>
      <c r="J372" s="352">
        <v>935.3</v>
      </c>
      <c r="K372" s="397">
        <v>935300</v>
      </c>
      <c r="L372" s="352">
        <f t="shared" si="457"/>
        <v>0</v>
      </c>
      <c r="M372" s="397">
        <f t="shared" si="458"/>
        <v>0</v>
      </c>
      <c r="N372" s="352"/>
      <c r="O372" s="397"/>
      <c r="P372" s="352"/>
      <c r="Q372" s="397"/>
      <c r="R372" s="352"/>
      <c r="S372" s="397"/>
      <c r="T372" s="352">
        <f t="shared" si="459"/>
        <v>935.3</v>
      </c>
      <c r="U372" s="700">
        <f t="shared" si="460"/>
        <v>935300</v>
      </c>
      <c r="V372" s="701">
        <v>935.3</v>
      </c>
      <c r="W372" s="700">
        <v>935300</v>
      </c>
      <c r="X372" s="564">
        <f t="shared" si="442"/>
        <v>1</v>
      </c>
      <c r="Y372" s="564">
        <f t="shared" si="443"/>
        <v>1</v>
      </c>
    </row>
    <row r="373" spans="1:25" s="59" customFormat="1" ht="14.25" customHeight="1">
      <c r="A373" s="87" t="s">
        <v>37</v>
      </c>
      <c r="B373" s="19" t="s">
        <v>63</v>
      </c>
      <c r="C373" s="19" t="s">
        <v>508</v>
      </c>
      <c r="D373" s="19" t="s">
        <v>38</v>
      </c>
      <c r="E373" s="500"/>
      <c r="F373" s="501"/>
      <c r="G373" s="501"/>
      <c r="H373" s="502"/>
      <c r="I373" s="19"/>
      <c r="J373" s="353">
        <v>8804.5</v>
      </c>
      <c r="K373" s="426">
        <v>8804561.120000001</v>
      </c>
      <c r="L373" s="353">
        <f>L374+L386</f>
        <v>41.6</v>
      </c>
      <c r="M373" s="426">
        <f>M374+M386</f>
        <v>41595.08</v>
      </c>
      <c r="N373" s="353">
        <f>N374+N386</f>
        <v>41.6</v>
      </c>
      <c r="O373" s="426">
        <f>O374+O386</f>
        <v>41595.08</v>
      </c>
      <c r="P373" s="353">
        <f>P374+P386</f>
        <v>0</v>
      </c>
      <c r="Q373" s="426">
        <f t="shared" ref="Q373:S373" si="461">Q374+Q386</f>
        <v>0</v>
      </c>
      <c r="R373" s="353">
        <f t="shared" si="461"/>
        <v>0</v>
      </c>
      <c r="S373" s="426">
        <f t="shared" si="461"/>
        <v>0</v>
      </c>
      <c r="T373" s="353">
        <f t="shared" ref="T373:W373" si="462">T374+T386</f>
        <v>8846.0999999999985</v>
      </c>
      <c r="U373" s="702">
        <f t="shared" si="462"/>
        <v>8846156.1999999993</v>
      </c>
      <c r="V373" s="703">
        <f t="shared" si="462"/>
        <v>8840.5</v>
      </c>
      <c r="W373" s="702">
        <f t="shared" si="462"/>
        <v>8840554.3999999985</v>
      </c>
      <c r="X373" s="573">
        <f t="shared" si="442"/>
        <v>0.99936695266840769</v>
      </c>
      <c r="Y373" s="573">
        <f t="shared" si="443"/>
        <v>0.99936675321197688</v>
      </c>
    </row>
    <row r="374" spans="1:25" s="59" customFormat="1" ht="37.5" customHeight="1">
      <c r="A374" s="123" t="s">
        <v>64</v>
      </c>
      <c r="B374" s="100" t="s">
        <v>63</v>
      </c>
      <c r="C374" s="100" t="s">
        <v>508</v>
      </c>
      <c r="D374" s="101" t="s">
        <v>38</v>
      </c>
      <c r="E374" s="154" t="s">
        <v>38</v>
      </c>
      <c r="F374" s="155" t="s">
        <v>478</v>
      </c>
      <c r="G374" s="155" t="s">
        <v>201</v>
      </c>
      <c r="H374" s="156" t="s">
        <v>202</v>
      </c>
      <c r="I374" s="157"/>
      <c r="J374" s="376">
        <v>8735.7999999999993</v>
      </c>
      <c r="K374" s="452">
        <v>8735852.6600000001</v>
      </c>
      <c r="L374" s="376">
        <f>L375+L380</f>
        <v>0</v>
      </c>
      <c r="M374" s="452">
        <f>M375+M380</f>
        <v>0</v>
      </c>
      <c r="N374" s="376">
        <f>N375+N380</f>
        <v>0</v>
      </c>
      <c r="O374" s="452">
        <f>O375+O380</f>
        <v>0</v>
      </c>
      <c r="P374" s="376">
        <f>P375+P380</f>
        <v>0</v>
      </c>
      <c r="Q374" s="452">
        <f t="shared" ref="Q374:S374" si="463">Q375+Q380</f>
        <v>0</v>
      </c>
      <c r="R374" s="376">
        <f t="shared" si="463"/>
        <v>0</v>
      </c>
      <c r="S374" s="452">
        <f t="shared" si="463"/>
        <v>0</v>
      </c>
      <c r="T374" s="376">
        <f t="shared" ref="T374:W374" si="464">T375+T380</f>
        <v>8735.7999999999993</v>
      </c>
      <c r="U374" s="759">
        <f t="shared" si="464"/>
        <v>8735852.6600000001</v>
      </c>
      <c r="V374" s="760">
        <f t="shared" si="464"/>
        <v>8730.2000000000007</v>
      </c>
      <c r="W374" s="759">
        <f t="shared" si="464"/>
        <v>8730250.8599999994</v>
      </c>
      <c r="X374" s="599">
        <f t="shared" si="442"/>
        <v>0.99935895968314314</v>
      </c>
      <c r="Y374" s="599">
        <f t="shared" si="443"/>
        <v>0.9993587574999232</v>
      </c>
    </row>
    <row r="375" spans="1:25" s="12" customFormat="1" ht="15.75" customHeight="1">
      <c r="A375" s="158" t="s">
        <v>552</v>
      </c>
      <c r="B375" s="61" t="s">
        <v>63</v>
      </c>
      <c r="C375" s="61" t="s">
        <v>508</v>
      </c>
      <c r="D375" s="62" t="s">
        <v>38</v>
      </c>
      <c r="E375" s="63" t="s">
        <v>38</v>
      </c>
      <c r="F375" s="64" t="s">
        <v>478</v>
      </c>
      <c r="G375" s="64" t="s">
        <v>201</v>
      </c>
      <c r="H375" s="65" t="s">
        <v>211</v>
      </c>
      <c r="I375" s="65"/>
      <c r="J375" s="359">
        <v>6227.7</v>
      </c>
      <c r="K375" s="432">
        <v>6227722.6600000001</v>
      </c>
      <c r="L375" s="359">
        <f t="shared" ref="L375:W376" si="465">L376</f>
        <v>0</v>
      </c>
      <c r="M375" s="432">
        <f t="shared" si="465"/>
        <v>0</v>
      </c>
      <c r="N375" s="359">
        <f t="shared" si="465"/>
        <v>0</v>
      </c>
      <c r="O375" s="432">
        <f t="shared" si="465"/>
        <v>0</v>
      </c>
      <c r="P375" s="359">
        <f t="shared" si="465"/>
        <v>0</v>
      </c>
      <c r="Q375" s="432">
        <f t="shared" si="465"/>
        <v>0</v>
      </c>
      <c r="R375" s="359">
        <f t="shared" si="465"/>
        <v>0</v>
      </c>
      <c r="S375" s="432">
        <f t="shared" si="465"/>
        <v>0</v>
      </c>
      <c r="T375" s="359">
        <f t="shared" si="465"/>
        <v>6227.7</v>
      </c>
      <c r="U375" s="715">
        <f t="shared" si="465"/>
        <v>6227722.6600000001</v>
      </c>
      <c r="V375" s="716">
        <f t="shared" si="465"/>
        <v>6222.1</v>
      </c>
      <c r="W375" s="715">
        <f t="shared" si="465"/>
        <v>6222120.8600000003</v>
      </c>
      <c r="X375" s="579">
        <f t="shared" si="442"/>
        <v>0.99910079162451637</v>
      </c>
      <c r="Y375" s="579">
        <f t="shared" si="443"/>
        <v>0.9991005058661363</v>
      </c>
    </row>
    <row r="376" spans="1:25" s="12" customFormat="1" ht="24" customHeight="1">
      <c r="A376" s="114" t="s">
        <v>553</v>
      </c>
      <c r="B376" s="41" t="s">
        <v>63</v>
      </c>
      <c r="C376" s="41" t="s">
        <v>508</v>
      </c>
      <c r="D376" s="42" t="s">
        <v>38</v>
      </c>
      <c r="E376" s="497" t="s">
        <v>38</v>
      </c>
      <c r="F376" s="498" t="s">
        <v>478</v>
      </c>
      <c r="G376" s="498" t="s">
        <v>201</v>
      </c>
      <c r="H376" s="499" t="s">
        <v>211</v>
      </c>
      <c r="I376" s="10" t="s">
        <v>554</v>
      </c>
      <c r="J376" s="360">
        <v>6227.7</v>
      </c>
      <c r="K376" s="433">
        <v>6227722.6600000001</v>
      </c>
      <c r="L376" s="360">
        <f t="shared" si="465"/>
        <v>0</v>
      </c>
      <c r="M376" s="433">
        <f t="shared" si="465"/>
        <v>0</v>
      </c>
      <c r="N376" s="360">
        <f t="shared" si="465"/>
        <v>0</v>
      </c>
      <c r="O376" s="433">
        <f t="shared" si="465"/>
        <v>0</v>
      </c>
      <c r="P376" s="360">
        <f t="shared" si="465"/>
        <v>0</v>
      </c>
      <c r="Q376" s="433">
        <f t="shared" si="465"/>
        <v>0</v>
      </c>
      <c r="R376" s="360">
        <f t="shared" si="465"/>
        <v>0</v>
      </c>
      <c r="S376" s="433">
        <f t="shared" si="465"/>
        <v>0</v>
      </c>
      <c r="T376" s="360">
        <f t="shared" si="465"/>
        <v>6227.7</v>
      </c>
      <c r="U376" s="700">
        <f t="shared" si="465"/>
        <v>6227722.6600000001</v>
      </c>
      <c r="V376" s="701">
        <f t="shared" si="465"/>
        <v>6222.1</v>
      </c>
      <c r="W376" s="700">
        <f t="shared" si="465"/>
        <v>6222120.8600000003</v>
      </c>
      <c r="X376" s="580">
        <f t="shared" si="442"/>
        <v>0.99910079162451637</v>
      </c>
      <c r="Y376" s="580">
        <f t="shared" si="443"/>
        <v>0.9991005058661363</v>
      </c>
    </row>
    <row r="377" spans="1:25" s="50" customFormat="1" ht="16.5" customHeight="1">
      <c r="A377" s="117" t="s">
        <v>555</v>
      </c>
      <c r="B377" s="72" t="s">
        <v>63</v>
      </c>
      <c r="C377" s="72" t="s">
        <v>508</v>
      </c>
      <c r="D377" s="73" t="s">
        <v>38</v>
      </c>
      <c r="E377" s="74" t="s">
        <v>38</v>
      </c>
      <c r="F377" s="75" t="s">
        <v>478</v>
      </c>
      <c r="G377" s="75" t="s">
        <v>201</v>
      </c>
      <c r="H377" s="76" t="s">
        <v>211</v>
      </c>
      <c r="I377" s="76" t="s">
        <v>556</v>
      </c>
      <c r="J377" s="351">
        <v>6227.7</v>
      </c>
      <c r="K377" s="396">
        <v>6227722.6600000001</v>
      </c>
      <c r="L377" s="351">
        <f>SUM(L378:L379)</f>
        <v>0</v>
      </c>
      <c r="M377" s="396">
        <f>SUM(M378:M379)</f>
        <v>0</v>
      </c>
      <c r="N377" s="351">
        <f>SUM(N378:N379)</f>
        <v>0</v>
      </c>
      <c r="O377" s="396">
        <f>SUM(O378:O379)</f>
        <v>0</v>
      </c>
      <c r="P377" s="351">
        <f>SUM(P378:P379)</f>
        <v>0</v>
      </c>
      <c r="Q377" s="396">
        <f t="shared" ref="Q377:S377" si="466">SUM(Q378:Q379)</f>
        <v>0</v>
      </c>
      <c r="R377" s="351">
        <f t="shared" si="466"/>
        <v>0</v>
      </c>
      <c r="S377" s="396">
        <f t="shared" si="466"/>
        <v>0</v>
      </c>
      <c r="T377" s="351">
        <f t="shared" ref="T377:W377" si="467">SUM(T378:T379)</f>
        <v>6227.7</v>
      </c>
      <c r="U377" s="699">
        <f t="shared" si="467"/>
        <v>6227722.6600000001</v>
      </c>
      <c r="V377" s="708">
        <f t="shared" si="467"/>
        <v>6222.1</v>
      </c>
      <c r="W377" s="699">
        <f t="shared" si="467"/>
        <v>6222120.8600000003</v>
      </c>
      <c r="X377" s="572">
        <f t="shared" si="442"/>
        <v>0.99910079162451637</v>
      </c>
      <c r="Y377" s="572">
        <f t="shared" si="443"/>
        <v>0.9991005058661363</v>
      </c>
    </row>
    <row r="378" spans="1:25" s="6" customFormat="1" ht="14.25" customHeight="1">
      <c r="A378" s="159" t="s">
        <v>87</v>
      </c>
      <c r="B378" s="94"/>
      <c r="C378" s="94"/>
      <c r="D378" s="95"/>
      <c r="E378" s="95"/>
      <c r="F378" s="160"/>
      <c r="G378" s="160"/>
      <c r="H378" s="99"/>
      <c r="I378" s="99"/>
      <c r="J378" s="352">
        <v>5739</v>
      </c>
      <c r="K378" s="397">
        <v>5739000</v>
      </c>
      <c r="L378" s="352">
        <f t="shared" ref="L378:L379" si="468">N378+P378+R378</f>
        <v>0</v>
      </c>
      <c r="M378" s="397">
        <f t="shared" ref="M378:M379" si="469">O378+Q378+S378</f>
        <v>0</v>
      </c>
      <c r="N378" s="352"/>
      <c r="O378" s="397"/>
      <c r="P378" s="352"/>
      <c r="Q378" s="397"/>
      <c r="R378" s="352"/>
      <c r="S378" s="397"/>
      <c r="T378" s="352">
        <f t="shared" ref="T378:T379" si="470">J378+L378</f>
        <v>5739</v>
      </c>
      <c r="U378" s="700">
        <f t="shared" ref="U378:U379" si="471">K378+M378</f>
        <v>5739000</v>
      </c>
      <c r="V378" s="701">
        <v>5739</v>
      </c>
      <c r="W378" s="700">
        <v>5739000</v>
      </c>
      <c r="X378" s="564">
        <f t="shared" si="442"/>
        <v>1</v>
      </c>
      <c r="Y378" s="564">
        <f t="shared" si="443"/>
        <v>1</v>
      </c>
    </row>
    <row r="379" spans="1:25" s="6" customFormat="1" ht="14.25" customHeight="1">
      <c r="A379" s="159" t="s">
        <v>61</v>
      </c>
      <c r="B379" s="94"/>
      <c r="C379" s="94"/>
      <c r="D379" s="95"/>
      <c r="E379" s="95"/>
      <c r="F379" s="160"/>
      <c r="G379" s="160"/>
      <c r="H379" s="99"/>
      <c r="I379" s="99"/>
      <c r="J379" s="352">
        <v>488.70000000000005</v>
      </c>
      <c r="K379" s="397">
        <v>488722.66000000003</v>
      </c>
      <c r="L379" s="352">
        <f t="shared" si="468"/>
        <v>0</v>
      </c>
      <c r="M379" s="397">
        <f t="shared" si="469"/>
        <v>0</v>
      </c>
      <c r="N379" s="352"/>
      <c r="O379" s="397"/>
      <c r="P379" s="352"/>
      <c r="Q379" s="397"/>
      <c r="R379" s="352"/>
      <c r="S379" s="397"/>
      <c r="T379" s="352">
        <f t="shared" si="470"/>
        <v>488.70000000000005</v>
      </c>
      <c r="U379" s="700">
        <f t="shared" si="471"/>
        <v>488722.66000000003</v>
      </c>
      <c r="V379" s="701">
        <v>483.1</v>
      </c>
      <c r="W379" s="700">
        <v>483120.86</v>
      </c>
      <c r="X379" s="564">
        <f t="shared" si="442"/>
        <v>0.98854102721506032</v>
      </c>
      <c r="Y379" s="564">
        <f t="shared" si="443"/>
        <v>0.98853787544862348</v>
      </c>
    </row>
    <row r="380" spans="1:25" s="28" customFormat="1" ht="28.5" customHeight="1">
      <c r="A380" s="35" t="s">
        <v>212</v>
      </c>
      <c r="B380" s="36" t="s">
        <v>63</v>
      </c>
      <c r="C380" s="36" t="s">
        <v>508</v>
      </c>
      <c r="D380" s="37" t="s">
        <v>38</v>
      </c>
      <c r="E380" s="63" t="s">
        <v>38</v>
      </c>
      <c r="F380" s="64" t="s">
        <v>478</v>
      </c>
      <c r="G380" s="64" t="s">
        <v>201</v>
      </c>
      <c r="H380" s="65" t="s">
        <v>213</v>
      </c>
      <c r="I380" s="80"/>
      <c r="J380" s="356">
        <v>2508.0999999999995</v>
      </c>
      <c r="K380" s="429">
        <v>2508130</v>
      </c>
      <c r="L380" s="356">
        <f t="shared" ref="L380:W381" si="472">L381</f>
        <v>0</v>
      </c>
      <c r="M380" s="429">
        <f t="shared" si="472"/>
        <v>0</v>
      </c>
      <c r="N380" s="356">
        <f t="shared" si="472"/>
        <v>0</v>
      </c>
      <c r="O380" s="429">
        <f t="shared" si="472"/>
        <v>0</v>
      </c>
      <c r="P380" s="356">
        <f t="shared" si="472"/>
        <v>0</v>
      </c>
      <c r="Q380" s="429">
        <f t="shared" si="472"/>
        <v>0</v>
      </c>
      <c r="R380" s="356">
        <f t="shared" si="472"/>
        <v>0</v>
      </c>
      <c r="S380" s="429">
        <f t="shared" si="472"/>
        <v>0</v>
      </c>
      <c r="T380" s="356">
        <f t="shared" si="472"/>
        <v>2508.0999999999995</v>
      </c>
      <c r="U380" s="709">
        <f t="shared" si="472"/>
        <v>2508130</v>
      </c>
      <c r="V380" s="710">
        <f t="shared" si="472"/>
        <v>2508.1</v>
      </c>
      <c r="W380" s="709">
        <f t="shared" si="472"/>
        <v>2508130</v>
      </c>
      <c r="X380" s="576">
        <f t="shared" si="442"/>
        <v>1.0000000000000002</v>
      </c>
      <c r="Y380" s="576">
        <f t="shared" si="443"/>
        <v>1</v>
      </c>
    </row>
    <row r="381" spans="1:25" s="12" customFormat="1" ht="21.75" customHeight="1">
      <c r="A381" s="40" t="s">
        <v>498</v>
      </c>
      <c r="B381" s="67" t="s">
        <v>63</v>
      </c>
      <c r="C381" s="67" t="s">
        <v>508</v>
      </c>
      <c r="D381" s="68" t="s">
        <v>38</v>
      </c>
      <c r="E381" s="497" t="s">
        <v>38</v>
      </c>
      <c r="F381" s="498" t="s">
        <v>478</v>
      </c>
      <c r="G381" s="498" t="s">
        <v>201</v>
      </c>
      <c r="H381" s="499" t="s">
        <v>213</v>
      </c>
      <c r="I381" s="69" t="s">
        <v>499</v>
      </c>
      <c r="J381" s="357">
        <v>2508.0999999999995</v>
      </c>
      <c r="K381" s="430">
        <v>2508130</v>
      </c>
      <c r="L381" s="357">
        <f t="shared" si="472"/>
        <v>0</v>
      </c>
      <c r="M381" s="430">
        <f t="shared" si="472"/>
        <v>0</v>
      </c>
      <c r="N381" s="357">
        <f t="shared" si="472"/>
        <v>0</v>
      </c>
      <c r="O381" s="430">
        <f t="shared" si="472"/>
        <v>0</v>
      </c>
      <c r="P381" s="357">
        <f t="shared" si="472"/>
        <v>0</v>
      </c>
      <c r="Q381" s="430">
        <f t="shared" si="472"/>
        <v>0</v>
      </c>
      <c r="R381" s="357">
        <f t="shared" si="472"/>
        <v>0</v>
      </c>
      <c r="S381" s="430">
        <f t="shared" si="472"/>
        <v>0</v>
      </c>
      <c r="T381" s="357">
        <f t="shared" si="472"/>
        <v>2508.0999999999995</v>
      </c>
      <c r="U381" s="711">
        <f t="shared" si="472"/>
        <v>2508130</v>
      </c>
      <c r="V381" s="712">
        <f t="shared" si="472"/>
        <v>2508.1</v>
      </c>
      <c r="W381" s="711">
        <f t="shared" si="472"/>
        <v>2508130</v>
      </c>
      <c r="X381" s="577">
        <f t="shared" si="442"/>
        <v>1.0000000000000002</v>
      </c>
      <c r="Y381" s="577">
        <f t="shared" si="443"/>
        <v>1</v>
      </c>
    </row>
    <row r="382" spans="1:25" s="50" customFormat="1" ht="24.75" customHeight="1">
      <c r="A382" s="45" t="s">
        <v>295</v>
      </c>
      <c r="B382" s="72" t="s">
        <v>63</v>
      </c>
      <c r="C382" s="72" t="s">
        <v>508</v>
      </c>
      <c r="D382" s="73" t="s">
        <v>38</v>
      </c>
      <c r="E382" s="74" t="s">
        <v>38</v>
      </c>
      <c r="F382" s="75" t="s">
        <v>478</v>
      </c>
      <c r="G382" s="75" t="s">
        <v>201</v>
      </c>
      <c r="H382" s="76" t="s">
        <v>213</v>
      </c>
      <c r="I382" s="77" t="s">
        <v>501</v>
      </c>
      <c r="J382" s="401">
        <v>2508.0999999999995</v>
      </c>
      <c r="K382" s="401">
        <v>2508130</v>
      </c>
      <c r="L382" s="401">
        <f t="shared" ref="L382:U382" si="473">L383+L385+L384</f>
        <v>0</v>
      </c>
      <c r="M382" s="401">
        <f t="shared" si="473"/>
        <v>0</v>
      </c>
      <c r="N382" s="401">
        <f t="shared" si="473"/>
        <v>0</v>
      </c>
      <c r="O382" s="401">
        <f t="shared" si="473"/>
        <v>0</v>
      </c>
      <c r="P382" s="401">
        <f t="shared" si="473"/>
        <v>0</v>
      </c>
      <c r="Q382" s="401">
        <f t="shared" si="473"/>
        <v>0</v>
      </c>
      <c r="R382" s="401">
        <f t="shared" si="473"/>
        <v>0</v>
      </c>
      <c r="S382" s="401">
        <f t="shared" si="473"/>
        <v>0</v>
      </c>
      <c r="T382" s="401">
        <f t="shared" si="473"/>
        <v>2508.0999999999995</v>
      </c>
      <c r="U382" s="761">
        <f t="shared" si="473"/>
        <v>2508130</v>
      </c>
      <c r="V382" s="762">
        <f t="shared" ref="V382:W382" si="474">V383+V385+V384</f>
        <v>2508.1</v>
      </c>
      <c r="W382" s="762">
        <f t="shared" si="474"/>
        <v>2508130</v>
      </c>
      <c r="X382" s="600">
        <f t="shared" si="442"/>
        <v>1.0000000000000002</v>
      </c>
      <c r="Y382" s="600">
        <f t="shared" si="443"/>
        <v>1</v>
      </c>
    </row>
    <row r="383" spans="1:25" s="6" customFormat="1" ht="17.25" customHeight="1">
      <c r="A383" s="93" t="s">
        <v>279</v>
      </c>
      <c r="B383" s="94"/>
      <c r="C383" s="94"/>
      <c r="D383" s="95"/>
      <c r="E383" s="96"/>
      <c r="F383" s="495"/>
      <c r="G383" s="495"/>
      <c r="H383" s="496"/>
      <c r="I383" s="99"/>
      <c r="J383" s="365">
        <v>2321.9999999999995</v>
      </c>
      <c r="K383" s="439">
        <v>2322000</v>
      </c>
      <c r="L383" s="352">
        <f t="shared" ref="L383:L385" si="475">N383+P383+R383</f>
        <v>0</v>
      </c>
      <c r="M383" s="397">
        <f t="shared" ref="M383:M385" si="476">O383+Q383+S383</f>
        <v>0</v>
      </c>
      <c r="N383" s="365"/>
      <c r="O383" s="439"/>
      <c r="P383" s="365"/>
      <c r="Q383" s="439"/>
      <c r="R383" s="365"/>
      <c r="S383" s="439"/>
      <c r="T383" s="352">
        <f t="shared" ref="T383:T385" si="477">J383+L383</f>
        <v>2321.9999999999995</v>
      </c>
      <c r="U383" s="700">
        <f t="shared" ref="U383:U385" si="478">K383+M383</f>
        <v>2322000</v>
      </c>
      <c r="V383" s="732">
        <v>2322</v>
      </c>
      <c r="W383" s="734">
        <v>2322000</v>
      </c>
      <c r="X383" s="586">
        <f t="shared" si="442"/>
        <v>1.0000000000000002</v>
      </c>
      <c r="Y383" s="586">
        <f t="shared" si="443"/>
        <v>1</v>
      </c>
    </row>
    <row r="384" spans="1:25" s="6" customFormat="1" ht="26.25" customHeight="1">
      <c r="A384" s="93" t="s">
        <v>600</v>
      </c>
      <c r="B384" s="94"/>
      <c r="C384" s="94"/>
      <c r="D384" s="95"/>
      <c r="E384" s="96"/>
      <c r="F384" s="495"/>
      <c r="G384" s="495"/>
      <c r="H384" s="496"/>
      <c r="I384" s="99"/>
      <c r="J384" s="365">
        <v>99</v>
      </c>
      <c r="K384" s="439">
        <v>99000</v>
      </c>
      <c r="L384" s="352">
        <f t="shared" si="475"/>
        <v>0</v>
      </c>
      <c r="M384" s="397">
        <f t="shared" si="476"/>
        <v>0</v>
      </c>
      <c r="N384" s="365"/>
      <c r="O384" s="439"/>
      <c r="P384" s="365"/>
      <c r="Q384" s="439"/>
      <c r="R384" s="365"/>
      <c r="S384" s="439"/>
      <c r="T384" s="352">
        <f t="shared" si="477"/>
        <v>99</v>
      </c>
      <c r="U384" s="700">
        <f t="shared" si="478"/>
        <v>99000</v>
      </c>
      <c r="V384" s="732">
        <v>99</v>
      </c>
      <c r="W384" s="734">
        <v>99000</v>
      </c>
      <c r="X384" s="586">
        <f t="shared" si="442"/>
        <v>1</v>
      </c>
      <c r="Y384" s="586">
        <f t="shared" si="443"/>
        <v>1</v>
      </c>
    </row>
    <row r="385" spans="1:25" s="6" customFormat="1" ht="36.75" customHeight="1">
      <c r="A385" s="93" t="s">
        <v>601</v>
      </c>
      <c r="B385" s="94"/>
      <c r="C385" s="94"/>
      <c r="D385" s="95"/>
      <c r="E385" s="96"/>
      <c r="F385" s="495"/>
      <c r="G385" s="495"/>
      <c r="H385" s="496"/>
      <c r="I385" s="99"/>
      <c r="J385" s="365">
        <v>87.1</v>
      </c>
      <c r="K385" s="439">
        <v>87130</v>
      </c>
      <c r="L385" s="352">
        <f t="shared" si="475"/>
        <v>0</v>
      </c>
      <c r="M385" s="397">
        <f t="shared" si="476"/>
        <v>0</v>
      </c>
      <c r="N385" s="365"/>
      <c r="O385" s="439"/>
      <c r="P385" s="365"/>
      <c r="Q385" s="439"/>
      <c r="R385" s="365"/>
      <c r="S385" s="439"/>
      <c r="T385" s="352">
        <f t="shared" si="477"/>
        <v>87.1</v>
      </c>
      <c r="U385" s="700">
        <f t="shared" si="478"/>
        <v>87130</v>
      </c>
      <c r="V385" s="732">
        <v>87.1</v>
      </c>
      <c r="W385" s="734">
        <v>87130</v>
      </c>
      <c r="X385" s="586">
        <f t="shared" si="442"/>
        <v>1</v>
      </c>
      <c r="Y385" s="586">
        <f t="shared" si="443"/>
        <v>1</v>
      </c>
    </row>
    <row r="386" spans="1:25" s="12" customFormat="1" ht="25.5" customHeight="1">
      <c r="A386" s="392" t="s">
        <v>420</v>
      </c>
      <c r="B386" s="24" t="s">
        <v>63</v>
      </c>
      <c r="C386" s="24" t="s">
        <v>508</v>
      </c>
      <c r="D386" s="25" t="s">
        <v>38</v>
      </c>
      <c r="E386" s="25" t="s">
        <v>424</v>
      </c>
      <c r="F386" s="26" t="s">
        <v>478</v>
      </c>
      <c r="G386" s="26" t="s">
        <v>201</v>
      </c>
      <c r="H386" s="27" t="s">
        <v>202</v>
      </c>
      <c r="I386" s="27"/>
      <c r="J386" s="347">
        <v>68.7</v>
      </c>
      <c r="K386" s="422">
        <v>68708.460000000006</v>
      </c>
      <c r="L386" s="347">
        <f t="shared" ref="L386:W389" si="479">L387</f>
        <v>41.6</v>
      </c>
      <c r="M386" s="422">
        <f t="shared" si="479"/>
        <v>41595.08</v>
      </c>
      <c r="N386" s="347">
        <f t="shared" si="479"/>
        <v>41.6</v>
      </c>
      <c r="O386" s="422">
        <f t="shared" si="479"/>
        <v>41595.08</v>
      </c>
      <c r="P386" s="347">
        <f t="shared" si="479"/>
        <v>0</v>
      </c>
      <c r="Q386" s="422">
        <f t="shared" si="479"/>
        <v>0</v>
      </c>
      <c r="R386" s="347">
        <f t="shared" si="479"/>
        <v>0</v>
      </c>
      <c r="S386" s="422">
        <f t="shared" si="479"/>
        <v>0</v>
      </c>
      <c r="T386" s="347">
        <f t="shared" si="479"/>
        <v>110.30000000000001</v>
      </c>
      <c r="U386" s="691">
        <f t="shared" si="479"/>
        <v>110303.54000000001</v>
      </c>
      <c r="V386" s="692">
        <f t="shared" si="479"/>
        <v>110.3</v>
      </c>
      <c r="W386" s="691">
        <f t="shared" si="479"/>
        <v>110303.54</v>
      </c>
      <c r="X386" s="568">
        <f t="shared" si="442"/>
        <v>0.99999999999999989</v>
      </c>
      <c r="Y386" s="568">
        <f t="shared" si="443"/>
        <v>0.99999999999999989</v>
      </c>
    </row>
    <row r="387" spans="1:25" s="12" customFormat="1" ht="15" customHeight="1">
      <c r="A387" s="60" t="s">
        <v>421</v>
      </c>
      <c r="B387" s="61" t="s">
        <v>63</v>
      </c>
      <c r="C387" s="61" t="s">
        <v>508</v>
      </c>
      <c r="D387" s="62" t="s">
        <v>38</v>
      </c>
      <c r="E387" s="63" t="s">
        <v>424</v>
      </c>
      <c r="F387" s="64" t="s">
        <v>478</v>
      </c>
      <c r="G387" s="64" t="s">
        <v>201</v>
      </c>
      <c r="H387" s="65" t="s">
        <v>422</v>
      </c>
      <c r="I387" s="66"/>
      <c r="J387" s="355">
        <v>68.7</v>
      </c>
      <c r="K387" s="428">
        <v>68708.460000000006</v>
      </c>
      <c r="L387" s="355">
        <f t="shared" si="479"/>
        <v>41.6</v>
      </c>
      <c r="M387" s="428">
        <f t="shared" si="479"/>
        <v>41595.08</v>
      </c>
      <c r="N387" s="355">
        <f t="shared" si="479"/>
        <v>41.6</v>
      </c>
      <c r="O387" s="428">
        <f t="shared" si="479"/>
        <v>41595.08</v>
      </c>
      <c r="P387" s="355">
        <f t="shared" si="479"/>
        <v>0</v>
      </c>
      <c r="Q387" s="428">
        <f t="shared" si="479"/>
        <v>0</v>
      </c>
      <c r="R387" s="355">
        <f t="shared" si="479"/>
        <v>0</v>
      </c>
      <c r="S387" s="428">
        <f t="shared" si="479"/>
        <v>0</v>
      </c>
      <c r="T387" s="355">
        <f t="shared" si="479"/>
        <v>110.30000000000001</v>
      </c>
      <c r="U387" s="706">
        <f t="shared" si="479"/>
        <v>110303.54000000001</v>
      </c>
      <c r="V387" s="707">
        <f t="shared" si="479"/>
        <v>110.3</v>
      </c>
      <c r="W387" s="706">
        <f t="shared" si="479"/>
        <v>110303.54</v>
      </c>
      <c r="X387" s="575">
        <f t="shared" si="442"/>
        <v>0.99999999999999989</v>
      </c>
      <c r="Y387" s="575">
        <f t="shared" si="443"/>
        <v>0.99999999999999989</v>
      </c>
    </row>
    <row r="388" spans="1:25" s="28" customFormat="1" ht="26.25" customHeight="1">
      <c r="A388" s="114" t="s">
        <v>553</v>
      </c>
      <c r="B388" s="41" t="s">
        <v>63</v>
      </c>
      <c r="C388" s="41" t="s">
        <v>508</v>
      </c>
      <c r="D388" s="42" t="s">
        <v>38</v>
      </c>
      <c r="E388" s="42" t="s">
        <v>424</v>
      </c>
      <c r="F388" s="43" t="s">
        <v>478</v>
      </c>
      <c r="G388" s="43" t="s">
        <v>201</v>
      </c>
      <c r="H388" s="44" t="s">
        <v>422</v>
      </c>
      <c r="I388" s="44" t="s">
        <v>554</v>
      </c>
      <c r="J388" s="350">
        <v>68.7</v>
      </c>
      <c r="K388" s="425">
        <v>68708.460000000006</v>
      </c>
      <c r="L388" s="350">
        <f t="shared" si="479"/>
        <v>41.6</v>
      </c>
      <c r="M388" s="425">
        <f t="shared" si="479"/>
        <v>41595.08</v>
      </c>
      <c r="N388" s="350">
        <f t="shared" si="479"/>
        <v>41.6</v>
      </c>
      <c r="O388" s="425">
        <f t="shared" si="479"/>
        <v>41595.08</v>
      </c>
      <c r="P388" s="350">
        <f t="shared" si="479"/>
        <v>0</v>
      </c>
      <c r="Q388" s="425">
        <f t="shared" si="479"/>
        <v>0</v>
      </c>
      <c r="R388" s="350">
        <f t="shared" si="479"/>
        <v>0</v>
      </c>
      <c r="S388" s="425">
        <f t="shared" si="479"/>
        <v>0</v>
      </c>
      <c r="T388" s="350">
        <f t="shared" si="479"/>
        <v>110.30000000000001</v>
      </c>
      <c r="U388" s="697">
        <f t="shared" si="479"/>
        <v>110303.54000000001</v>
      </c>
      <c r="V388" s="698">
        <f t="shared" si="479"/>
        <v>110.3</v>
      </c>
      <c r="W388" s="697">
        <f t="shared" si="479"/>
        <v>110303.54</v>
      </c>
      <c r="X388" s="571">
        <f t="shared" si="442"/>
        <v>0.99999999999999989</v>
      </c>
      <c r="Y388" s="571">
        <f t="shared" si="443"/>
        <v>0.99999999999999989</v>
      </c>
    </row>
    <row r="389" spans="1:25" s="50" customFormat="1" ht="12" customHeight="1">
      <c r="A389" s="115" t="s">
        <v>555</v>
      </c>
      <c r="B389" s="46" t="s">
        <v>63</v>
      </c>
      <c r="C389" s="46" t="s">
        <v>508</v>
      </c>
      <c r="D389" s="47" t="s">
        <v>38</v>
      </c>
      <c r="E389" s="47" t="s">
        <v>424</v>
      </c>
      <c r="F389" s="48" t="s">
        <v>478</v>
      </c>
      <c r="G389" s="48" t="s">
        <v>201</v>
      </c>
      <c r="H389" s="49" t="s">
        <v>422</v>
      </c>
      <c r="I389" s="49" t="s">
        <v>556</v>
      </c>
      <c r="J389" s="351">
        <v>68.7</v>
      </c>
      <c r="K389" s="396">
        <v>68708.460000000006</v>
      </c>
      <c r="L389" s="351">
        <f t="shared" si="479"/>
        <v>41.6</v>
      </c>
      <c r="M389" s="396">
        <f t="shared" si="479"/>
        <v>41595.08</v>
      </c>
      <c r="N389" s="351">
        <f t="shared" si="479"/>
        <v>41.6</v>
      </c>
      <c r="O389" s="396">
        <f t="shared" si="479"/>
        <v>41595.08</v>
      </c>
      <c r="P389" s="351">
        <f t="shared" si="479"/>
        <v>0</v>
      </c>
      <c r="Q389" s="396">
        <f t="shared" si="479"/>
        <v>0</v>
      </c>
      <c r="R389" s="351">
        <f t="shared" si="479"/>
        <v>0</v>
      </c>
      <c r="S389" s="396">
        <f t="shared" si="479"/>
        <v>0</v>
      </c>
      <c r="T389" s="351">
        <f t="shared" si="479"/>
        <v>110.30000000000001</v>
      </c>
      <c r="U389" s="699">
        <f t="shared" si="479"/>
        <v>110303.54000000001</v>
      </c>
      <c r="V389" s="708">
        <f t="shared" si="479"/>
        <v>110.3</v>
      </c>
      <c r="W389" s="699">
        <f t="shared" si="479"/>
        <v>110303.54</v>
      </c>
      <c r="X389" s="572">
        <f t="shared" si="442"/>
        <v>0.99999999999999989</v>
      </c>
      <c r="Y389" s="572">
        <f t="shared" si="443"/>
        <v>0.99999999999999989</v>
      </c>
    </row>
    <row r="390" spans="1:25" s="6" customFormat="1" ht="13.5" customHeight="1">
      <c r="A390" s="159" t="s">
        <v>61</v>
      </c>
      <c r="B390" s="127"/>
      <c r="C390" s="127"/>
      <c r="D390" s="128"/>
      <c r="E390" s="128"/>
      <c r="F390" s="130"/>
      <c r="G390" s="130"/>
      <c r="H390" s="131"/>
      <c r="I390" s="131" t="s">
        <v>149</v>
      </c>
      <c r="J390" s="352">
        <v>68.7</v>
      </c>
      <c r="K390" s="397">
        <v>68708.460000000006</v>
      </c>
      <c r="L390" s="352">
        <f t="shared" ref="L390" si="480">N390+P390+R390</f>
        <v>41.6</v>
      </c>
      <c r="M390" s="397">
        <f t="shared" ref="M390" si="481">O390+Q390+S390</f>
        <v>41595.08</v>
      </c>
      <c r="N390" s="352">
        <v>41.6</v>
      </c>
      <c r="O390" s="397">
        <v>41595.08</v>
      </c>
      <c r="P390" s="352"/>
      <c r="Q390" s="397"/>
      <c r="R390" s="352"/>
      <c r="S390" s="397"/>
      <c r="T390" s="352">
        <f t="shared" ref="T390" si="482">J390+L390</f>
        <v>110.30000000000001</v>
      </c>
      <c r="U390" s="700">
        <f t="shared" ref="U390" si="483">K390+M390</f>
        <v>110303.54000000001</v>
      </c>
      <c r="V390" s="701">
        <v>110.3</v>
      </c>
      <c r="W390" s="700">
        <v>110303.54</v>
      </c>
      <c r="X390" s="564">
        <f t="shared" si="442"/>
        <v>0.99999999999999989</v>
      </c>
      <c r="Y390" s="564">
        <f t="shared" si="443"/>
        <v>0.99999999999999989</v>
      </c>
    </row>
    <row r="391" spans="1:25" s="59" customFormat="1" ht="17.25" customHeight="1">
      <c r="A391" s="16" t="s">
        <v>88</v>
      </c>
      <c r="B391" s="17" t="s">
        <v>63</v>
      </c>
      <c r="C391" s="17" t="s">
        <v>89</v>
      </c>
      <c r="D391" s="17"/>
      <c r="E391" s="503"/>
      <c r="F391" s="504"/>
      <c r="G391" s="504"/>
      <c r="H391" s="505"/>
      <c r="I391" s="17"/>
      <c r="J391" s="129">
        <v>43687.8</v>
      </c>
      <c r="K391" s="445">
        <v>43687773.460000001</v>
      </c>
      <c r="L391" s="129">
        <f t="shared" ref="L391:W391" si="484">L399+L415+L468+L392</f>
        <v>42.7</v>
      </c>
      <c r="M391" s="445">
        <f t="shared" si="484"/>
        <v>42698.25</v>
      </c>
      <c r="N391" s="129">
        <f t="shared" si="484"/>
        <v>42.7</v>
      </c>
      <c r="O391" s="445">
        <f t="shared" si="484"/>
        <v>42698.25</v>
      </c>
      <c r="P391" s="129">
        <f t="shared" si="484"/>
        <v>0</v>
      </c>
      <c r="Q391" s="445">
        <f t="shared" si="484"/>
        <v>0</v>
      </c>
      <c r="R391" s="129">
        <f t="shared" si="484"/>
        <v>0</v>
      </c>
      <c r="S391" s="445">
        <f t="shared" si="484"/>
        <v>0</v>
      </c>
      <c r="T391" s="129">
        <f t="shared" si="484"/>
        <v>43730.5</v>
      </c>
      <c r="U391" s="747">
        <f t="shared" si="484"/>
        <v>43730471.710000001</v>
      </c>
      <c r="V391" s="748">
        <f t="shared" si="484"/>
        <v>42255.8</v>
      </c>
      <c r="W391" s="747">
        <f t="shared" si="484"/>
        <v>42255804.590000004</v>
      </c>
      <c r="X391" s="593">
        <f t="shared" si="442"/>
        <v>0.96627754084677753</v>
      </c>
      <c r="Y391" s="593">
        <f t="shared" si="443"/>
        <v>0.9662782709096005</v>
      </c>
    </row>
    <row r="392" spans="1:25" s="12" customFormat="1" ht="13.5" customHeight="1">
      <c r="A392" s="87" t="s">
        <v>394</v>
      </c>
      <c r="B392" s="19" t="s">
        <v>63</v>
      </c>
      <c r="C392" s="19" t="s">
        <v>89</v>
      </c>
      <c r="D392" s="19" t="s">
        <v>474</v>
      </c>
      <c r="E392" s="500"/>
      <c r="F392" s="501"/>
      <c r="G392" s="501"/>
      <c r="H392" s="502"/>
      <c r="I392" s="19"/>
      <c r="J392" s="346">
        <v>133</v>
      </c>
      <c r="K392" s="421">
        <v>133000</v>
      </c>
      <c r="L392" s="346">
        <f t="shared" ref="L392:W395" si="485">L393</f>
        <v>0</v>
      </c>
      <c r="M392" s="421">
        <f t="shared" si="485"/>
        <v>0</v>
      </c>
      <c r="N392" s="346">
        <f t="shared" si="485"/>
        <v>0</v>
      </c>
      <c r="O392" s="421">
        <f t="shared" si="485"/>
        <v>0</v>
      </c>
      <c r="P392" s="346">
        <f t="shared" si="485"/>
        <v>0</v>
      </c>
      <c r="Q392" s="421">
        <f t="shared" si="485"/>
        <v>0</v>
      </c>
      <c r="R392" s="346">
        <f t="shared" si="485"/>
        <v>0</v>
      </c>
      <c r="S392" s="421">
        <f t="shared" si="485"/>
        <v>0</v>
      </c>
      <c r="T392" s="346">
        <f t="shared" si="485"/>
        <v>133</v>
      </c>
      <c r="U392" s="689">
        <f t="shared" si="485"/>
        <v>133000</v>
      </c>
      <c r="V392" s="690">
        <f t="shared" si="485"/>
        <v>133</v>
      </c>
      <c r="W392" s="689">
        <f t="shared" si="485"/>
        <v>133000</v>
      </c>
      <c r="X392" s="567">
        <f t="shared" si="442"/>
        <v>1</v>
      </c>
      <c r="Y392" s="567">
        <f t="shared" si="443"/>
        <v>1</v>
      </c>
    </row>
    <row r="393" spans="1:25" s="12" customFormat="1" ht="37.5" customHeight="1">
      <c r="A393" s="51" t="s">
        <v>72</v>
      </c>
      <c r="B393" s="100" t="s">
        <v>63</v>
      </c>
      <c r="C393" s="100" t="s">
        <v>89</v>
      </c>
      <c r="D393" s="101" t="s">
        <v>474</v>
      </c>
      <c r="E393" s="101" t="s">
        <v>535</v>
      </c>
      <c r="F393" s="102" t="s">
        <v>478</v>
      </c>
      <c r="G393" s="102" t="s">
        <v>201</v>
      </c>
      <c r="H393" s="103" t="s">
        <v>202</v>
      </c>
      <c r="I393" s="103"/>
      <c r="J393" s="363">
        <v>133</v>
      </c>
      <c r="K393" s="436">
        <v>133000</v>
      </c>
      <c r="L393" s="363">
        <f t="shared" si="485"/>
        <v>0</v>
      </c>
      <c r="M393" s="436">
        <f t="shared" si="485"/>
        <v>0</v>
      </c>
      <c r="N393" s="363">
        <f t="shared" si="485"/>
        <v>0</v>
      </c>
      <c r="O393" s="436">
        <f t="shared" si="485"/>
        <v>0</v>
      </c>
      <c r="P393" s="363">
        <f t="shared" si="485"/>
        <v>0</v>
      </c>
      <c r="Q393" s="436">
        <f t="shared" si="485"/>
        <v>0</v>
      </c>
      <c r="R393" s="363">
        <f t="shared" si="485"/>
        <v>0</v>
      </c>
      <c r="S393" s="436">
        <f t="shared" si="485"/>
        <v>0</v>
      </c>
      <c r="T393" s="363">
        <f t="shared" si="485"/>
        <v>133</v>
      </c>
      <c r="U393" s="724">
        <f t="shared" si="485"/>
        <v>133000</v>
      </c>
      <c r="V393" s="725">
        <f t="shared" si="485"/>
        <v>133</v>
      </c>
      <c r="W393" s="724">
        <f t="shared" si="485"/>
        <v>133000</v>
      </c>
      <c r="X393" s="583">
        <f t="shared" si="442"/>
        <v>1</v>
      </c>
      <c r="Y393" s="583">
        <f t="shared" si="443"/>
        <v>1</v>
      </c>
    </row>
    <row r="394" spans="1:25" s="12" customFormat="1" ht="16.5" customHeight="1">
      <c r="A394" s="60" t="s">
        <v>277</v>
      </c>
      <c r="B394" s="36" t="s">
        <v>63</v>
      </c>
      <c r="C394" s="36" t="s">
        <v>89</v>
      </c>
      <c r="D394" s="37" t="s">
        <v>474</v>
      </c>
      <c r="E394" s="37" t="s">
        <v>535</v>
      </c>
      <c r="F394" s="38" t="s">
        <v>478</v>
      </c>
      <c r="G394" s="38" t="s">
        <v>201</v>
      </c>
      <c r="H394" s="39" t="s">
        <v>276</v>
      </c>
      <c r="I394" s="39"/>
      <c r="J394" s="356">
        <v>133</v>
      </c>
      <c r="K394" s="429">
        <v>133000</v>
      </c>
      <c r="L394" s="356">
        <f t="shared" si="485"/>
        <v>0</v>
      </c>
      <c r="M394" s="429">
        <f t="shared" si="485"/>
        <v>0</v>
      </c>
      <c r="N394" s="356">
        <f t="shared" si="485"/>
        <v>0</v>
      </c>
      <c r="O394" s="429">
        <f t="shared" si="485"/>
        <v>0</v>
      </c>
      <c r="P394" s="356">
        <f t="shared" si="485"/>
        <v>0</v>
      </c>
      <c r="Q394" s="429">
        <f t="shared" si="485"/>
        <v>0</v>
      </c>
      <c r="R394" s="356">
        <f t="shared" si="485"/>
        <v>0</v>
      </c>
      <c r="S394" s="429">
        <f t="shared" si="485"/>
        <v>0</v>
      </c>
      <c r="T394" s="356">
        <f t="shared" si="485"/>
        <v>133</v>
      </c>
      <c r="U394" s="709">
        <f t="shared" si="485"/>
        <v>133000</v>
      </c>
      <c r="V394" s="710">
        <f t="shared" si="485"/>
        <v>133</v>
      </c>
      <c r="W394" s="709">
        <f t="shared" si="485"/>
        <v>133000</v>
      </c>
      <c r="X394" s="576">
        <f t="shared" si="442"/>
        <v>1</v>
      </c>
      <c r="Y394" s="576">
        <f t="shared" si="443"/>
        <v>1</v>
      </c>
    </row>
    <row r="395" spans="1:25" s="12" customFormat="1" ht="24" customHeight="1">
      <c r="A395" s="40" t="s">
        <v>498</v>
      </c>
      <c r="B395" s="41" t="s">
        <v>63</v>
      </c>
      <c r="C395" s="67" t="s">
        <v>89</v>
      </c>
      <c r="D395" s="68" t="s">
        <v>474</v>
      </c>
      <c r="E395" s="68" t="s">
        <v>535</v>
      </c>
      <c r="F395" s="105" t="s">
        <v>478</v>
      </c>
      <c r="G395" s="105" t="s">
        <v>201</v>
      </c>
      <c r="H395" s="69" t="s">
        <v>276</v>
      </c>
      <c r="I395" s="69" t="s">
        <v>499</v>
      </c>
      <c r="J395" s="357">
        <v>133</v>
      </c>
      <c r="K395" s="430">
        <v>133000</v>
      </c>
      <c r="L395" s="357">
        <f t="shared" si="485"/>
        <v>0</v>
      </c>
      <c r="M395" s="430">
        <f t="shared" si="485"/>
        <v>0</v>
      </c>
      <c r="N395" s="357">
        <f t="shared" si="485"/>
        <v>0</v>
      </c>
      <c r="O395" s="430">
        <f t="shared" si="485"/>
        <v>0</v>
      </c>
      <c r="P395" s="357">
        <f t="shared" si="485"/>
        <v>0</v>
      </c>
      <c r="Q395" s="430">
        <f t="shared" si="485"/>
        <v>0</v>
      </c>
      <c r="R395" s="357">
        <f t="shared" si="485"/>
        <v>0</v>
      </c>
      <c r="S395" s="430">
        <f t="shared" si="485"/>
        <v>0</v>
      </c>
      <c r="T395" s="357">
        <f t="shared" si="485"/>
        <v>133</v>
      </c>
      <c r="U395" s="711">
        <f t="shared" si="485"/>
        <v>133000</v>
      </c>
      <c r="V395" s="712">
        <f t="shared" si="485"/>
        <v>133</v>
      </c>
      <c r="W395" s="711">
        <f t="shared" si="485"/>
        <v>133000</v>
      </c>
      <c r="X395" s="577">
        <f t="shared" si="442"/>
        <v>1</v>
      </c>
      <c r="Y395" s="577">
        <f t="shared" si="443"/>
        <v>1</v>
      </c>
    </row>
    <row r="396" spans="1:25" s="59" customFormat="1" ht="26.25" customHeight="1">
      <c r="A396" s="45" t="s">
        <v>500</v>
      </c>
      <c r="B396" s="72" t="s">
        <v>63</v>
      </c>
      <c r="C396" s="72" t="s">
        <v>89</v>
      </c>
      <c r="D396" s="73" t="s">
        <v>474</v>
      </c>
      <c r="E396" s="74" t="s">
        <v>535</v>
      </c>
      <c r="F396" s="75" t="s">
        <v>478</v>
      </c>
      <c r="G396" s="75" t="s">
        <v>201</v>
      </c>
      <c r="H396" s="76" t="s">
        <v>276</v>
      </c>
      <c r="I396" s="77" t="s">
        <v>501</v>
      </c>
      <c r="J396" s="351">
        <v>133</v>
      </c>
      <c r="K396" s="351">
        <v>133000</v>
      </c>
      <c r="L396" s="351">
        <f t="shared" ref="L396:U396" si="486">L397+L398</f>
        <v>0</v>
      </c>
      <c r="M396" s="351">
        <f t="shared" si="486"/>
        <v>0</v>
      </c>
      <c r="N396" s="351">
        <f t="shared" si="486"/>
        <v>0</v>
      </c>
      <c r="O396" s="351">
        <f t="shared" si="486"/>
        <v>0</v>
      </c>
      <c r="P396" s="351">
        <f t="shared" si="486"/>
        <v>0</v>
      </c>
      <c r="Q396" s="351">
        <f t="shared" si="486"/>
        <v>0</v>
      </c>
      <c r="R396" s="351">
        <f t="shared" si="486"/>
        <v>0</v>
      </c>
      <c r="S396" s="351">
        <f t="shared" si="486"/>
        <v>0</v>
      </c>
      <c r="T396" s="351">
        <f t="shared" si="486"/>
        <v>133</v>
      </c>
      <c r="U396" s="699">
        <f t="shared" si="486"/>
        <v>133000</v>
      </c>
      <c r="V396" s="708">
        <f t="shared" ref="V396:W396" si="487">V397+V398</f>
        <v>133</v>
      </c>
      <c r="W396" s="708">
        <f t="shared" si="487"/>
        <v>133000</v>
      </c>
      <c r="X396" s="572">
        <f t="shared" si="442"/>
        <v>1</v>
      </c>
      <c r="Y396" s="572">
        <f t="shared" si="443"/>
        <v>1</v>
      </c>
    </row>
    <row r="397" spans="1:25" s="6" customFormat="1" ht="17.25" customHeight="1">
      <c r="A397" s="93" t="s">
        <v>278</v>
      </c>
      <c r="B397" s="127" t="s">
        <v>63</v>
      </c>
      <c r="C397" s="94" t="s">
        <v>89</v>
      </c>
      <c r="D397" s="95" t="s">
        <v>474</v>
      </c>
      <c r="E397" s="95" t="s">
        <v>535</v>
      </c>
      <c r="F397" s="160" t="s">
        <v>478</v>
      </c>
      <c r="G397" s="160" t="s">
        <v>201</v>
      </c>
      <c r="H397" s="99" t="s">
        <v>276</v>
      </c>
      <c r="I397" s="99"/>
      <c r="J397" s="418">
        <v>63</v>
      </c>
      <c r="K397" s="453">
        <v>63000</v>
      </c>
      <c r="L397" s="352">
        <f t="shared" ref="L397:L398" si="488">N397+P397+R397</f>
        <v>0</v>
      </c>
      <c r="M397" s="397">
        <f t="shared" ref="M397:M398" si="489">O397+Q397+S397</f>
        <v>0</v>
      </c>
      <c r="N397" s="418"/>
      <c r="O397" s="453"/>
      <c r="P397" s="418"/>
      <c r="Q397" s="453"/>
      <c r="R397" s="418"/>
      <c r="S397" s="453"/>
      <c r="T397" s="352">
        <f t="shared" ref="T397:T398" si="490">J397+L397</f>
        <v>63</v>
      </c>
      <c r="U397" s="700">
        <f t="shared" ref="U397:U398" si="491">K397+M397</f>
        <v>63000</v>
      </c>
      <c r="V397" s="712">
        <v>63</v>
      </c>
      <c r="W397" s="711">
        <v>63000</v>
      </c>
      <c r="X397" s="601">
        <f t="shared" si="442"/>
        <v>1</v>
      </c>
      <c r="Y397" s="601">
        <f t="shared" si="443"/>
        <v>1</v>
      </c>
    </row>
    <row r="398" spans="1:25" s="6" customFormat="1" ht="12" customHeight="1">
      <c r="A398" s="93" t="s">
        <v>589</v>
      </c>
      <c r="B398" s="94"/>
      <c r="C398" s="94"/>
      <c r="D398" s="95"/>
      <c r="E398" s="96"/>
      <c r="F398" s="495"/>
      <c r="G398" s="495"/>
      <c r="H398" s="496"/>
      <c r="I398" s="99"/>
      <c r="J398" s="365">
        <v>70</v>
      </c>
      <c r="K398" s="467">
        <v>70000</v>
      </c>
      <c r="L398" s="352">
        <f t="shared" si="488"/>
        <v>0</v>
      </c>
      <c r="M398" s="397">
        <f t="shared" si="489"/>
        <v>0</v>
      </c>
      <c r="N398" s="412"/>
      <c r="O398" s="467"/>
      <c r="P398" s="412"/>
      <c r="Q398" s="467"/>
      <c r="R398" s="412"/>
      <c r="S398" s="467"/>
      <c r="T398" s="352">
        <f t="shared" si="490"/>
        <v>70</v>
      </c>
      <c r="U398" s="700">
        <f t="shared" si="491"/>
        <v>70000</v>
      </c>
      <c r="V398" s="763">
        <v>70</v>
      </c>
      <c r="W398" s="764">
        <v>70000</v>
      </c>
      <c r="X398" s="602">
        <f t="shared" si="442"/>
        <v>1</v>
      </c>
      <c r="Y398" s="602">
        <f t="shared" si="443"/>
        <v>1</v>
      </c>
    </row>
    <row r="399" spans="1:25" s="12" customFormat="1" ht="13.5" customHeight="1">
      <c r="A399" s="87" t="s">
        <v>90</v>
      </c>
      <c r="B399" s="19" t="s">
        <v>63</v>
      </c>
      <c r="C399" s="19" t="s">
        <v>89</v>
      </c>
      <c r="D399" s="19" t="s">
        <v>476</v>
      </c>
      <c r="E399" s="500"/>
      <c r="F399" s="501"/>
      <c r="G399" s="501"/>
      <c r="H399" s="502"/>
      <c r="I399" s="19"/>
      <c r="J399" s="346">
        <v>1792.1000000000001</v>
      </c>
      <c r="K399" s="421">
        <v>1792093</v>
      </c>
      <c r="L399" s="346">
        <f t="shared" ref="L399:W399" si="492">L405+L410+L400</f>
        <v>0</v>
      </c>
      <c r="M399" s="421">
        <f t="shared" si="492"/>
        <v>0</v>
      </c>
      <c r="N399" s="346">
        <f t="shared" si="492"/>
        <v>0</v>
      </c>
      <c r="O399" s="421">
        <f t="shared" si="492"/>
        <v>0</v>
      </c>
      <c r="P399" s="346">
        <f t="shared" si="492"/>
        <v>0</v>
      </c>
      <c r="Q399" s="421">
        <f t="shared" si="492"/>
        <v>0</v>
      </c>
      <c r="R399" s="346">
        <f t="shared" si="492"/>
        <v>0</v>
      </c>
      <c r="S399" s="421">
        <f t="shared" si="492"/>
        <v>0</v>
      </c>
      <c r="T399" s="346">
        <f t="shared" si="492"/>
        <v>1792.1000000000001</v>
      </c>
      <c r="U399" s="689">
        <f t="shared" si="492"/>
        <v>1792093</v>
      </c>
      <c r="V399" s="690">
        <f t="shared" si="492"/>
        <v>1762.4999999999998</v>
      </c>
      <c r="W399" s="689">
        <f t="shared" si="492"/>
        <v>1762484.35</v>
      </c>
      <c r="X399" s="567">
        <f t="shared" si="442"/>
        <v>0.98348306456112922</v>
      </c>
      <c r="Y399" s="567">
        <f t="shared" si="443"/>
        <v>0.9834781732867659</v>
      </c>
    </row>
    <row r="400" spans="1:25" s="59" customFormat="1" ht="39" customHeight="1">
      <c r="A400" s="153" t="s">
        <v>85</v>
      </c>
      <c r="B400" s="100" t="s">
        <v>63</v>
      </c>
      <c r="C400" s="100" t="s">
        <v>89</v>
      </c>
      <c r="D400" s="101" t="s">
        <v>476</v>
      </c>
      <c r="E400" s="154" t="s">
        <v>517</v>
      </c>
      <c r="F400" s="155" t="s">
        <v>478</v>
      </c>
      <c r="G400" s="155" t="s">
        <v>201</v>
      </c>
      <c r="H400" s="156" t="s">
        <v>202</v>
      </c>
      <c r="I400" s="157"/>
      <c r="J400" s="376">
        <v>39.5</v>
      </c>
      <c r="K400" s="452">
        <v>39512</v>
      </c>
      <c r="L400" s="376">
        <f t="shared" ref="L400:W402" si="493">L401</f>
        <v>0</v>
      </c>
      <c r="M400" s="452">
        <f t="shared" si="493"/>
        <v>0</v>
      </c>
      <c r="N400" s="376">
        <f t="shared" si="493"/>
        <v>0</v>
      </c>
      <c r="O400" s="452">
        <f t="shared" si="493"/>
        <v>0</v>
      </c>
      <c r="P400" s="376">
        <f t="shared" si="493"/>
        <v>0</v>
      </c>
      <c r="Q400" s="452">
        <f t="shared" si="493"/>
        <v>0</v>
      </c>
      <c r="R400" s="376">
        <f t="shared" si="493"/>
        <v>0</v>
      </c>
      <c r="S400" s="452">
        <f t="shared" si="493"/>
        <v>0</v>
      </c>
      <c r="T400" s="376">
        <f t="shared" si="493"/>
        <v>39.5</v>
      </c>
      <c r="U400" s="759">
        <f t="shared" si="493"/>
        <v>39512</v>
      </c>
      <c r="V400" s="760">
        <f t="shared" si="493"/>
        <v>39.1</v>
      </c>
      <c r="W400" s="759">
        <f t="shared" si="493"/>
        <v>39119.35</v>
      </c>
      <c r="X400" s="599">
        <f t="shared" si="442"/>
        <v>0.98987341772151904</v>
      </c>
      <c r="Y400" s="599">
        <f t="shared" si="443"/>
        <v>0.99006251265438339</v>
      </c>
    </row>
    <row r="401" spans="1:25" s="12" customFormat="1" ht="28.5" customHeight="1">
      <c r="A401" s="79" t="s">
        <v>86</v>
      </c>
      <c r="B401" s="61" t="s">
        <v>63</v>
      </c>
      <c r="C401" s="61" t="s">
        <v>89</v>
      </c>
      <c r="D401" s="62" t="s">
        <v>476</v>
      </c>
      <c r="E401" s="63" t="s">
        <v>517</v>
      </c>
      <c r="F401" s="64" t="s">
        <v>478</v>
      </c>
      <c r="G401" s="64" t="s">
        <v>201</v>
      </c>
      <c r="H401" s="65" t="s">
        <v>221</v>
      </c>
      <c r="I401" s="65"/>
      <c r="J401" s="359">
        <v>39.5</v>
      </c>
      <c r="K401" s="432">
        <v>39512</v>
      </c>
      <c r="L401" s="359">
        <f t="shared" si="493"/>
        <v>0</v>
      </c>
      <c r="M401" s="432">
        <f t="shared" si="493"/>
        <v>0</v>
      </c>
      <c r="N401" s="359">
        <f t="shared" si="493"/>
        <v>0</v>
      </c>
      <c r="O401" s="432">
        <f t="shared" si="493"/>
        <v>0</v>
      </c>
      <c r="P401" s="359">
        <f t="shared" si="493"/>
        <v>0</v>
      </c>
      <c r="Q401" s="432">
        <f t="shared" si="493"/>
        <v>0</v>
      </c>
      <c r="R401" s="359">
        <f t="shared" si="493"/>
        <v>0</v>
      </c>
      <c r="S401" s="432">
        <f t="shared" si="493"/>
        <v>0</v>
      </c>
      <c r="T401" s="359">
        <f t="shared" si="493"/>
        <v>39.5</v>
      </c>
      <c r="U401" s="715">
        <f t="shared" si="493"/>
        <v>39512</v>
      </c>
      <c r="V401" s="716">
        <f t="shared" si="493"/>
        <v>39.1</v>
      </c>
      <c r="W401" s="715">
        <f t="shared" si="493"/>
        <v>39119.35</v>
      </c>
      <c r="X401" s="579">
        <f t="shared" si="442"/>
        <v>0.98987341772151904</v>
      </c>
      <c r="Y401" s="579">
        <f t="shared" si="443"/>
        <v>0.99006251265438339</v>
      </c>
    </row>
    <row r="402" spans="1:25" s="12" customFormat="1" ht="17.25" customHeight="1">
      <c r="A402" s="40" t="s">
        <v>498</v>
      </c>
      <c r="B402" s="67" t="s">
        <v>63</v>
      </c>
      <c r="C402" s="67" t="s">
        <v>89</v>
      </c>
      <c r="D402" s="68" t="s">
        <v>476</v>
      </c>
      <c r="E402" s="497" t="s">
        <v>517</v>
      </c>
      <c r="F402" s="498" t="s">
        <v>478</v>
      </c>
      <c r="G402" s="498" t="s">
        <v>201</v>
      </c>
      <c r="H402" s="499" t="s">
        <v>221</v>
      </c>
      <c r="I402" s="69" t="s">
        <v>499</v>
      </c>
      <c r="J402" s="357">
        <v>39.5</v>
      </c>
      <c r="K402" s="465">
        <v>39512</v>
      </c>
      <c r="L402" s="410">
        <f t="shared" si="493"/>
        <v>0</v>
      </c>
      <c r="M402" s="465">
        <f t="shared" si="493"/>
        <v>0</v>
      </c>
      <c r="N402" s="410">
        <f t="shared" si="493"/>
        <v>0</v>
      </c>
      <c r="O402" s="465">
        <f t="shared" si="493"/>
        <v>0</v>
      </c>
      <c r="P402" s="410">
        <f t="shared" si="493"/>
        <v>0</v>
      </c>
      <c r="Q402" s="465">
        <f t="shared" si="493"/>
        <v>0</v>
      </c>
      <c r="R402" s="410">
        <f t="shared" si="493"/>
        <v>0</v>
      </c>
      <c r="S402" s="465">
        <f t="shared" si="493"/>
        <v>0</v>
      </c>
      <c r="T402" s="357">
        <f t="shared" si="493"/>
        <v>39.5</v>
      </c>
      <c r="U402" s="711">
        <f t="shared" si="493"/>
        <v>39512</v>
      </c>
      <c r="V402" s="765">
        <f t="shared" si="493"/>
        <v>39.1</v>
      </c>
      <c r="W402" s="766">
        <f t="shared" si="493"/>
        <v>39119.35</v>
      </c>
      <c r="X402" s="603">
        <f t="shared" si="442"/>
        <v>0.98987341772151904</v>
      </c>
      <c r="Y402" s="603">
        <f t="shared" si="443"/>
        <v>0.99006251265438339</v>
      </c>
    </row>
    <row r="403" spans="1:25" s="59" customFormat="1" ht="24.75" customHeight="1">
      <c r="A403" s="45" t="s">
        <v>295</v>
      </c>
      <c r="B403" s="72" t="s">
        <v>63</v>
      </c>
      <c r="C403" s="72" t="s">
        <v>89</v>
      </c>
      <c r="D403" s="73" t="s">
        <v>476</v>
      </c>
      <c r="E403" s="74" t="s">
        <v>517</v>
      </c>
      <c r="F403" s="75" t="s">
        <v>478</v>
      </c>
      <c r="G403" s="75" t="s">
        <v>201</v>
      </c>
      <c r="H403" s="76" t="s">
        <v>221</v>
      </c>
      <c r="I403" s="77" t="s">
        <v>501</v>
      </c>
      <c r="J403" s="377">
        <v>39.5</v>
      </c>
      <c r="K403" s="466">
        <v>39512</v>
      </c>
      <c r="L403" s="411">
        <f t="shared" ref="L403:W403" si="494">SUM(L404:L404)</f>
        <v>0</v>
      </c>
      <c r="M403" s="466">
        <f t="shared" si="494"/>
        <v>0</v>
      </c>
      <c r="N403" s="411">
        <f t="shared" si="494"/>
        <v>0</v>
      </c>
      <c r="O403" s="466">
        <f t="shared" si="494"/>
        <v>0</v>
      </c>
      <c r="P403" s="411">
        <f t="shared" si="494"/>
        <v>0</v>
      </c>
      <c r="Q403" s="466">
        <f t="shared" si="494"/>
        <v>0</v>
      </c>
      <c r="R403" s="411">
        <f t="shared" si="494"/>
        <v>0</v>
      </c>
      <c r="S403" s="466">
        <f t="shared" si="494"/>
        <v>0</v>
      </c>
      <c r="T403" s="401">
        <f t="shared" si="494"/>
        <v>39.5</v>
      </c>
      <c r="U403" s="761">
        <f t="shared" si="494"/>
        <v>39512</v>
      </c>
      <c r="V403" s="767">
        <f t="shared" si="494"/>
        <v>39.1</v>
      </c>
      <c r="W403" s="768">
        <f t="shared" si="494"/>
        <v>39119.35</v>
      </c>
      <c r="X403" s="604">
        <f t="shared" si="442"/>
        <v>0.98987341772151904</v>
      </c>
      <c r="Y403" s="604">
        <f t="shared" si="443"/>
        <v>0.99006251265438339</v>
      </c>
    </row>
    <row r="404" spans="1:25" s="6" customFormat="1" ht="14.25" customHeight="1">
      <c r="A404" s="93" t="s">
        <v>101</v>
      </c>
      <c r="B404" s="94"/>
      <c r="C404" s="94"/>
      <c r="D404" s="95"/>
      <c r="E404" s="96"/>
      <c r="F404" s="495"/>
      <c r="G404" s="495"/>
      <c r="H404" s="496"/>
      <c r="I404" s="99"/>
      <c r="J404" s="365">
        <v>39.5</v>
      </c>
      <c r="K404" s="467">
        <v>39512</v>
      </c>
      <c r="L404" s="352">
        <f t="shared" ref="L404" si="495">N404+P404+R404</f>
        <v>0</v>
      </c>
      <c r="M404" s="397">
        <f t="shared" ref="M404" si="496">O404+Q404+S404</f>
        <v>0</v>
      </c>
      <c r="N404" s="412"/>
      <c r="O404" s="467"/>
      <c r="P404" s="412"/>
      <c r="Q404" s="467"/>
      <c r="R404" s="412"/>
      <c r="S404" s="467"/>
      <c r="T404" s="352">
        <f t="shared" ref="T404" si="497">J404+L404</f>
        <v>39.5</v>
      </c>
      <c r="U404" s="700">
        <f t="shared" ref="U404" si="498">K404+M404</f>
        <v>39512</v>
      </c>
      <c r="V404" s="763">
        <v>39.1</v>
      </c>
      <c r="W404" s="764">
        <v>39119.35</v>
      </c>
      <c r="X404" s="602">
        <f t="shared" si="442"/>
        <v>0.98987341772151904</v>
      </c>
      <c r="Y404" s="602">
        <f t="shared" si="443"/>
        <v>0.99006251265438339</v>
      </c>
    </row>
    <row r="405" spans="1:25" s="12" customFormat="1" ht="23.25" customHeight="1">
      <c r="A405" s="123" t="s">
        <v>64</v>
      </c>
      <c r="B405" s="100" t="s">
        <v>63</v>
      </c>
      <c r="C405" s="100" t="s">
        <v>89</v>
      </c>
      <c r="D405" s="101" t="s">
        <v>476</v>
      </c>
      <c r="E405" s="101" t="s">
        <v>38</v>
      </c>
      <c r="F405" s="102" t="s">
        <v>478</v>
      </c>
      <c r="G405" s="102" t="s">
        <v>201</v>
      </c>
      <c r="H405" s="103" t="s">
        <v>202</v>
      </c>
      <c r="I405" s="103"/>
      <c r="J405" s="375">
        <v>499.8</v>
      </c>
      <c r="K405" s="450">
        <v>499781</v>
      </c>
      <c r="L405" s="375">
        <f>L406</f>
        <v>0</v>
      </c>
      <c r="M405" s="375">
        <f>M406</f>
        <v>0</v>
      </c>
      <c r="N405" s="375">
        <f t="shared" ref="N405:W405" si="499">N406</f>
        <v>0</v>
      </c>
      <c r="O405" s="375">
        <f t="shared" si="499"/>
        <v>0</v>
      </c>
      <c r="P405" s="375">
        <f t="shared" si="499"/>
        <v>0</v>
      </c>
      <c r="Q405" s="375">
        <f t="shared" si="499"/>
        <v>0</v>
      </c>
      <c r="R405" s="375">
        <f t="shared" si="499"/>
        <v>0</v>
      </c>
      <c r="S405" s="375">
        <f t="shared" si="499"/>
        <v>0</v>
      </c>
      <c r="T405" s="375">
        <f t="shared" si="499"/>
        <v>499.8</v>
      </c>
      <c r="U405" s="756">
        <f t="shared" si="499"/>
        <v>499781</v>
      </c>
      <c r="V405" s="756">
        <f t="shared" si="499"/>
        <v>499.8</v>
      </c>
      <c r="W405" s="756">
        <f t="shared" si="499"/>
        <v>499781</v>
      </c>
      <c r="X405" s="596">
        <f t="shared" ref="X405:X421" si="500">IF(V405=0,0,V405/T405)</f>
        <v>1</v>
      </c>
      <c r="Y405" s="596">
        <f t="shared" ref="Y405:Y421" si="501">IF(W405=0,0,W405/U405)</f>
        <v>1</v>
      </c>
    </row>
    <row r="406" spans="1:25" s="28" customFormat="1" ht="25.5" customHeight="1">
      <c r="A406" s="35" t="s">
        <v>212</v>
      </c>
      <c r="B406" s="36" t="s">
        <v>63</v>
      </c>
      <c r="C406" s="61" t="s">
        <v>89</v>
      </c>
      <c r="D406" s="62" t="s">
        <v>476</v>
      </c>
      <c r="E406" s="63" t="s">
        <v>38</v>
      </c>
      <c r="F406" s="64" t="s">
        <v>478</v>
      </c>
      <c r="G406" s="64" t="s">
        <v>201</v>
      </c>
      <c r="H406" s="65" t="s">
        <v>213</v>
      </c>
      <c r="I406" s="80"/>
      <c r="J406" s="356">
        <v>499.8</v>
      </c>
      <c r="K406" s="429">
        <v>499781</v>
      </c>
      <c r="L406" s="356">
        <f t="shared" ref="L406:W408" si="502">L407</f>
        <v>0</v>
      </c>
      <c r="M406" s="429">
        <f t="shared" si="502"/>
        <v>0</v>
      </c>
      <c r="N406" s="356">
        <f t="shared" si="502"/>
        <v>0</v>
      </c>
      <c r="O406" s="429">
        <f t="shared" si="502"/>
        <v>0</v>
      </c>
      <c r="P406" s="356">
        <f t="shared" si="502"/>
        <v>0</v>
      </c>
      <c r="Q406" s="429">
        <f t="shared" si="502"/>
        <v>0</v>
      </c>
      <c r="R406" s="356">
        <f t="shared" si="502"/>
        <v>0</v>
      </c>
      <c r="S406" s="429">
        <f t="shared" si="502"/>
        <v>0</v>
      </c>
      <c r="T406" s="356">
        <f t="shared" si="502"/>
        <v>499.8</v>
      </c>
      <c r="U406" s="709">
        <f t="shared" si="502"/>
        <v>499781</v>
      </c>
      <c r="V406" s="710">
        <f t="shared" si="502"/>
        <v>499.8</v>
      </c>
      <c r="W406" s="709">
        <f t="shared" si="502"/>
        <v>499781</v>
      </c>
      <c r="X406" s="576">
        <f t="shared" si="500"/>
        <v>1</v>
      </c>
      <c r="Y406" s="576">
        <f t="shared" si="501"/>
        <v>1</v>
      </c>
    </row>
    <row r="407" spans="1:25" s="12" customFormat="1" ht="25.5" customHeight="1">
      <c r="A407" s="40" t="s">
        <v>498</v>
      </c>
      <c r="B407" s="67" t="s">
        <v>63</v>
      </c>
      <c r="C407" s="67" t="s">
        <v>89</v>
      </c>
      <c r="D407" s="68" t="s">
        <v>476</v>
      </c>
      <c r="E407" s="497" t="s">
        <v>38</v>
      </c>
      <c r="F407" s="498" t="s">
        <v>478</v>
      </c>
      <c r="G407" s="498" t="s">
        <v>201</v>
      </c>
      <c r="H407" s="499" t="s">
        <v>213</v>
      </c>
      <c r="I407" s="69" t="s">
        <v>499</v>
      </c>
      <c r="J407" s="357">
        <v>499.8</v>
      </c>
      <c r="K407" s="430">
        <v>499781</v>
      </c>
      <c r="L407" s="357">
        <f t="shared" si="502"/>
        <v>0</v>
      </c>
      <c r="M407" s="430">
        <f t="shared" si="502"/>
        <v>0</v>
      </c>
      <c r="N407" s="357">
        <f t="shared" si="502"/>
        <v>0</v>
      </c>
      <c r="O407" s="430">
        <f t="shared" si="502"/>
        <v>0</v>
      </c>
      <c r="P407" s="357">
        <f t="shared" si="502"/>
        <v>0</v>
      </c>
      <c r="Q407" s="430">
        <f t="shared" si="502"/>
        <v>0</v>
      </c>
      <c r="R407" s="357">
        <f t="shared" si="502"/>
        <v>0</v>
      </c>
      <c r="S407" s="430">
        <f t="shared" si="502"/>
        <v>0</v>
      </c>
      <c r="T407" s="357">
        <f t="shared" si="502"/>
        <v>499.8</v>
      </c>
      <c r="U407" s="711">
        <f t="shared" si="502"/>
        <v>499781</v>
      </c>
      <c r="V407" s="712">
        <f t="shared" si="502"/>
        <v>499.8</v>
      </c>
      <c r="W407" s="711">
        <f t="shared" si="502"/>
        <v>499781</v>
      </c>
      <c r="X407" s="577">
        <f t="shared" si="500"/>
        <v>1</v>
      </c>
      <c r="Y407" s="577">
        <f t="shared" si="501"/>
        <v>1</v>
      </c>
    </row>
    <row r="408" spans="1:25" s="50" customFormat="1" ht="25.5" customHeight="1">
      <c r="A408" s="45" t="s">
        <v>295</v>
      </c>
      <c r="B408" s="72" t="s">
        <v>63</v>
      </c>
      <c r="C408" s="72" t="s">
        <v>89</v>
      </c>
      <c r="D408" s="73" t="s">
        <v>476</v>
      </c>
      <c r="E408" s="74" t="s">
        <v>38</v>
      </c>
      <c r="F408" s="75" t="s">
        <v>478</v>
      </c>
      <c r="G408" s="75" t="s">
        <v>201</v>
      </c>
      <c r="H408" s="76" t="s">
        <v>213</v>
      </c>
      <c r="I408" s="77" t="s">
        <v>501</v>
      </c>
      <c r="J408" s="401">
        <v>499.8</v>
      </c>
      <c r="K408" s="468">
        <v>499781</v>
      </c>
      <c r="L408" s="401">
        <f t="shared" si="502"/>
        <v>0</v>
      </c>
      <c r="M408" s="468">
        <f t="shared" si="502"/>
        <v>0</v>
      </c>
      <c r="N408" s="401">
        <f t="shared" si="502"/>
        <v>0</v>
      </c>
      <c r="O408" s="468">
        <f t="shared" si="502"/>
        <v>0</v>
      </c>
      <c r="P408" s="401">
        <f t="shared" si="502"/>
        <v>0</v>
      </c>
      <c r="Q408" s="468">
        <f t="shared" si="502"/>
        <v>0</v>
      </c>
      <c r="R408" s="401">
        <f t="shared" si="502"/>
        <v>0</v>
      </c>
      <c r="S408" s="468">
        <f t="shared" si="502"/>
        <v>0</v>
      </c>
      <c r="T408" s="401">
        <f t="shared" si="502"/>
        <v>499.8</v>
      </c>
      <c r="U408" s="761">
        <f t="shared" si="502"/>
        <v>499781</v>
      </c>
      <c r="V408" s="762">
        <f t="shared" si="502"/>
        <v>499.8</v>
      </c>
      <c r="W408" s="761">
        <f t="shared" si="502"/>
        <v>499781</v>
      </c>
      <c r="X408" s="600">
        <f t="shared" si="500"/>
        <v>1</v>
      </c>
      <c r="Y408" s="600">
        <f t="shared" si="501"/>
        <v>1</v>
      </c>
    </row>
    <row r="409" spans="1:25" s="6" customFormat="1" ht="17.25" customHeight="1">
      <c r="A409" s="93" t="s">
        <v>574</v>
      </c>
      <c r="B409" s="94"/>
      <c r="C409" s="94"/>
      <c r="D409" s="95"/>
      <c r="E409" s="96"/>
      <c r="F409" s="495"/>
      <c r="G409" s="495"/>
      <c r="H409" s="496"/>
      <c r="I409" s="99"/>
      <c r="J409" s="365">
        <v>499.8</v>
      </c>
      <c r="K409" s="439">
        <v>499781</v>
      </c>
      <c r="L409" s="352">
        <f t="shared" ref="L409" si="503">N409+P409+R409</f>
        <v>0</v>
      </c>
      <c r="M409" s="397">
        <f t="shared" ref="M409" si="504">O409+Q409+S409</f>
        <v>0</v>
      </c>
      <c r="N409" s="365"/>
      <c r="O409" s="439"/>
      <c r="P409" s="365"/>
      <c r="Q409" s="439"/>
      <c r="R409" s="365"/>
      <c r="S409" s="439"/>
      <c r="T409" s="352">
        <f t="shared" ref="T409" si="505">J409+L409</f>
        <v>499.8</v>
      </c>
      <c r="U409" s="700">
        <f t="shared" ref="U409" si="506">K409+M409</f>
        <v>499781</v>
      </c>
      <c r="V409" s="732">
        <v>499.8</v>
      </c>
      <c r="W409" s="734">
        <v>499781</v>
      </c>
      <c r="X409" s="586">
        <f t="shared" si="500"/>
        <v>1</v>
      </c>
      <c r="Y409" s="586">
        <f t="shared" si="501"/>
        <v>1</v>
      </c>
    </row>
    <row r="410" spans="1:25" s="12" customFormat="1" ht="23.25" customHeight="1">
      <c r="A410" s="51" t="s">
        <v>72</v>
      </c>
      <c r="B410" s="100" t="s">
        <v>63</v>
      </c>
      <c r="C410" s="100" t="s">
        <v>89</v>
      </c>
      <c r="D410" s="101" t="s">
        <v>476</v>
      </c>
      <c r="E410" s="101" t="s">
        <v>535</v>
      </c>
      <c r="F410" s="102" t="s">
        <v>478</v>
      </c>
      <c r="G410" s="102" t="s">
        <v>201</v>
      </c>
      <c r="H410" s="103" t="s">
        <v>202</v>
      </c>
      <c r="I410" s="103"/>
      <c r="J410" s="363">
        <v>1252.8000000000002</v>
      </c>
      <c r="K410" s="436">
        <v>1252800</v>
      </c>
      <c r="L410" s="363">
        <f>L411</f>
        <v>0</v>
      </c>
      <c r="M410" s="436">
        <f>M411</f>
        <v>0</v>
      </c>
      <c r="N410" s="363">
        <f t="shared" ref="N410:S411" si="507">N411</f>
        <v>0</v>
      </c>
      <c r="O410" s="436">
        <f t="shared" si="507"/>
        <v>0</v>
      </c>
      <c r="P410" s="363">
        <f t="shared" si="507"/>
        <v>0</v>
      </c>
      <c r="Q410" s="436">
        <f t="shared" si="507"/>
        <v>0</v>
      </c>
      <c r="R410" s="363">
        <f t="shared" si="507"/>
        <v>0</v>
      </c>
      <c r="S410" s="436">
        <f t="shared" si="507"/>
        <v>0</v>
      </c>
      <c r="T410" s="363">
        <f t="shared" ref="T410:W411" si="508">T411</f>
        <v>1252.8000000000002</v>
      </c>
      <c r="U410" s="724">
        <f t="shared" si="508"/>
        <v>1252800</v>
      </c>
      <c r="V410" s="725">
        <f t="shared" si="508"/>
        <v>1223.5999999999999</v>
      </c>
      <c r="W410" s="724">
        <f t="shared" si="508"/>
        <v>1223584</v>
      </c>
      <c r="X410" s="583">
        <f t="shared" si="500"/>
        <v>0.97669220945082991</v>
      </c>
      <c r="Y410" s="583">
        <f t="shared" si="501"/>
        <v>0.97667943805874835</v>
      </c>
    </row>
    <row r="411" spans="1:25" s="12" customFormat="1" ht="16.5" customHeight="1">
      <c r="A411" s="60" t="s">
        <v>91</v>
      </c>
      <c r="B411" s="36" t="s">
        <v>63</v>
      </c>
      <c r="C411" s="36" t="s">
        <v>89</v>
      </c>
      <c r="D411" s="37" t="s">
        <v>476</v>
      </c>
      <c r="E411" s="37" t="s">
        <v>535</v>
      </c>
      <c r="F411" s="38" t="s">
        <v>478</v>
      </c>
      <c r="G411" s="38" t="s">
        <v>201</v>
      </c>
      <c r="H411" s="39" t="s">
        <v>222</v>
      </c>
      <c r="I411" s="39"/>
      <c r="J411" s="356">
        <v>1252.8000000000002</v>
      </c>
      <c r="K411" s="429">
        <v>1252800</v>
      </c>
      <c r="L411" s="356">
        <f>L412</f>
        <v>0</v>
      </c>
      <c r="M411" s="429">
        <f>M412</f>
        <v>0</v>
      </c>
      <c r="N411" s="356">
        <f t="shared" si="507"/>
        <v>0</v>
      </c>
      <c r="O411" s="429">
        <f t="shared" si="507"/>
        <v>0</v>
      </c>
      <c r="P411" s="356">
        <f t="shared" si="507"/>
        <v>0</v>
      </c>
      <c r="Q411" s="429">
        <f t="shared" si="507"/>
        <v>0</v>
      </c>
      <c r="R411" s="356">
        <f t="shared" si="507"/>
        <v>0</v>
      </c>
      <c r="S411" s="429">
        <f t="shared" si="507"/>
        <v>0</v>
      </c>
      <c r="T411" s="356">
        <f t="shared" si="508"/>
        <v>1252.8000000000002</v>
      </c>
      <c r="U411" s="709">
        <f t="shared" si="508"/>
        <v>1252800</v>
      </c>
      <c r="V411" s="710">
        <f t="shared" si="508"/>
        <v>1223.5999999999999</v>
      </c>
      <c r="W411" s="709">
        <f t="shared" si="508"/>
        <v>1223584</v>
      </c>
      <c r="X411" s="576">
        <f t="shared" si="500"/>
        <v>0.97669220945082991</v>
      </c>
      <c r="Y411" s="576">
        <f t="shared" si="501"/>
        <v>0.97667943805874835</v>
      </c>
    </row>
    <row r="412" spans="1:25" s="12" customFormat="1" ht="14.25" customHeight="1">
      <c r="A412" s="40" t="s">
        <v>502</v>
      </c>
      <c r="B412" s="41" t="s">
        <v>63</v>
      </c>
      <c r="C412" s="67" t="s">
        <v>89</v>
      </c>
      <c r="D412" s="68" t="s">
        <v>476</v>
      </c>
      <c r="E412" s="68" t="s">
        <v>535</v>
      </c>
      <c r="F412" s="105" t="s">
        <v>478</v>
      </c>
      <c r="G412" s="105" t="s">
        <v>201</v>
      </c>
      <c r="H412" s="69" t="s">
        <v>222</v>
      </c>
      <c r="I412" s="69" t="s">
        <v>503</v>
      </c>
      <c r="J412" s="357">
        <v>1252.8000000000002</v>
      </c>
      <c r="K412" s="430">
        <v>1252800</v>
      </c>
      <c r="L412" s="357">
        <f t="shared" ref="L412:W412" si="509">L413</f>
        <v>0</v>
      </c>
      <c r="M412" s="430">
        <f t="shared" si="509"/>
        <v>0</v>
      </c>
      <c r="N412" s="357">
        <f t="shared" si="509"/>
        <v>0</v>
      </c>
      <c r="O412" s="430">
        <f t="shared" si="509"/>
        <v>0</v>
      </c>
      <c r="P412" s="357">
        <f t="shared" si="509"/>
        <v>0</v>
      </c>
      <c r="Q412" s="430">
        <f t="shared" si="509"/>
        <v>0</v>
      </c>
      <c r="R412" s="357">
        <f t="shared" si="509"/>
        <v>0</v>
      </c>
      <c r="S412" s="430">
        <f t="shared" si="509"/>
        <v>0</v>
      </c>
      <c r="T412" s="357">
        <f t="shared" si="509"/>
        <v>1252.8000000000002</v>
      </c>
      <c r="U412" s="711">
        <f t="shared" si="509"/>
        <v>1252800</v>
      </c>
      <c r="V412" s="712">
        <f t="shared" si="509"/>
        <v>1223.5999999999999</v>
      </c>
      <c r="W412" s="711">
        <f t="shared" si="509"/>
        <v>1223584</v>
      </c>
      <c r="X412" s="577">
        <f t="shared" si="500"/>
        <v>0.97669220945082991</v>
      </c>
      <c r="Y412" s="577">
        <f t="shared" si="501"/>
        <v>0.97667943805874835</v>
      </c>
    </row>
    <row r="413" spans="1:25" s="6" customFormat="1" ht="36" customHeight="1">
      <c r="A413" s="45" t="s">
        <v>536</v>
      </c>
      <c r="B413" s="46" t="s">
        <v>63</v>
      </c>
      <c r="C413" s="46" t="s">
        <v>89</v>
      </c>
      <c r="D413" s="47" t="s">
        <v>476</v>
      </c>
      <c r="E413" s="47" t="s">
        <v>535</v>
      </c>
      <c r="F413" s="48" t="s">
        <v>478</v>
      </c>
      <c r="G413" s="48" t="s">
        <v>201</v>
      </c>
      <c r="H413" s="49" t="s">
        <v>222</v>
      </c>
      <c r="I413" s="49" t="s">
        <v>539</v>
      </c>
      <c r="J413" s="351">
        <v>1252.8000000000002</v>
      </c>
      <c r="K413" s="396">
        <v>1252800</v>
      </c>
      <c r="L413" s="351">
        <f t="shared" ref="L413:W413" si="510">SUM(L414:L414)</f>
        <v>0</v>
      </c>
      <c r="M413" s="396">
        <f t="shared" si="510"/>
        <v>0</v>
      </c>
      <c r="N413" s="351">
        <f t="shared" si="510"/>
        <v>0</v>
      </c>
      <c r="O413" s="396">
        <f t="shared" si="510"/>
        <v>0</v>
      </c>
      <c r="P413" s="351">
        <f t="shared" si="510"/>
        <v>0</v>
      </c>
      <c r="Q413" s="396">
        <f t="shared" si="510"/>
        <v>0</v>
      </c>
      <c r="R413" s="351">
        <f t="shared" si="510"/>
        <v>0</v>
      </c>
      <c r="S413" s="396">
        <f t="shared" si="510"/>
        <v>0</v>
      </c>
      <c r="T413" s="351">
        <f t="shared" si="510"/>
        <v>1252.8000000000002</v>
      </c>
      <c r="U413" s="699">
        <f t="shared" si="510"/>
        <v>1252800</v>
      </c>
      <c r="V413" s="708">
        <f t="shared" si="510"/>
        <v>1223.5999999999999</v>
      </c>
      <c r="W413" s="699">
        <f t="shared" si="510"/>
        <v>1223584</v>
      </c>
      <c r="X413" s="572">
        <f t="shared" si="500"/>
        <v>0.97669220945082991</v>
      </c>
      <c r="Y413" s="572">
        <f t="shared" si="501"/>
        <v>0.97667943805874835</v>
      </c>
    </row>
    <row r="414" spans="1:25" s="6" customFormat="1" ht="15" customHeight="1">
      <c r="A414" s="93" t="s">
        <v>519</v>
      </c>
      <c r="B414" s="94"/>
      <c r="C414" s="94"/>
      <c r="D414" s="95"/>
      <c r="E414" s="96"/>
      <c r="F414" s="495"/>
      <c r="G414" s="495"/>
      <c r="H414" s="496"/>
      <c r="I414" s="99"/>
      <c r="J414" s="365">
        <v>1252.8000000000002</v>
      </c>
      <c r="K414" s="439">
        <v>1252800</v>
      </c>
      <c r="L414" s="352">
        <f t="shared" ref="L414" si="511">N414+P414+R414</f>
        <v>0</v>
      </c>
      <c r="M414" s="397">
        <f t="shared" ref="M414" si="512">O414+Q414+S414</f>
        <v>0</v>
      </c>
      <c r="N414" s="365"/>
      <c r="O414" s="439"/>
      <c r="P414" s="365"/>
      <c r="Q414" s="439"/>
      <c r="R414" s="365"/>
      <c r="S414" s="439"/>
      <c r="T414" s="352">
        <f t="shared" ref="T414" si="513">J414+L414</f>
        <v>1252.8000000000002</v>
      </c>
      <c r="U414" s="700">
        <f t="shared" ref="U414" si="514">K414+M414</f>
        <v>1252800</v>
      </c>
      <c r="V414" s="732">
        <v>1223.5999999999999</v>
      </c>
      <c r="W414" s="734">
        <v>1223584</v>
      </c>
      <c r="X414" s="586">
        <f t="shared" si="500"/>
        <v>0.97669220945082991</v>
      </c>
      <c r="Y414" s="586">
        <f t="shared" si="501"/>
        <v>0.97667943805874835</v>
      </c>
    </row>
    <row r="415" spans="1:25" s="161" customFormat="1" ht="16.5" customHeight="1">
      <c r="A415" s="87" t="s">
        <v>92</v>
      </c>
      <c r="B415" s="19" t="s">
        <v>63</v>
      </c>
      <c r="C415" s="19" t="s">
        <v>89</v>
      </c>
      <c r="D415" s="19" t="s">
        <v>489</v>
      </c>
      <c r="E415" s="509"/>
      <c r="F415" s="510"/>
      <c r="G415" s="510"/>
      <c r="H415" s="511"/>
      <c r="I415" s="19"/>
      <c r="J415" s="346">
        <v>32777</v>
      </c>
      <c r="K415" s="421">
        <v>32776959.460000001</v>
      </c>
      <c r="L415" s="346">
        <f>L416+L421+L449</f>
        <v>0</v>
      </c>
      <c r="M415" s="346">
        <f t="shared" ref="M415:W415" si="515">M416+M421+M449</f>
        <v>0</v>
      </c>
      <c r="N415" s="346">
        <f t="shared" si="515"/>
        <v>0</v>
      </c>
      <c r="O415" s="346">
        <f t="shared" si="515"/>
        <v>0</v>
      </c>
      <c r="P415" s="346">
        <f t="shared" si="515"/>
        <v>0</v>
      </c>
      <c r="Q415" s="346">
        <f t="shared" si="515"/>
        <v>0</v>
      </c>
      <c r="R415" s="346">
        <f t="shared" si="515"/>
        <v>0</v>
      </c>
      <c r="S415" s="346">
        <f t="shared" si="515"/>
        <v>0</v>
      </c>
      <c r="T415" s="346">
        <f t="shared" si="515"/>
        <v>32777</v>
      </c>
      <c r="U415" s="689">
        <f t="shared" si="515"/>
        <v>32776959.460000001</v>
      </c>
      <c r="V415" s="690">
        <f t="shared" si="515"/>
        <v>31332</v>
      </c>
      <c r="W415" s="690">
        <f t="shared" si="515"/>
        <v>31331972.530000001</v>
      </c>
      <c r="X415" s="567">
        <f t="shared" si="500"/>
        <v>0.95591420813375227</v>
      </c>
      <c r="Y415" s="567">
        <f t="shared" si="501"/>
        <v>0.9559145523622038</v>
      </c>
    </row>
    <row r="416" spans="1:25" s="12" customFormat="1" ht="33.75" customHeight="1">
      <c r="A416" s="123" t="s">
        <v>64</v>
      </c>
      <c r="B416" s="100" t="s">
        <v>63</v>
      </c>
      <c r="C416" s="100" t="s">
        <v>89</v>
      </c>
      <c r="D416" s="101" t="s">
        <v>489</v>
      </c>
      <c r="E416" s="101" t="s">
        <v>38</v>
      </c>
      <c r="F416" s="102" t="s">
        <v>478</v>
      </c>
      <c r="G416" s="102" t="s">
        <v>201</v>
      </c>
      <c r="H416" s="103" t="s">
        <v>202</v>
      </c>
      <c r="I416" s="103"/>
      <c r="J416" s="363">
        <v>800</v>
      </c>
      <c r="K416" s="436">
        <v>800000</v>
      </c>
      <c r="L416" s="363">
        <f t="shared" ref="L416:W419" si="516">L417</f>
        <v>0</v>
      </c>
      <c r="M416" s="436">
        <f t="shared" si="516"/>
        <v>0</v>
      </c>
      <c r="N416" s="363">
        <f t="shared" si="516"/>
        <v>0</v>
      </c>
      <c r="O416" s="436">
        <f t="shared" si="516"/>
        <v>0</v>
      </c>
      <c r="P416" s="363">
        <f t="shared" si="516"/>
        <v>0</v>
      </c>
      <c r="Q416" s="436">
        <f t="shared" si="516"/>
        <v>0</v>
      </c>
      <c r="R416" s="363">
        <f t="shared" si="516"/>
        <v>0</v>
      </c>
      <c r="S416" s="436">
        <f t="shared" si="516"/>
        <v>0</v>
      </c>
      <c r="T416" s="363">
        <f t="shared" si="516"/>
        <v>800</v>
      </c>
      <c r="U416" s="724">
        <f t="shared" si="516"/>
        <v>800000</v>
      </c>
      <c r="V416" s="725">
        <f t="shared" si="516"/>
        <v>800</v>
      </c>
      <c r="W416" s="724">
        <f t="shared" si="516"/>
        <v>800000</v>
      </c>
      <c r="X416" s="583">
        <f t="shared" si="500"/>
        <v>1</v>
      </c>
      <c r="Y416" s="583">
        <f t="shared" si="501"/>
        <v>1</v>
      </c>
    </row>
    <row r="417" spans="1:25" s="12" customFormat="1" ht="25.5" customHeight="1">
      <c r="A417" s="60" t="s">
        <v>65</v>
      </c>
      <c r="B417" s="61" t="s">
        <v>63</v>
      </c>
      <c r="C417" s="61" t="s">
        <v>89</v>
      </c>
      <c r="D417" s="62" t="s">
        <v>489</v>
      </c>
      <c r="E417" s="62" t="s">
        <v>38</v>
      </c>
      <c r="F417" s="92" t="s">
        <v>478</v>
      </c>
      <c r="G417" s="92" t="s">
        <v>201</v>
      </c>
      <c r="H417" s="66" t="s">
        <v>218</v>
      </c>
      <c r="I417" s="66"/>
      <c r="J417" s="355">
        <v>800</v>
      </c>
      <c r="K417" s="428">
        <v>800000</v>
      </c>
      <c r="L417" s="355">
        <f t="shared" si="516"/>
        <v>0</v>
      </c>
      <c r="M417" s="428">
        <f t="shared" si="516"/>
        <v>0</v>
      </c>
      <c r="N417" s="355">
        <f t="shared" si="516"/>
        <v>0</v>
      </c>
      <c r="O417" s="428">
        <f t="shared" si="516"/>
        <v>0</v>
      </c>
      <c r="P417" s="355">
        <f t="shared" si="516"/>
        <v>0</v>
      </c>
      <c r="Q417" s="428">
        <f t="shared" si="516"/>
        <v>0</v>
      </c>
      <c r="R417" s="355">
        <f t="shared" si="516"/>
        <v>0</v>
      </c>
      <c r="S417" s="428">
        <f t="shared" si="516"/>
        <v>0</v>
      </c>
      <c r="T417" s="355">
        <f t="shared" si="516"/>
        <v>800</v>
      </c>
      <c r="U417" s="706">
        <f t="shared" si="516"/>
        <v>800000</v>
      </c>
      <c r="V417" s="707">
        <f t="shared" si="516"/>
        <v>800</v>
      </c>
      <c r="W417" s="706">
        <f t="shared" si="516"/>
        <v>800000</v>
      </c>
      <c r="X417" s="575">
        <f t="shared" si="500"/>
        <v>1</v>
      </c>
      <c r="Y417" s="575">
        <f t="shared" si="501"/>
        <v>1</v>
      </c>
    </row>
    <row r="418" spans="1:25" s="12" customFormat="1" ht="25.5" customHeight="1">
      <c r="A418" s="40" t="s">
        <v>66</v>
      </c>
      <c r="B418" s="67" t="s">
        <v>63</v>
      </c>
      <c r="C418" s="67" t="s">
        <v>89</v>
      </c>
      <c r="D418" s="68" t="s">
        <v>489</v>
      </c>
      <c r="E418" s="68" t="s">
        <v>38</v>
      </c>
      <c r="F418" s="105" t="s">
        <v>478</v>
      </c>
      <c r="G418" s="105" t="s">
        <v>201</v>
      </c>
      <c r="H418" s="69" t="s">
        <v>218</v>
      </c>
      <c r="I418" s="69" t="s">
        <v>67</v>
      </c>
      <c r="J418" s="357">
        <v>800</v>
      </c>
      <c r="K418" s="430">
        <v>800000</v>
      </c>
      <c r="L418" s="357">
        <f t="shared" si="516"/>
        <v>0</v>
      </c>
      <c r="M418" s="430">
        <f t="shared" si="516"/>
        <v>0</v>
      </c>
      <c r="N418" s="357">
        <f t="shared" si="516"/>
        <v>0</v>
      </c>
      <c r="O418" s="430">
        <f t="shared" si="516"/>
        <v>0</v>
      </c>
      <c r="P418" s="357">
        <f t="shared" si="516"/>
        <v>0</v>
      </c>
      <c r="Q418" s="430">
        <f t="shared" si="516"/>
        <v>0</v>
      </c>
      <c r="R418" s="357">
        <f t="shared" si="516"/>
        <v>0</v>
      </c>
      <c r="S418" s="430">
        <f t="shared" si="516"/>
        <v>0</v>
      </c>
      <c r="T418" s="357">
        <f t="shared" si="516"/>
        <v>800</v>
      </c>
      <c r="U418" s="711">
        <f t="shared" si="516"/>
        <v>800000</v>
      </c>
      <c r="V418" s="712">
        <f t="shared" si="516"/>
        <v>800</v>
      </c>
      <c r="W418" s="711">
        <f t="shared" si="516"/>
        <v>800000</v>
      </c>
      <c r="X418" s="577">
        <f t="shared" si="500"/>
        <v>1</v>
      </c>
      <c r="Y418" s="577">
        <f t="shared" si="501"/>
        <v>1</v>
      </c>
    </row>
    <row r="419" spans="1:25" s="50" customFormat="1" ht="15.75" customHeight="1">
      <c r="A419" s="152" t="s">
        <v>68</v>
      </c>
      <c r="B419" s="72" t="s">
        <v>63</v>
      </c>
      <c r="C419" s="72" t="s">
        <v>89</v>
      </c>
      <c r="D419" s="73" t="s">
        <v>489</v>
      </c>
      <c r="E419" s="73" t="s">
        <v>38</v>
      </c>
      <c r="F419" s="107" t="s">
        <v>478</v>
      </c>
      <c r="G419" s="107" t="s">
        <v>201</v>
      </c>
      <c r="H419" s="77" t="s">
        <v>218</v>
      </c>
      <c r="I419" s="77" t="s">
        <v>69</v>
      </c>
      <c r="J419" s="351">
        <v>800</v>
      </c>
      <c r="K419" s="396">
        <v>800000</v>
      </c>
      <c r="L419" s="351">
        <f>L420</f>
        <v>0</v>
      </c>
      <c r="M419" s="396">
        <f>M420</f>
        <v>0</v>
      </c>
      <c r="N419" s="351">
        <f t="shared" si="516"/>
        <v>0</v>
      </c>
      <c r="O419" s="396">
        <f t="shared" si="516"/>
        <v>0</v>
      </c>
      <c r="P419" s="351">
        <f t="shared" si="516"/>
        <v>0</v>
      </c>
      <c r="Q419" s="396">
        <f t="shared" si="516"/>
        <v>0</v>
      </c>
      <c r="R419" s="351">
        <f t="shared" si="516"/>
        <v>0</v>
      </c>
      <c r="S419" s="396">
        <f t="shared" si="516"/>
        <v>0</v>
      </c>
      <c r="T419" s="351">
        <f t="shared" si="516"/>
        <v>800</v>
      </c>
      <c r="U419" s="699">
        <f t="shared" si="516"/>
        <v>800000</v>
      </c>
      <c r="V419" s="708">
        <f t="shared" si="516"/>
        <v>800</v>
      </c>
      <c r="W419" s="699">
        <f t="shared" si="516"/>
        <v>800000</v>
      </c>
      <c r="X419" s="572">
        <f t="shared" si="500"/>
        <v>1</v>
      </c>
      <c r="Y419" s="572">
        <f t="shared" si="501"/>
        <v>1</v>
      </c>
    </row>
    <row r="420" spans="1:25" s="50" customFormat="1" ht="15.75" customHeight="1">
      <c r="A420" s="400" t="s">
        <v>275</v>
      </c>
      <c r="B420" s="72"/>
      <c r="C420" s="72"/>
      <c r="D420" s="73"/>
      <c r="E420" s="73"/>
      <c r="F420" s="107"/>
      <c r="G420" s="107"/>
      <c r="H420" s="77"/>
      <c r="I420" s="77"/>
      <c r="J420" s="351">
        <v>800</v>
      </c>
      <c r="K420" s="437">
        <v>800000</v>
      </c>
      <c r="L420" s="352">
        <f t="shared" ref="L420" si="517">N420+P420+R420</f>
        <v>0</v>
      </c>
      <c r="M420" s="397">
        <f t="shared" ref="M420" si="518">O420+Q420+S420</f>
        <v>0</v>
      </c>
      <c r="N420" s="395"/>
      <c r="O420" s="437"/>
      <c r="P420" s="395"/>
      <c r="Q420" s="437"/>
      <c r="R420" s="395"/>
      <c r="S420" s="437"/>
      <c r="T420" s="352">
        <f t="shared" ref="T420" si="519">J420+L420</f>
        <v>800</v>
      </c>
      <c r="U420" s="700">
        <f t="shared" ref="U420" si="520">K420+M420</f>
        <v>800000</v>
      </c>
      <c r="V420" s="726">
        <v>800</v>
      </c>
      <c r="W420" s="727">
        <v>800000</v>
      </c>
      <c r="X420" s="584">
        <f t="shared" si="500"/>
        <v>1</v>
      </c>
      <c r="Y420" s="584">
        <f t="shared" si="501"/>
        <v>1</v>
      </c>
    </row>
    <row r="421" spans="1:25" s="12" customFormat="1" ht="37.5" customHeight="1">
      <c r="A421" s="51" t="s">
        <v>72</v>
      </c>
      <c r="B421" s="100" t="s">
        <v>63</v>
      </c>
      <c r="C421" s="100" t="s">
        <v>89</v>
      </c>
      <c r="D421" s="101" t="s">
        <v>489</v>
      </c>
      <c r="E421" s="101" t="s">
        <v>535</v>
      </c>
      <c r="F421" s="102" t="s">
        <v>478</v>
      </c>
      <c r="G421" s="102" t="s">
        <v>201</v>
      </c>
      <c r="H421" s="103" t="s">
        <v>202</v>
      </c>
      <c r="I421" s="103"/>
      <c r="J421" s="363">
        <v>21533.3</v>
      </c>
      <c r="K421" s="436">
        <v>21533333.200000003</v>
      </c>
      <c r="L421" s="363">
        <f>L425+L430+L433+L422</f>
        <v>0</v>
      </c>
      <c r="M421" s="436">
        <f t="shared" ref="M421:W421" si="521">M425+M430+M433+M422</f>
        <v>0</v>
      </c>
      <c r="N421" s="363">
        <f t="shared" si="521"/>
        <v>0</v>
      </c>
      <c r="O421" s="436">
        <f t="shared" si="521"/>
        <v>0</v>
      </c>
      <c r="P421" s="363">
        <f t="shared" si="521"/>
        <v>0</v>
      </c>
      <c r="Q421" s="436">
        <f t="shared" si="521"/>
        <v>0</v>
      </c>
      <c r="R421" s="363">
        <f t="shared" si="521"/>
        <v>0</v>
      </c>
      <c r="S421" s="436">
        <f t="shared" si="521"/>
        <v>0</v>
      </c>
      <c r="T421" s="363">
        <f t="shared" si="521"/>
        <v>21533.3</v>
      </c>
      <c r="U421" s="724">
        <f t="shared" si="521"/>
        <v>21533333.200000003</v>
      </c>
      <c r="V421" s="725">
        <f t="shared" si="521"/>
        <v>20095.900000000001</v>
      </c>
      <c r="W421" s="724">
        <f t="shared" si="521"/>
        <v>20095891.710000001</v>
      </c>
      <c r="X421" s="583">
        <f t="shared" si="500"/>
        <v>0.93324757468664821</v>
      </c>
      <c r="Y421" s="583">
        <f t="shared" si="501"/>
        <v>0.93324575082505101</v>
      </c>
    </row>
    <row r="422" spans="1:25" s="12" customFormat="1" ht="51.75" customHeight="1">
      <c r="A422" s="60" t="s">
        <v>619</v>
      </c>
      <c r="B422" s="36" t="s">
        <v>63</v>
      </c>
      <c r="C422" s="36" t="s">
        <v>89</v>
      </c>
      <c r="D422" s="37" t="s">
        <v>489</v>
      </c>
      <c r="E422" s="37" t="s">
        <v>535</v>
      </c>
      <c r="F422" s="38" t="s">
        <v>478</v>
      </c>
      <c r="G422" s="38" t="s">
        <v>201</v>
      </c>
      <c r="H422" s="39" t="s">
        <v>618</v>
      </c>
      <c r="I422" s="39"/>
      <c r="J422" s="356">
        <v>400</v>
      </c>
      <c r="K422" s="429">
        <v>400000</v>
      </c>
      <c r="L422" s="356">
        <f>L423+L425</f>
        <v>0</v>
      </c>
      <c r="M422" s="429">
        <f>M423+M425</f>
        <v>0</v>
      </c>
      <c r="N422" s="356">
        <f>N423</f>
        <v>0</v>
      </c>
      <c r="O422" s="429">
        <f>O423</f>
        <v>0</v>
      </c>
      <c r="P422" s="356">
        <f t="shared" ref="P422" si="522">P423</f>
        <v>0</v>
      </c>
      <c r="Q422" s="429">
        <f t="shared" ref="Q422" si="523">Q423</f>
        <v>0</v>
      </c>
      <c r="R422" s="356">
        <f t="shared" ref="R422" si="524">R423</f>
        <v>0</v>
      </c>
      <c r="S422" s="429">
        <f t="shared" ref="S422" si="525">S423</f>
        <v>0</v>
      </c>
      <c r="T422" s="356">
        <f t="shared" ref="T422" si="526">T423</f>
        <v>400</v>
      </c>
      <c r="U422" s="709">
        <f t="shared" ref="U422:W422" si="527">U423</f>
        <v>400000</v>
      </c>
      <c r="V422" s="710">
        <f t="shared" si="527"/>
        <v>0</v>
      </c>
      <c r="W422" s="709">
        <f t="shared" si="527"/>
        <v>0</v>
      </c>
      <c r="X422" s="576">
        <f t="shared" ref="X422:X461" si="528">IF(V422=0,0,V422/T422)</f>
        <v>0</v>
      </c>
      <c r="Y422" s="576">
        <f t="shared" ref="Y422:Y461" si="529">IF(W422=0,0,W422/U422)</f>
        <v>0</v>
      </c>
    </row>
    <row r="423" spans="1:25" s="12" customFormat="1" ht="26.25" customHeight="1">
      <c r="A423" s="40" t="s">
        <v>498</v>
      </c>
      <c r="B423" s="41" t="s">
        <v>63</v>
      </c>
      <c r="C423" s="67" t="s">
        <v>89</v>
      </c>
      <c r="D423" s="68" t="s">
        <v>489</v>
      </c>
      <c r="E423" s="68" t="s">
        <v>535</v>
      </c>
      <c r="F423" s="105" t="s">
        <v>478</v>
      </c>
      <c r="G423" s="105" t="s">
        <v>201</v>
      </c>
      <c r="H423" s="69" t="s">
        <v>618</v>
      </c>
      <c r="I423" s="69" t="s">
        <v>499</v>
      </c>
      <c r="J423" s="357">
        <v>400</v>
      </c>
      <c r="K423" s="430">
        <v>400000</v>
      </c>
      <c r="L423" s="357">
        <f t="shared" ref="L423:W423" si="530">L424</f>
        <v>0</v>
      </c>
      <c r="M423" s="430">
        <f t="shared" si="530"/>
        <v>0</v>
      </c>
      <c r="N423" s="357">
        <f t="shared" si="530"/>
        <v>0</v>
      </c>
      <c r="O423" s="430">
        <f t="shared" si="530"/>
        <v>0</v>
      </c>
      <c r="P423" s="357">
        <f t="shared" si="530"/>
        <v>0</v>
      </c>
      <c r="Q423" s="430">
        <f t="shared" si="530"/>
        <v>0</v>
      </c>
      <c r="R423" s="357">
        <f t="shared" si="530"/>
        <v>0</v>
      </c>
      <c r="S423" s="430">
        <f t="shared" si="530"/>
        <v>0</v>
      </c>
      <c r="T423" s="357">
        <f t="shared" si="530"/>
        <v>400</v>
      </c>
      <c r="U423" s="711">
        <f t="shared" si="530"/>
        <v>400000</v>
      </c>
      <c r="V423" s="712">
        <f t="shared" si="530"/>
        <v>0</v>
      </c>
      <c r="W423" s="711">
        <f t="shared" si="530"/>
        <v>0</v>
      </c>
      <c r="X423" s="577">
        <f t="shared" si="528"/>
        <v>0</v>
      </c>
      <c r="Y423" s="577">
        <f t="shared" si="529"/>
        <v>0</v>
      </c>
    </row>
    <row r="424" spans="1:25" s="6" customFormat="1" ht="23.25" customHeight="1">
      <c r="A424" s="554" t="s">
        <v>500</v>
      </c>
      <c r="B424" s="46" t="s">
        <v>63</v>
      </c>
      <c r="C424" s="46" t="s">
        <v>89</v>
      </c>
      <c r="D424" s="47" t="s">
        <v>489</v>
      </c>
      <c r="E424" s="47" t="s">
        <v>535</v>
      </c>
      <c r="F424" s="48" t="s">
        <v>478</v>
      </c>
      <c r="G424" s="48" t="s">
        <v>201</v>
      </c>
      <c r="H424" s="49" t="s">
        <v>618</v>
      </c>
      <c r="I424" s="49" t="s">
        <v>501</v>
      </c>
      <c r="J424" s="351">
        <v>400</v>
      </c>
      <c r="K424" s="396">
        <v>400000</v>
      </c>
      <c r="L424" s="352">
        <f t="shared" ref="L424" si="531">N424+P424+R424</f>
        <v>0</v>
      </c>
      <c r="M424" s="397">
        <f t="shared" ref="M424" si="532">O424+Q424+S424</f>
        <v>0</v>
      </c>
      <c r="N424" s="352"/>
      <c r="O424" s="397"/>
      <c r="P424" s="352"/>
      <c r="Q424" s="397"/>
      <c r="R424" s="352"/>
      <c r="S424" s="397"/>
      <c r="T424" s="352">
        <f t="shared" ref="T424" si="533">J424+L424</f>
        <v>400</v>
      </c>
      <c r="U424" s="700">
        <f t="shared" ref="U424" si="534">K424+M424</f>
        <v>400000</v>
      </c>
      <c r="V424" s="701">
        <v>0</v>
      </c>
      <c r="W424" s="700">
        <v>0</v>
      </c>
      <c r="X424" s="564">
        <f t="shared" si="528"/>
        <v>0</v>
      </c>
      <c r="Y424" s="564">
        <f t="shared" si="529"/>
        <v>0</v>
      </c>
    </row>
    <row r="425" spans="1:25" s="12" customFormat="1" ht="16.5" customHeight="1">
      <c r="A425" s="60" t="s">
        <v>95</v>
      </c>
      <c r="B425" s="36" t="s">
        <v>63</v>
      </c>
      <c r="C425" s="36" t="s">
        <v>89</v>
      </c>
      <c r="D425" s="37" t="s">
        <v>489</v>
      </c>
      <c r="E425" s="37" t="s">
        <v>535</v>
      </c>
      <c r="F425" s="38" t="s">
        <v>478</v>
      </c>
      <c r="G425" s="38" t="s">
        <v>201</v>
      </c>
      <c r="H425" s="39" t="s">
        <v>223</v>
      </c>
      <c r="I425" s="144"/>
      <c r="J425" s="349">
        <v>14705.6</v>
      </c>
      <c r="K425" s="349">
        <v>14705618.370000001</v>
      </c>
      <c r="L425" s="349">
        <f t="shared" ref="L425:S425" si="535">L428+L426</f>
        <v>0</v>
      </c>
      <c r="M425" s="424">
        <f t="shared" si="535"/>
        <v>0</v>
      </c>
      <c r="N425" s="349">
        <f t="shared" si="535"/>
        <v>0</v>
      </c>
      <c r="O425" s="424">
        <f t="shared" si="535"/>
        <v>0</v>
      </c>
      <c r="P425" s="349">
        <f t="shared" si="535"/>
        <v>0</v>
      </c>
      <c r="Q425" s="424">
        <f t="shared" si="535"/>
        <v>0</v>
      </c>
      <c r="R425" s="349">
        <f t="shared" si="535"/>
        <v>0</v>
      </c>
      <c r="S425" s="424">
        <f t="shared" si="535"/>
        <v>0</v>
      </c>
      <c r="T425" s="349">
        <f t="shared" ref="T425:W425" si="536">T428+T426</f>
        <v>14705.6</v>
      </c>
      <c r="U425" s="695">
        <f t="shared" si="536"/>
        <v>14705618.370000001</v>
      </c>
      <c r="V425" s="696">
        <f t="shared" si="536"/>
        <v>13940.5</v>
      </c>
      <c r="W425" s="695">
        <f t="shared" si="536"/>
        <v>13940491.9</v>
      </c>
      <c r="X425" s="570">
        <f t="shared" si="528"/>
        <v>0.94797220106626046</v>
      </c>
      <c r="Y425" s="570">
        <f t="shared" si="529"/>
        <v>0.94797046606616109</v>
      </c>
    </row>
    <row r="426" spans="1:25" s="12" customFormat="1" ht="22.5" customHeight="1">
      <c r="A426" s="40" t="s">
        <v>498</v>
      </c>
      <c r="B426" s="67" t="s">
        <v>63</v>
      </c>
      <c r="C426" s="67" t="s">
        <v>89</v>
      </c>
      <c r="D426" s="68" t="s">
        <v>489</v>
      </c>
      <c r="E426" s="128" t="s">
        <v>535</v>
      </c>
      <c r="F426" s="130" t="s">
        <v>478</v>
      </c>
      <c r="G426" s="130" t="s">
        <v>201</v>
      </c>
      <c r="H426" s="131" t="s">
        <v>223</v>
      </c>
      <c r="I426" s="69" t="s">
        <v>499</v>
      </c>
      <c r="J426" s="410">
        <v>9830.4</v>
      </c>
      <c r="K426" s="465">
        <v>9830543.0999999996</v>
      </c>
      <c r="L426" s="410">
        <f t="shared" ref="L426:W426" si="537">L427</f>
        <v>0</v>
      </c>
      <c r="M426" s="465">
        <f t="shared" si="537"/>
        <v>0</v>
      </c>
      <c r="N426" s="410">
        <f t="shared" si="537"/>
        <v>0</v>
      </c>
      <c r="O426" s="465">
        <f t="shared" si="537"/>
        <v>0</v>
      </c>
      <c r="P426" s="410">
        <f t="shared" si="537"/>
        <v>0</v>
      </c>
      <c r="Q426" s="465">
        <f t="shared" si="537"/>
        <v>0</v>
      </c>
      <c r="R426" s="410">
        <f t="shared" si="537"/>
        <v>0</v>
      </c>
      <c r="S426" s="465">
        <f t="shared" si="537"/>
        <v>0</v>
      </c>
      <c r="T426" s="357">
        <f>T427</f>
        <v>9830.4</v>
      </c>
      <c r="U426" s="711">
        <f t="shared" si="537"/>
        <v>9830543.0999999996</v>
      </c>
      <c r="V426" s="765">
        <f t="shared" si="537"/>
        <v>9065.4</v>
      </c>
      <c r="W426" s="766">
        <f t="shared" si="537"/>
        <v>9065416.6300000008</v>
      </c>
      <c r="X426" s="603">
        <f t="shared" si="528"/>
        <v>0.92218017578125</v>
      </c>
      <c r="Y426" s="603">
        <f t="shared" si="529"/>
        <v>0.92216844357256322</v>
      </c>
    </row>
    <row r="427" spans="1:25" s="50" customFormat="1" ht="24.75" customHeight="1">
      <c r="A427" s="45" t="s">
        <v>295</v>
      </c>
      <c r="B427" s="72" t="s">
        <v>63</v>
      </c>
      <c r="C427" s="72" t="s">
        <v>89</v>
      </c>
      <c r="D427" s="73" t="s">
        <v>489</v>
      </c>
      <c r="E427" s="47" t="s">
        <v>535</v>
      </c>
      <c r="F427" s="48" t="s">
        <v>478</v>
      </c>
      <c r="G427" s="48" t="s">
        <v>201</v>
      </c>
      <c r="H427" s="49" t="s">
        <v>223</v>
      </c>
      <c r="I427" s="77" t="s">
        <v>501</v>
      </c>
      <c r="J427" s="401">
        <v>9830.4</v>
      </c>
      <c r="K427" s="469">
        <v>9830543.0999999996</v>
      </c>
      <c r="L427" s="352">
        <f t="shared" ref="L427" si="538">N427+P427+R427</f>
        <v>0</v>
      </c>
      <c r="M427" s="397">
        <f t="shared" ref="M427" si="539">O427+Q427+S427</f>
        <v>0</v>
      </c>
      <c r="N427" s="470"/>
      <c r="O427" s="469"/>
      <c r="P427" s="401"/>
      <c r="Q427" s="469"/>
      <c r="R427" s="470"/>
      <c r="S427" s="469"/>
      <c r="T427" s="663">
        <f t="shared" ref="T427" si="540">J427+L427</f>
        <v>9830.4</v>
      </c>
      <c r="U427" s="700">
        <f t="shared" ref="U427" si="541">K427+M427</f>
        <v>9830543.0999999996</v>
      </c>
      <c r="V427" s="767">
        <v>9065.4</v>
      </c>
      <c r="W427" s="768">
        <v>9065416.6300000008</v>
      </c>
      <c r="X427" s="607">
        <f t="shared" si="528"/>
        <v>0.92218017578125</v>
      </c>
      <c r="Y427" s="607">
        <f t="shared" si="529"/>
        <v>0.92216844357256322</v>
      </c>
    </row>
    <row r="428" spans="1:25" s="12" customFormat="1" ht="16.5" customHeight="1">
      <c r="A428" s="40" t="s">
        <v>502</v>
      </c>
      <c r="B428" s="41" t="s">
        <v>63</v>
      </c>
      <c r="C428" s="67" t="s">
        <v>89</v>
      </c>
      <c r="D428" s="68" t="s">
        <v>489</v>
      </c>
      <c r="E428" s="68" t="s">
        <v>535</v>
      </c>
      <c r="F428" s="105" t="s">
        <v>478</v>
      </c>
      <c r="G428" s="105" t="s">
        <v>201</v>
      </c>
      <c r="H428" s="69" t="s">
        <v>223</v>
      </c>
      <c r="I428" s="69" t="s">
        <v>503</v>
      </c>
      <c r="J428" s="357">
        <v>4875.2000000000007</v>
      </c>
      <c r="K428" s="430">
        <v>4875075.2700000005</v>
      </c>
      <c r="L428" s="357">
        <f t="shared" ref="L428:W428" si="542">L429</f>
        <v>0</v>
      </c>
      <c r="M428" s="430">
        <f t="shared" si="542"/>
        <v>0</v>
      </c>
      <c r="N428" s="357">
        <f t="shared" si="542"/>
        <v>0</v>
      </c>
      <c r="O428" s="430">
        <f t="shared" si="542"/>
        <v>0</v>
      </c>
      <c r="P428" s="357">
        <f t="shared" si="542"/>
        <v>0</v>
      </c>
      <c r="Q428" s="430">
        <f t="shared" si="542"/>
        <v>0</v>
      </c>
      <c r="R428" s="357">
        <f t="shared" si="542"/>
        <v>0</v>
      </c>
      <c r="S428" s="430">
        <f t="shared" si="542"/>
        <v>0</v>
      </c>
      <c r="T428" s="357">
        <f t="shared" si="542"/>
        <v>4875.2000000000007</v>
      </c>
      <c r="U428" s="711">
        <f t="shared" si="542"/>
        <v>4875075.2700000005</v>
      </c>
      <c r="V428" s="712">
        <f t="shared" si="542"/>
        <v>4875.1000000000004</v>
      </c>
      <c r="W428" s="711">
        <f t="shared" si="542"/>
        <v>4875075.2699999996</v>
      </c>
      <c r="X428" s="577">
        <f t="shared" si="528"/>
        <v>0.99997948802100423</v>
      </c>
      <c r="Y428" s="577">
        <f t="shared" si="529"/>
        <v>0.99999999999999978</v>
      </c>
    </row>
    <row r="429" spans="1:25" s="6" customFormat="1" ht="33" customHeight="1">
      <c r="A429" s="45" t="s">
        <v>253</v>
      </c>
      <c r="B429" s="46" t="s">
        <v>63</v>
      </c>
      <c r="C429" s="46" t="s">
        <v>89</v>
      </c>
      <c r="D429" s="47" t="s">
        <v>489</v>
      </c>
      <c r="E429" s="47" t="s">
        <v>535</v>
      </c>
      <c r="F429" s="48" t="s">
        <v>478</v>
      </c>
      <c r="G429" s="48" t="s">
        <v>201</v>
      </c>
      <c r="H429" s="49" t="s">
        <v>223</v>
      </c>
      <c r="I429" s="49" t="s">
        <v>539</v>
      </c>
      <c r="J429" s="395">
        <v>4875.2000000000007</v>
      </c>
      <c r="K429" s="396">
        <v>4875075.2700000005</v>
      </c>
      <c r="L429" s="352">
        <f t="shared" ref="L429" si="543">N429+P429+R429</f>
        <v>0</v>
      </c>
      <c r="M429" s="397">
        <f t="shared" ref="M429" si="544">O429+Q429+S429</f>
        <v>0</v>
      </c>
      <c r="N429" s="351"/>
      <c r="O429" s="396"/>
      <c r="P429" s="351"/>
      <c r="Q429" s="396"/>
      <c r="R429" s="351"/>
      <c r="S429" s="396"/>
      <c r="T429" s="663">
        <f t="shared" ref="T429" si="545">J429+L429</f>
        <v>4875.2000000000007</v>
      </c>
      <c r="U429" s="700">
        <f t="shared" ref="U429" si="546">K429+M429</f>
        <v>4875075.2700000005</v>
      </c>
      <c r="V429" s="769">
        <v>4875.1000000000004</v>
      </c>
      <c r="W429" s="699">
        <v>4875075.2699999996</v>
      </c>
      <c r="X429" s="572">
        <f t="shared" si="528"/>
        <v>0.99997948802100423</v>
      </c>
      <c r="Y429" s="572">
        <f t="shared" si="529"/>
        <v>0.99999999999999978</v>
      </c>
    </row>
    <row r="430" spans="1:25" s="12" customFormat="1" ht="15.75" customHeight="1">
      <c r="A430" s="60" t="s">
        <v>96</v>
      </c>
      <c r="B430" s="36" t="s">
        <v>63</v>
      </c>
      <c r="C430" s="36" t="s">
        <v>89</v>
      </c>
      <c r="D430" s="37" t="s">
        <v>489</v>
      </c>
      <c r="E430" s="37" t="s">
        <v>535</v>
      </c>
      <c r="F430" s="38" t="s">
        <v>478</v>
      </c>
      <c r="G430" s="38" t="s">
        <v>201</v>
      </c>
      <c r="H430" s="39" t="s">
        <v>224</v>
      </c>
      <c r="I430" s="144"/>
      <c r="J430" s="349">
        <v>4666</v>
      </c>
      <c r="K430" s="424">
        <v>4666031</v>
      </c>
      <c r="L430" s="349">
        <f>L431</f>
        <v>0</v>
      </c>
      <c r="M430" s="424">
        <f>M431</f>
        <v>0</v>
      </c>
      <c r="N430" s="349">
        <f t="shared" ref="N430:W430" si="547">N431</f>
        <v>0</v>
      </c>
      <c r="O430" s="424">
        <f t="shared" si="547"/>
        <v>0</v>
      </c>
      <c r="P430" s="349">
        <f t="shared" si="547"/>
        <v>0</v>
      </c>
      <c r="Q430" s="424">
        <f t="shared" si="547"/>
        <v>0</v>
      </c>
      <c r="R430" s="349">
        <f t="shared" si="547"/>
        <v>0</v>
      </c>
      <c r="S430" s="424">
        <f t="shared" si="547"/>
        <v>0</v>
      </c>
      <c r="T430" s="349">
        <f t="shared" si="547"/>
        <v>4666</v>
      </c>
      <c r="U430" s="695">
        <f t="shared" si="547"/>
        <v>4666031</v>
      </c>
      <c r="V430" s="696">
        <f t="shared" si="547"/>
        <v>4666</v>
      </c>
      <c r="W430" s="695">
        <f t="shared" si="547"/>
        <v>4666030.9800000004</v>
      </c>
      <c r="X430" s="570">
        <f t="shared" si="528"/>
        <v>1</v>
      </c>
      <c r="Y430" s="570">
        <f t="shared" si="529"/>
        <v>0.99999999571370191</v>
      </c>
    </row>
    <row r="431" spans="1:25" s="12" customFormat="1" ht="16.5" customHeight="1">
      <c r="A431" s="40" t="s">
        <v>502</v>
      </c>
      <c r="B431" s="41" t="s">
        <v>63</v>
      </c>
      <c r="C431" s="41" t="s">
        <v>89</v>
      </c>
      <c r="D431" s="42" t="s">
        <v>489</v>
      </c>
      <c r="E431" s="42" t="s">
        <v>535</v>
      </c>
      <c r="F431" s="43" t="s">
        <v>478</v>
      </c>
      <c r="G431" s="43" t="s">
        <v>201</v>
      </c>
      <c r="H431" s="44" t="s">
        <v>224</v>
      </c>
      <c r="I431" s="69" t="s">
        <v>503</v>
      </c>
      <c r="J431" s="357">
        <v>4666</v>
      </c>
      <c r="K431" s="430">
        <v>4666031</v>
      </c>
      <c r="L431" s="357">
        <f t="shared" ref="L431:W431" si="548">L432</f>
        <v>0</v>
      </c>
      <c r="M431" s="430">
        <f t="shared" si="548"/>
        <v>0</v>
      </c>
      <c r="N431" s="357">
        <f t="shared" si="548"/>
        <v>0</v>
      </c>
      <c r="O431" s="430">
        <f t="shared" si="548"/>
        <v>0</v>
      </c>
      <c r="P431" s="357">
        <f t="shared" si="548"/>
        <v>0</v>
      </c>
      <c r="Q431" s="430">
        <f t="shared" si="548"/>
        <v>0</v>
      </c>
      <c r="R431" s="357">
        <f t="shared" si="548"/>
        <v>0</v>
      </c>
      <c r="S431" s="430">
        <f t="shared" si="548"/>
        <v>0</v>
      </c>
      <c r="T431" s="357">
        <f t="shared" si="548"/>
        <v>4666</v>
      </c>
      <c r="U431" s="711">
        <f t="shared" si="548"/>
        <v>4666031</v>
      </c>
      <c r="V431" s="712">
        <f t="shared" si="548"/>
        <v>4666</v>
      </c>
      <c r="W431" s="711">
        <f t="shared" si="548"/>
        <v>4666030.9800000004</v>
      </c>
      <c r="X431" s="577">
        <f t="shared" si="528"/>
        <v>1</v>
      </c>
      <c r="Y431" s="577">
        <f t="shared" si="529"/>
        <v>0.99999999571370191</v>
      </c>
    </row>
    <row r="432" spans="1:25" s="6" customFormat="1" ht="33.75" customHeight="1">
      <c r="A432" s="45" t="s">
        <v>253</v>
      </c>
      <c r="B432" s="46" t="s">
        <v>63</v>
      </c>
      <c r="C432" s="46" t="s">
        <v>89</v>
      </c>
      <c r="D432" s="47" t="s">
        <v>489</v>
      </c>
      <c r="E432" s="47" t="s">
        <v>535</v>
      </c>
      <c r="F432" s="48" t="s">
        <v>478</v>
      </c>
      <c r="G432" s="48" t="s">
        <v>201</v>
      </c>
      <c r="H432" s="49" t="s">
        <v>224</v>
      </c>
      <c r="I432" s="49" t="s">
        <v>539</v>
      </c>
      <c r="J432" s="351">
        <v>4666</v>
      </c>
      <c r="K432" s="396">
        <v>4666031</v>
      </c>
      <c r="L432" s="352">
        <f t="shared" ref="L432" si="549">N432+P432+R432</f>
        <v>0</v>
      </c>
      <c r="M432" s="397">
        <f t="shared" ref="M432" si="550">O432+Q432+S432</f>
        <v>0</v>
      </c>
      <c r="N432" s="351"/>
      <c r="O432" s="396"/>
      <c r="P432" s="351"/>
      <c r="Q432" s="396"/>
      <c r="R432" s="351"/>
      <c r="S432" s="396"/>
      <c r="T432" s="352">
        <f t="shared" ref="T432" si="551">J432+L432</f>
        <v>4666</v>
      </c>
      <c r="U432" s="700">
        <f t="shared" ref="U432" si="552">K432+M432</f>
        <v>4666031</v>
      </c>
      <c r="V432" s="708">
        <v>4666</v>
      </c>
      <c r="W432" s="699">
        <v>4666030.9800000004</v>
      </c>
      <c r="X432" s="572">
        <f t="shared" si="528"/>
        <v>1</v>
      </c>
      <c r="Y432" s="572">
        <f t="shared" si="529"/>
        <v>0.99999999571370191</v>
      </c>
    </row>
    <row r="433" spans="1:25" s="12" customFormat="1" ht="16.5" customHeight="1">
      <c r="A433" s="60" t="s">
        <v>97</v>
      </c>
      <c r="B433" s="36" t="s">
        <v>63</v>
      </c>
      <c r="C433" s="36" t="s">
        <v>89</v>
      </c>
      <c r="D433" s="37" t="s">
        <v>489</v>
      </c>
      <c r="E433" s="37" t="s">
        <v>535</v>
      </c>
      <c r="F433" s="38" t="s">
        <v>478</v>
      </c>
      <c r="G433" s="38" t="s">
        <v>201</v>
      </c>
      <c r="H433" s="39" t="s">
        <v>225</v>
      </c>
      <c r="I433" s="144"/>
      <c r="J433" s="349">
        <v>1761.7</v>
      </c>
      <c r="K433" s="424">
        <v>1761683.83</v>
      </c>
      <c r="L433" s="349">
        <f t="shared" ref="L433:S433" si="553">L434+L446</f>
        <v>0</v>
      </c>
      <c r="M433" s="424">
        <f t="shared" si="553"/>
        <v>0</v>
      </c>
      <c r="N433" s="349">
        <f t="shared" si="553"/>
        <v>0</v>
      </c>
      <c r="O433" s="424">
        <f t="shared" si="553"/>
        <v>0</v>
      </c>
      <c r="P433" s="349">
        <f t="shared" si="553"/>
        <v>0</v>
      </c>
      <c r="Q433" s="424">
        <f t="shared" si="553"/>
        <v>0</v>
      </c>
      <c r="R433" s="349">
        <f t="shared" si="553"/>
        <v>0</v>
      </c>
      <c r="S433" s="424">
        <f t="shared" si="553"/>
        <v>0</v>
      </c>
      <c r="T433" s="349">
        <f t="shared" ref="T433:W433" si="554">T434+T446</f>
        <v>1761.7</v>
      </c>
      <c r="U433" s="695">
        <f t="shared" si="554"/>
        <v>1761683.83</v>
      </c>
      <c r="V433" s="696">
        <f t="shared" si="554"/>
        <v>1489.4</v>
      </c>
      <c r="W433" s="695">
        <f t="shared" si="554"/>
        <v>1489368.83</v>
      </c>
      <c r="X433" s="570">
        <f t="shared" si="528"/>
        <v>0.84543338820457514</v>
      </c>
      <c r="Y433" s="570">
        <f t="shared" si="529"/>
        <v>0.84542345489996351</v>
      </c>
    </row>
    <row r="434" spans="1:25" s="12" customFormat="1" ht="24" customHeight="1">
      <c r="A434" s="40" t="s">
        <v>498</v>
      </c>
      <c r="B434" s="41" t="s">
        <v>63</v>
      </c>
      <c r="C434" s="67" t="s">
        <v>89</v>
      </c>
      <c r="D434" s="68" t="s">
        <v>489</v>
      </c>
      <c r="E434" s="68" t="s">
        <v>535</v>
      </c>
      <c r="F434" s="105" t="s">
        <v>478</v>
      </c>
      <c r="G434" s="105" t="s">
        <v>201</v>
      </c>
      <c r="H434" s="69" t="s">
        <v>225</v>
      </c>
      <c r="I434" s="69" t="s">
        <v>499</v>
      </c>
      <c r="J434" s="357">
        <v>1711.7</v>
      </c>
      <c r="K434" s="430">
        <v>1711683.83</v>
      </c>
      <c r="L434" s="357">
        <f t="shared" ref="L434:W434" si="555">L435</f>
        <v>0</v>
      </c>
      <c r="M434" s="430">
        <f t="shared" si="555"/>
        <v>0</v>
      </c>
      <c r="N434" s="357">
        <f t="shared" si="555"/>
        <v>0</v>
      </c>
      <c r="O434" s="430">
        <f t="shared" si="555"/>
        <v>0</v>
      </c>
      <c r="P434" s="357">
        <f t="shared" si="555"/>
        <v>0</v>
      </c>
      <c r="Q434" s="430">
        <f t="shared" si="555"/>
        <v>0</v>
      </c>
      <c r="R434" s="357">
        <f t="shared" si="555"/>
        <v>0</v>
      </c>
      <c r="S434" s="430">
        <f t="shared" si="555"/>
        <v>0</v>
      </c>
      <c r="T434" s="357">
        <f t="shared" si="555"/>
        <v>1711.7</v>
      </c>
      <c r="U434" s="711">
        <f t="shared" si="555"/>
        <v>1711683.83</v>
      </c>
      <c r="V434" s="712">
        <f t="shared" si="555"/>
        <v>1439.4</v>
      </c>
      <c r="W434" s="711">
        <f t="shared" si="555"/>
        <v>1439368.83</v>
      </c>
      <c r="X434" s="577">
        <f t="shared" si="528"/>
        <v>0.84091838523105689</v>
      </c>
      <c r="Y434" s="577">
        <f t="shared" si="529"/>
        <v>0.84090811911216101</v>
      </c>
    </row>
    <row r="435" spans="1:25" s="6" customFormat="1" ht="23.25" customHeight="1">
      <c r="A435" s="45" t="s">
        <v>500</v>
      </c>
      <c r="B435" s="46" t="s">
        <v>63</v>
      </c>
      <c r="C435" s="46" t="s">
        <v>89</v>
      </c>
      <c r="D435" s="47" t="s">
        <v>489</v>
      </c>
      <c r="E435" s="47" t="s">
        <v>535</v>
      </c>
      <c r="F435" s="48" t="s">
        <v>478</v>
      </c>
      <c r="G435" s="48" t="s">
        <v>201</v>
      </c>
      <c r="H435" s="49" t="s">
        <v>225</v>
      </c>
      <c r="I435" s="49" t="s">
        <v>501</v>
      </c>
      <c r="J435" s="351">
        <v>1711.7</v>
      </c>
      <c r="K435" s="351">
        <v>1711683.83</v>
      </c>
      <c r="L435" s="351">
        <f>SUM(L436:L445)</f>
        <v>0</v>
      </c>
      <c r="M435" s="351">
        <f>SUM(M436:M445)</f>
        <v>0</v>
      </c>
      <c r="N435" s="351">
        <f t="shared" ref="N435:S435" si="556">SUM(N436:N445)</f>
        <v>0</v>
      </c>
      <c r="O435" s="351">
        <f t="shared" si="556"/>
        <v>0</v>
      </c>
      <c r="P435" s="351">
        <f t="shared" si="556"/>
        <v>0</v>
      </c>
      <c r="Q435" s="351">
        <f t="shared" si="556"/>
        <v>0</v>
      </c>
      <c r="R435" s="351">
        <f t="shared" si="556"/>
        <v>0</v>
      </c>
      <c r="S435" s="351">
        <f t="shared" si="556"/>
        <v>0</v>
      </c>
      <c r="T435" s="351">
        <f t="shared" ref="T435:W435" si="557">SUM(T436:T445)</f>
        <v>1711.7</v>
      </c>
      <c r="U435" s="699">
        <f t="shared" si="557"/>
        <v>1711683.83</v>
      </c>
      <c r="V435" s="708">
        <f t="shared" si="557"/>
        <v>1439.4</v>
      </c>
      <c r="W435" s="708">
        <f t="shared" si="557"/>
        <v>1439368.83</v>
      </c>
      <c r="X435" s="572">
        <f t="shared" si="528"/>
        <v>0.84091838523105689</v>
      </c>
      <c r="Y435" s="572">
        <f t="shared" si="529"/>
        <v>0.84090811911216101</v>
      </c>
    </row>
    <row r="436" spans="1:25" s="6" customFormat="1" ht="14.25" customHeight="1">
      <c r="A436" s="93" t="s">
        <v>283</v>
      </c>
      <c r="B436" s="127"/>
      <c r="C436" s="127"/>
      <c r="D436" s="128"/>
      <c r="E436" s="128"/>
      <c r="F436" s="130"/>
      <c r="G436" s="130"/>
      <c r="H436" s="131"/>
      <c r="I436" s="131"/>
      <c r="J436" s="352">
        <v>466</v>
      </c>
      <c r="K436" s="397">
        <v>466000</v>
      </c>
      <c r="L436" s="352">
        <f t="shared" ref="L436:L445" si="558">N436+P436+R436</f>
        <v>0</v>
      </c>
      <c r="M436" s="397">
        <f t="shared" ref="M436:M445" si="559">O436+Q436+S436</f>
        <v>0</v>
      </c>
      <c r="N436" s="352"/>
      <c r="O436" s="397"/>
      <c r="P436" s="352"/>
      <c r="Q436" s="397"/>
      <c r="R436" s="352"/>
      <c r="S436" s="397"/>
      <c r="T436" s="352">
        <f t="shared" ref="T436:T445" si="560">J436+L436</f>
        <v>466</v>
      </c>
      <c r="U436" s="700">
        <f t="shared" ref="U436:U445" si="561">K436+M436</f>
        <v>466000</v>
      </c>
      <c r="V436" s="701">
        <v>466</v>
      </c>
      <c r="W436" s="700">
        <v>466000</v>
      </c>
      <c r="X436" s="564">
        <f t="shared" si="528"/>
        <v>1</v>
      </c>
      <c r="Y436" s="564">
        <f t="shared" si="529"/>
        <v>1</v>
      </c>
    </row>
    <row r="437" spans="1:25" s="6" customFormat="1" ht="12.75" customHeight="1">
      <c r="A437" s="93" t="s">
        <v>285</v>
      </c>
      <c r="B437" s="127"/>
      <c r="C437" s="127"/>
      <c r="D437" s="128"/>
      <c r="E437" s="128"/>
      <c r="F437" s="130"/>
      <c r="G437" s="130"/>
      <c r="H437" s="131"/>
      <c r="I437" s="131"/>
      <c r="J437" s="352">
        <v>50</v>
      </c>
      <c r="K437" s="397">
        <v>50000</v>
      </c>
      <c r="L437" s="352">
        <f t="shared" si="558"/>
        <v>0</v>
      </c>
      <c r="M437" s="397">
        <f t="shared" si="559"/>
        <v>0</v>
      </c>
      <c r="N437" s="352"/>
      <c r="O437" s="397"/>
      <c r="P437" s="352"/>
      <c r="Q437" s="397"/>
      <c r="R437" s="352"/>
      <c r="S437" s="397"/>
      <c r="T437" s="352">
        <f t="shared" si="560"/>
        <v>50</v>
      </c>
      <c r="U437" s="700">
        <f t="shared" si="561"/>
        <v>50000</v>
      </c>
      <c r="V437" s="701">
        <v>50</v>
      </c>
      <c r="W437" s="700">
        <v>50000</v>
      </c>
      <c r="X437" s="564">
        <f t="shared" si="528"/>
        <v>1</v>
      </c>
      <c r="Y437" s="564">
        <f t="shared" si="529"/>
        <v>1</v>
      </c>
    </row>
    <row r="438" spans="1:25" s="6" customFormat="1" ht="12.75" customHeight="1">
      <c r="A438" s="93" t="s">
        <v>615</v>
      </c>
      <c r="B438" s="127"/>
      <c r="C438" s="127"/>
      <c r="D438" s="128"/>
      <c r="E438" s="128"/>
      <c r="F438" s="130"/>
      <c r="G438" s="130"/>
      <c r="H438" s="131"/>
      <c r="I438" s="131"/>
      <c r="J438" s="352">
        <v>201.39999999999998</v>
      </c>
      <c r="K438" s="397">
        <v>201400</v>
      </c>
      <c r="L438" s="352">
        <f t="shared" si="558"/>
        <v>0</v>
      </c>
      <c r="M438" s="397">
        <f t="shared" si="559"/>
        <v>0</v>
      </c>
      <c r="N438" s="352"/>
      <c r="O438" s="397"/>
      <c r="P438" s="352"/>
      <c r="Q438" s="397"/>
      <c r="R438" s="352"/>
      <c r="S438" s="397"/>
      <c r="T438" s="352">
        <f t="shared" si="560"/>
        <v>201.39999999999998</v>
      </c>
      <c r="U438" s="700">
        <f t="shared" si="561"/>
        <v>201400</v>
      </c>
      <c r="V438" s="701">
        <v>201.4</v>
      </c>
      <c r="W438" s="700">
        <v>201400</v>
      </c>
      <c r="X438" s="564">
        <f t="shared" si="528"/>
        <v>1.0000000000000002</v>
      </c>
      <c r="Y438" s="564">
        <f t="shared" si="529"/>
        <v>1</v>
      </c>
    </row>
    <row r="439" spans="1:25" s="6" customFormat="1" ht="12.75" customHeight="1">
      <c r="A439" s="93" t="s">
        <v>569</v>
      </c>
      <c r="B439" s="127"/>
      <c r="C439" s="127"/>
      <c r="D439" s="128"/>
      <c r="E439" s="128"/>
      <c r="F439" s="130"/>
      <c r="G439" s="130"/>
      <c r="H439" s="131"/>
      <c r="I439" s="131"/>
      <c r="J439" s="352">
        <v>178.4</v>
      </c>
      <c r="K439" s="397">
        <v>178382</v>
      </c>
      <c r="L439" s="352">
        <f t="shared" si="558"/>
        <v>0</v>
      </c>
      <c r="M439" s="397">
        <f t="shared" si="559"/>
        <v>0</v>
      </c>
      <c r="N439" s="352"/>
      <c r="O439" s="397"/>
      <c r="P439" s="352"/>
      <c r="Q439" s="397"/>
      <c r="R439" s="352"/>
      <c r="S439" s="397"/>
      <c r="T439" s="352">
        <f t="shared" si="560"/>
        <v>178.4</v>
      </c>
      <c r="U439" s="700">
        <f t="shared" si="561"/>
        <v>178382</v>
      </c>
      <c r="V439" s="701">
        <v>178.4</v>
      </c>
      <c r="W439" s="700">
        <v>178382</v>
      </c>
      <c r="X439" s="564">
        <f t="shared" si="528"/>
        <v>1</v>
      </c>
      <c r="Y439" s="564">
        <f t="shared" si="529"/>
        <v>1</v>
      </c>
    </row>
    <row r="440" spans="1:25" s="6" customFormat="1" ht="24" customHeight="1">
      <c r="A440" s="93" t="s">
        <v>612</v>
      </c>
      <c r="B440" s="127"/>
      <c r="C440" s="127"/>
      <c r="D440" s="128"/>
      <c r="E440" s="128"/>
      <c r="F440" s="130"/>
      <c r="G440" s="130"/>
      <c r="H440" s="131"/>
      <c r="I440" s="131"/>
      <c r="J440" s="352">
        <v>80</v>
      </c>
      <c r="K440" s="397">
        <v>80000</v>
      </c>
      <c r="L440" s="352">
        <f t="shared" si="558"/>
        <v>0</v>
      </c>
      <c r="M440" s="397">
        <f t="shared" si="559"/>
        <v>0</v>
      </c>
      <c r="N440" s="352"/>
      <c r="O440" s="397"/>
      <c r="P440" s="352"/>
      <c r="Q440" s="397"/>
      <c r="R440" s="352"/>
      <c r="S440" s="397"/>
      <c r="T440" s="352">
        <f t="shared" si="560"/>
        <v>80</v>
      </c>
      <c r="U440" s="700">
        <f t="shared" si="561"/>
        <v>80000</v>
      </c>
      <c r="V440" s="701">
        <v>80</v>
      </c>
      <c r="W440" s="700">
        <v>80000</v>
      </c>
      <c r="X440" s="564">
        <f t="shared" si="528"/>
        <v>1</v>
      </c>
      <c r="Y440" s="564">
        <f t="shared" si="529"/>
        <v>1</v>
      </c>
    </row>
    <row r="441" spans="1:25" s="6" customFormat="1" ht="12.75" customHeight="1">
      <c r="A441" s="93" t="s">
        <v>573</v>
      </c>
      <c r="B441" s="127"/>
      <c r="C441" s="127"/>
      <c r="D441" s="128"/>
      <c r="E441" s="128"/>
      <c r="F441" s="130"/>
      <c r="G441" s="130"/>
      <c r="H441" s="131"/>
      <c r="I441" s="131"/>
      <c r="J441" s="352">
        <v>97.4</v>
      </c>
      <c r="K441" s="397">
        <v>97429</v>
      </c>
      <c r="L441" s="352">
        <f t="shared" si="558"/>
        <v>0</v>
      </c>
      <c r="M441" s="397">
        <f t="shared" si="559"/>
        <v>0</v>
      </c>
      <c r="N441" s="352"/>
      <c r="O441" s="397"/>
      <c r="P441" s="352"/>
      <c r="Q441" s="397"/>
      <c r="R441" s="352"/>
      <c r="S441" s="397"/>
      <c r="T441" s="352">
        <f t="shared" si="560"/>
        <v>97.4</v>
      </c>
      <c r="U441" s="700">
        <f t="shared" si="561"/>
        <v>97429</v>
      </c>
      <c r="V441" s="701">
        <v>97.4</v>
      </c>
      <c r="W441" s="700">
        <v>97429</v>
      </c>
      <c r="X441" s="564">
        <f t="shared" si="528"/>
        <v>1</v>
      </c>
      <c r="Y441" s="564">
        <f t="shared" si="529"/>
        <v>1</v>
      </c>
    </row>
    <row r="442" spans="1:25" s="6" customFormat="1" ht="12.75" customHeight="1">
      <c r="A442" s="93" t="s">
        <v>575</v>
      </c>
      <c r="B442" s="127"/>
      <c r="C442" s="127"/>
      <c r="D442" s="128"/>
      <c r="E442" s="128"/>
      <c r="F442" s="130"/>
      <c r="G442" s="130"/>
      <c r="H442" s="131"/>
      <c r="I442" s="131"/>
      <c r="J442" s="352">
        <v>143.9</v>
      </c>
      <c r="K442" s="397">
        <v>143850</v>
      </c>
      <c r="L442" s="352">
        <f t="shared" si="558"/>
        <v>0</v>
      </c>
      <c r="M442" s="397">
        <f t="shared" si="559"/>
        <v>0</v>
      </c>
      <c r="N442" s="352"/>
      <c r="O442" s="397"/>
      <c r="P442" s="352"/>
      <c r="Q442" s="397"/>
      <c r="R442" s="352"/>
      <c r="S442" s="397"/>
      <c r="T442" s="352">
        <f t="shared" si="560"/>
        <v>143.9</v>
      </c>
      <c r="U442" s="700">
        <f t="shared" si="561"/>
        <v>143850</v>
      </c>
      <c r="V442" s="701">
        <v>143.9</v>
      </c>
      <c r="W442" s="700">
        <v>143850</v>
      </c>
      <c r="X442" s="564">
        <f t="shared" si="528"/>
        <v>1</v>
      </c>
      <c r="Y442" s="564">
        <f t="shared" si="529"/>
        <v>1</v>
      </c>
    </row>
    <row r="443" spans="1:25" s="6" customFormat="1" ht="24" customHeight="1">
      <c r="A443" s="531" t="s">
        <v>613</v>
      </c>
      <c r="B443" s="127"/>
      <c r="C443" s="127"/>
      <c r="D443" s="128"/>
      <c r="E443" s="128"/>
      <c r="F443" s="130"/>
      <c r="G443" s="130"/>
      <c r="H443" s="131"/>
      <c r="I443" s="131"/>
      <c r="J443" s="352">
        <v>21.6</v>
      </c>
      <c r="K443" s="397">
        <v>21620.77</v>
      </c>
      <c r="L443" s="352">
        <f t="shared" si="558"/>
        <v>0</v>
      </c>
      <c r="M443" s="397">
        <f t="shared" si="559"/>
        <v>0</v>
      </c>
      <c r="N443" s="352"/>
      <c r="O443" s="397"/>
      <c r="P443" s="352"/>
      <c r="Q443" s="397"/>
      <c r="R443" s="352"/>
      <c r="S443" s="397"/>
      <c r="T443" s="352">
        <f t="shared" si="560"/>
        <v>21.6</v>
      </c>
      <c r="U443" s="700">
        <f t="shared" si="561"/>
        <v>21620.77</v>
      </c>
      <c r="V443" s="701">
        <v>21.6</v>
      </c>
      <c r="W443" s="700">
        <v>21620.77</v>
      </c>
      <c r="X443" s="564">
        <f t="shared" si="528"/>
        <v>1</v>
      </c>
      <c r="Y443" s="564">
        <f t="shared" si="529"/>
        <v>1</v>
      </c>
    </row>
    <row r="444" spans="1:25" s="6" customFormat="1" ht="15.75" customHeight="1">
      <c r="A444" s="531" t="s">
        <v>614</v>
      </c>
      <c r="B444" s="127"/>
      <c r="C444" s="127"/>
      <c r="D444" s="128"/>
      <c r="E444" s="128"/>
      <c r="F444" s="130"/>
      <c r="G444" s="130"/>
      <c r="H444" s="131"/>
      <c r="I444" s="131"/>
      <c r="J444" s="352">
        <v>90</v>
      </c>
      <c r="K444" s="397">
        <v>90002.06</v>
      </c>
      <c r="L444" s="352">
        <f t="shared" si="558"/>
        <v>0</v>
      </c>
      <c r="M444" s="397">
        <f t="shared" si="559"/>
        <v>0</v>
      </c>
      <c r="N444" s="352"/>
      <c r="O444" s="397"/>
      <c r="P444" s="352"/>
      <c r="Q444" s="397"/>
      <c r="R444" s="352"/>
      <c r="S444" s="397"/>
      <c r="T444" s="352">
        <f t="shared" si="560"/>
        <v>90</v>
      </c>
      <c r="U444" s="700">
        <f t="shared" si="561"/>
        <v>90002.06</v>
      </c>
      <c r="V444" s="701">
        <v>90</v>
      </c>
      <c r="W444" s="700">
        <v>90002.06</v>
      </c>
      <c r="X444" s="564">
        <f t="shared" si="528"/>
        <v>1</v>
      </c>
      <c r="Y444" s="564">
        <f t="shared" si="529"/>
        <v>1</v>
      </c>
    </row>
    <row r="445" spans="1:25" s="6" customFormat="1" ht="24" customHeight="1">
      <c r="A445" s="531" t="s">
        <v>638</v>
      </c>
      <c r="B445" s="127"/>
      <c r="C445" s="127"/>
      <c r="D445" s="128"/>
      <c r="E445" s="128"/>
      <c r="F445" s="130"/>
      <c r="G445" s="130"/>
      <c r="H445" s="131"/>
      <c r="I445" s="131"/>
      <c r="J445" s="352">
        <v>383</v>
      </c>
      <c r="K445" s="397">
        <v>383000</v>
      </c>
      <c r="L445" s="352">
        <f t="shared" si="558"/>
        <v>0</v>
      </c>
      <c r="M445" s="397">
        <f t="shared" si="559"/>
        <v>0</v>
      </c>
      <c r="N445" s="352"/>
      <c r="O445" s="397"/>
      <c r="P445" s="352"/>
      <c r="Q445" s="397"/>
      <c r="R445" s="352"/>
      <c r="S445" s="397"/>
      <c r="T445" s="352">
        <f t="shared" si="560"/>
        <v>383</v>
      </c>
      <c r="U445" s="700">
        <f t="shared" si="561"/>
        <v>383000</v>
      </c>
      <c r="V445" s="701">
        <v>110.7</v>
      </c>
      <c r="W445" s="700">
        <v>110685</v>
      </c>
      <c r="X445" s="564">
        <f t="shared" si="528"/>
        <v>0.28903394255874676</v>
      </c>
      <c r="Y445" s="564">
        <f t="shared" si="529"/>
        <v>0.28899477806788509</v>
      </c>
    </row>
    <row r="446" spans="1:25" s="12" customFormat="1" ht="14.25" customHeight="1">
      <c r="A446" s="40" t="s">
        <v>502</v>
      </c>
      <c r="B446" s="41" t="s">
        <v>63</v>
      </c>
      <c r="C446" s="67" t="s">
        <v>89</v>
      </c>
      <c r="D446" s="68" t="s">
        <v>489</v>
      </c>
      <c r="E446" s="68" t="s">
        <v>535</v>
      </c>
      <c r="F446" s="105" t="s">
        <v>478</v>
      </c>
      <c r="G446" s="105" t="s">
        <v>201</v>
      </c>
      <c r="H446" s="69" t="s">
        <v>225</v>
      </c>
      <c r="I446" s="69" t="s">
        <v>503</v>
      </c>
      <c r="J446" s="357">
        <v>50</v>
      </c>
      <c r="K446" s="430">
        <v>50000</v>
      </c>
      <c r="L446" s="357">
        <f t="shared" ref="L446:W447" si="562">L447</f>
        <v>0</v>
      </c>
      <c r="M446" s="430">
        <f t="shared" si="562"/>
        <v>0</v>
      </c>
      <c r="N446" s="357">
        <f t="shared" si="562"/>
        <v>0</v>
      </c>
      <c r="O446" s="430">
        <f t="shared" si="562"/>
        <v>0</v>
      </c>
      <c r="P446" s="357">
        <f t="shared" si="562"/>
        <v>0</v>
      </c>
      <c r="Q446" s="430">
        <f t="shared" si="562"/>
        <v>0</v>
      </c>
      <c r="R446" s="357">
        <f t="shared" si="562"/>
        <v>0</v>
      </c>
      <c r="S446" s="430">
        <f t="shared" si="562"/>
        <v>0</v>
      </c>
      <c r="T446" s="357">
        <f t="shared" si="562"/>
        <v>50</v>
      </c>
      <c r="U446" s="711">
        <f t="shared" si="562"/>
        <v>50000</v>
      </c>
      <c r="V446" s="712">
        <f t="shared" si="562"/>
        <v>50</v>
      </c>
      <c r="W446" s="711">
        <f t="shared" si="562"/>
        <v>50000</v>
      </c>
      <c r="X446" s="577">
        <f t="shared" si="528"/>
        <v>1</v>
      </c>
      <c r="Y446" s="577">
        <f t="shared" si="529"/>
        <v>1</v>
      </c>
    </row>
    <row r="447" spans="1:25" s="6" customFormat="1" ht="35.25" customHeight="1">
      <c r="A447" s="45" t="s">
        <v>536</v>
      </c>
      <c r="B447" s="46" t="s">
        <v>63</v>
      </c>
      <c r="C447" s="46" t="s">
        <v>89</v>
      </c>
      <c r="D447" s="47" t="s">
        <v>489</v>
      </c>
      <c r="E447" s="47" t="s">
        <v>535</v>
      </c>
      <c r="F447" s="48" t="s">
        <v>478</v>
      </c>
      <c r="G447" s="48" t="s">
        <v>201</v>
      </c>
      <c r="H447" s="49" t="s">
        <v>225</v>
      </c>
      <c r="I447" s="49" t="s">
        <v>539</v>
      </c>
      <c r="J447" s="351">
        <v>50</v>
      </c>
      <c r="K447" s="396">
        <v>50000</v>
      </c>
      <c r="L447" s="351">
        <f t="shared" si="562"/>
        <v>0</v>
      </c>
      <c r="M447" s="396">
        <f t="shared" si="562"/>
        <v>0</v>
      </c>
      <c r="N447" s="351">
        <f t="shared" si="562"/>
        <v>0</v>
      </c>
      <c r="O447" s="396">
        <f t="shared" si="562"/>
        <v>0</v>
      </c>
      <c r="P447" s="351">
        <f t="shared" si="562"/>
        <v>0</v>
      </c>
      <c r="Q447" s="396">
        <f t="shared" si="562"/>
        <v>0</v>
      </c>
      <c r="R447" s="351">
        <f t="shared" si="562"/>
        <v>0</v>
      </c>
      <c r="S447" s="396">
        <f t="shared" si="562"/>
        <v>0</v>
      </c>
      <c r="T447" s="351">
        <f t="shared" si="562"/>
        <v>50</v>
      </c>
      <c r="U447" s="699">
        <f t="shared" si="562"/>
        <v>50000</v>
      </c>
      <c r="V447" s="708">
        <f t="shared" si="562"/>
        <v>50</v>
      </c>
      <c r="W447" s="699">
        <f t="shared" si="562"/>
        <v>50000</v>
      </c>
      <c r="X447" s="572">
        <f t="shared" si="528"/>
        <v>1</v>
      </c>
      <c r="Y447" s="572">
        <f t="shared" si="529"/>
        <v>1</v>
      </c>
    </row>
    <row r="448" spans="1:25" s="6" customFormat="1" ht="15.75" customHeight="1">
      <c r="A448" s="93" t="s">
        <v>183</v>
      </c>
      <c r="B448" s="127"/>
      <c r="C448" s="127"/>
      <c r="D448" s="128"/>
      <c r="E448" s="128"/>
      <c r="F448" s="130"/>
      <c r="G448" s="130"/>
      <c r="H448" s="131"/>
      <c r="I448" s="131"/>
      <c r="J448" s="394">
        <v>50</v>
      </c>
      <c r="K448" s="451">
        <v>50000</v>
      </c>
      <c r="L448" s="352">
        <f t="shared" ref="L448" si="563">N448+P448+R448</f>
        <v>0</v>
      </c>
      <c r="M448" s="397">
        <f t="shared" ref="M448" si="564">O448+Q448+S448</f>
        <v>0</v>
      </c>
      <c r="N448" s="394"/>
      <c r="O448" s="451"/>
      <c r="P448" s="394"/>
      <c r="Q448" s="451"/>
      <c r="R448" s="394"/>
      <c r="S448" s="451"/>
      <c r="T448" s="352">
        <f t="shared" ref="T448" si="565">J448+L448</f>
        <v>50</v>
      </c>
      <c r="U448" s="700">
        <f t="shared" ref="U448" si="566">K448+M448</f>
        <v>50000</v>
      </c>
      <c r="V448" s="757">
        <v>50</v>
      </c>
      <c r="W448" s="758">
        <v>50000</v>
      </c>
      <c r="X448" s="598">
        <f t="shared" si="528"/>
        <v>1</v>
      </c>
      <c r="Y448" s="598">
        <f t="shared" si="529"/>
        <v>1</v>
      </c>
    </row>
    <row r="449" spans="1:25" s="12" customFormat="1" ht="40.5" customHeight="1">
      <c r="A449" s="51" t="s">
        <v>572</v>
      </c>
      <c r="B449" s="100" t="s">
        <v>63</v>
      </c>
      <c r="C449" s="100" t="s">
        <v>89</v>
      </c>
      <c r="D449" s="101" t="s">
        <v>489</v>
      </c>
      <c r="E449" s="101" t="s">
        <v>571</v>
      </c>
      <c r="F449" s="102" t="s">
        <v>478</v>
      </c>
      <c r="G449" s="102" t="s">
        <v>201</v>
      </c>
      <c r="H449" s="103" t="s">
        <v>202</v>
      </c>
      <c r="I449" s="103"/>
      <c r="J449" s="363">
        <v>10443.700000000001</v>
      </c>
      <c r="K449" s="436">
        <v>10443626.26</v>
      </c>
      <c r="L449" s="363">
        <f>L459+L464+L455+L450</f>
        <v>0</v>
      </c>
      <c r="M449" s="363">
        <f>M459+M464+M455+M450</f>
        <v>0</v>
      </c>
      <c r="N449" s="363">
        <f t="shared" ref="N449:U449" si="567">N459+N464+N455+N450</f>
        <v>0</v>
      </c>
      <c r="O449" s="363">
        <f t="shared" si="567"/>
        <v>0</v>
      </c>
      <c r="P449" s="363">
        <f t="shared" si="567"/>
        <v>0</v>
      </c>
      <c r="Q449" s="363">
        <f t="shared" si="567"/>
        <v>0</v>
      </c>
      <c r="R449" s="363">
        <f t="shared" si="567"/>
        <v>0</v>
      </c>
      <c r="S449" s="363">
        <f t="shared" si="567"/>
        <v>0</v>
      </c>
      <c r="T449" s="363">
        <f t="shared" si="567"/>
        <v>10443.700000000001</v>
      </c>
      <c r="U449" s="724">
        <f t="shared" si="567"/>
        <v>10443626.26</v>
      </c>
      <c r="V449" s="725">
        <f t="shared" ref="V449:W449" si="568">V459+V464+V455+V450</f>
        <v>10436.1</v>
      </c>
      <c r="W449" s="725">
        <f t="shared" si="568"/>
        <v>10436080.82</v>
      </c>
      <c r="X449" s="583">
        <f t="shared" si="528"/>
        <v>0.99927228855673755</v>
      </c>
      <c r="Y449" s="583">
        <f t="shared" si="529"/>
        <v>0.99927750765757495</v>
      </c>
    </row>
    <row r="450" spans="1:25" s="12" customFormat="1" ht="18" customHeight="1">
      <c r="A450" s="60" t="s">
        <v>566</v>
      </c>
      <c r="B450" s="61" t="s">
        <v>63</v>
      </c>
      <c r="C450" s="61" t="s">
        <v>89</v>
      </c>
      <c r="D450" s="62" t="s">
        <v>489</v>
      </c>
      <c r="E450" s="62" t="s">
        <v>571</v>
      </c>
      <c r="F450" s="92" t="s">
        <v>478</v>
      </c>
      <c r="G450" s="92" t="s">
        <v>201</v>
      </c>
      <c r="H450" s="66" t="s">
        <v>560</v>
      </c>
      <c r="I450" s="66"/>
      <c r="J450" s="355">
        <v>9160.7000000000007</v>
      </c>
      <c r="K450" s="428">
        <v>9160700</v>
      </c>
      <c r="L450" s="355">
        <f t="shared" ref="L450:W451" si="569">L451</f>
        <v>0</v>
      </c>
      <c r="M450" s="428">
        <f t="shared" si="569"/>
        <v>0</v>
      </c>
      <c r="N450" s="355">
        <f t="shared" si="569"/>
        <v>0</v>
      </c>
      <c r="O450" s="428">
        <f t="shared" si="569"/>
        <v>0</v>
      </c>
      <c r="P450" s="355">
        <f t="shared" si="569"/>
        <v>0</v>
      </c>
      <c r="Q450" s="428">
        <f t="shared" si="569"/>
        <v>0</v>
      </c>
      <c r="R450" s="355">
        <f t="shared" si="569"/>
        <v>0</v>
      </c>
      <c r="S450" s="428">
        <f t="shared" si="569"/>
        <v>0</v>
      </c>
      <c r="T450" s="355">
        <f t="shared" si="569"/>
        <v>9160.7000000000007</v>
      </c>
      <c r="U450" s="706">
        <f t="shared" si="569"/>
        <v>9160700</v>
      </c>
      <c r="V450" s="707">
        <f t="shared" si="569"/>
        <v>9153.2000000000007</v>
      </c>
      <c r="W450" s="706">
        <f t="shared" si="569"/>
        <v>9153154.5600000005</v>
      </c>
      <c r="X450" s="575">
        <f t="shared" si="528"/>
        <v>0.99918128527295946</v>
      </c>
      <c r="Y450" s="575">
        <f t="shared" si="529"/>
        <v>0.99917632495333331</v>
      </c>
    </row>
    <row r="451" spans="1:25" s="12" customFormat="1" ht="25.5" customHeight="1">
      <c r="A451" s="40" t="s">
        <v>498</v>
      </c>
      <c r="B451" s="67" t="s">
        <v>63</v>
      </c>
      <c r="C451" s="67" t="s">
        <v>89</v>
      </c>
      <c r="D451" s="68" t="s">
        <v>489</v>
      </c>
      <c r="E451" s="128" t="s">
        <v>571</v>
      </c>
      <c r="F451" s="130" t="s">
        <v>478</v>
      </c>
      <c r="G451" s="130" t="s">
        <v>201</v>
      </c>
      <c r="H451" s="131" t="s">
        <v>560</v>
      </c>
      <c r="I451" s="69" t="s">
        <v>499</v>
      </c>
      <c r="J451" s="357">
        <v>9160.7000000000007</v>
      </c>
      <c r="K451" s="430">
        <v>9160700</v>
      </c>
      <c r="L451" s="357">
        <f t="shared" si="569"/>
        <v>0</v>
      </c>
      <c r="M451" s="430">
        <f t="shared" si="569"/>
        <v>0</v>
      </c>
      <c r="N451" s="357">
        <f t="shared" si="569"/>
        <v>0</v>
      </c>
      <c r="O451" s="430">
        <f t="shared" si="569"/>
        <v>0</v>
      </c>
      <c r="P451" s="357">
        <f t="shared" si="569"/>
        <v>0</v>
      </c>
      <c r="Q451" s="430">
        <f t="shared" si="569"/>
        <v>0</v>
      </c>
      <c r="R451" s="357">
        <f t="shared" si="569"/>
        <v>0</v>
      </c>
      <c r="S451" s="430">
        <f t="shared" si="569"/>
        <v>0</v>
      </c>
      <c r="T451" s="357">
        <f t="shared" si="569"/>
        <v>9160.7000000000007</v>
      </c>
      <c r="U451" s="711">
        <f t="shared" si="569"/>
        <v>9160700</v>
      </c>
      <c r="V451" s="712">
        <f t="shared" si="569"/>
        <v>9153.2000000000007</v>
      </c>
      <c r="W451" s="711">
        <f t="shared" si="569"/>
        <v>9153154.5600000005</v>
      </c>
      <c r="X451" s="577">
        <f t="shared" si="528"/>
        <v>0.99918128527295946</v>
      </c>
      <c r="Y451" s="577">
        <f t="shared" si="529"/>
        <v>0.99917632495333331</v>
      </c>
    </row>
    <row r="452" spans="1:25" s="50" customFormat="1" ht="25.5" customHeight="1">
      <c r="A452" s="45" t="s">
        <v>295</v>
      </c>
      <c r="B452" s="72" t="s">
        <v>63</v>
      </c>
      <c r="C452" s="72" t="s">
        <v>89</v>
      </c>
      <c r="D452" s="73" t="s">
        <v>489</v>
      </c>
      <c r="E452" s="47" t="s">
        <v>571</v>
      </c>
      <c r="F452" s="48" t="s">
        <v>478</v>
      </c>
      <c r="G452" s="48" t="s">
        <v>201</v>
      </c>
      <c r="H452" s="49" t="s">
        <v>560</v>
      </c>
      <c r="I452" s="77" t="s">
        <v>501</v>
      </c>
      <c r="J452" s="351">
        <v>9160.7000000000007</v>
      </c>
      <c r="K452" s="396">
        <v>9160700</v>
      </c>
      <c r="L452" s="351">
        <f>L453+L454</f>
        <v>0</v>
      </c>
      <c r="M452" s="396">
        <f>M453+M454</f>
        <v>0</v>
      </c>
      <c r="N452" s="351">
        <f>N453+N454</f>
        <v>0</v>
      </c>
      <c r="O452" s="396">
        <f>O453+O454</f>
        <v>0</v>
      </c>
      <c r="P452" s="351">
        <f>P453+P454</f>
        <v>0</v>
      </c>
      <c r="Q452" s="396">
        <f t="shared" ref="Q452:S452" si="570">Q453+Q454</f>
        <v>0</v>
      </c>
      <c r="R452" s="351">
        <f t="shared" si="570"/>
        <v>0</v>
      </c>
      <c r="S452" s="396">
        <f t="shared" si="570"/>
        <v>0</v>
      </c>
      <c r="T452" s="351">
        <f t="shared" ref="T452:W452" si="571">T453+T454</f>
        <v>9160.7000000000007</v>
      </c>
      <c r="U452" s="699">
        <f t="shared" si="571"/>
        <v>9160700</v>
      </c>
      <c r="V452" s="708">
        <f t="shared" si="571"/>
        <v>9153.2000000000007</v>
      </c>
      <c r="W452" s="699">
        <f t="shared" si="571"/>
        <v>9153154.5600000005</v>
      </c>
      <c r="X452" s="572">
        <f t="shared" si="528"/>
        <v>0.99918128527295946</v>
      </c>
      <c r="Y452" s="572">
        <f t="shared" si="529"/>
        <v>0.99917632495333331</v>
      </c>
    </row>
    <row r="453" spans="1:25" s="50" customFormat="1" ht="15.75" customHeight="1">
      <c r="A453" s="400" t="s">
        <v>558</v>
      </c>
      <c r="B453" s="72"/>
      <c r="C453" s="72"/>
      <c r="D453" s="73"/>
      <c r="E453" s="73"/>
      <c r="F453" s="107"/>
      <c r="G453" s="107"/>
      <c r="H453" s="77"/>
      <c r="I453" s="77"/>
      <c r="J453" s="351">
        <v>7786.6</v>
      </c>
      <c r="K453" s="437">
        <v>7786600</v>
      </c>
      <c r="L453" s="352">
        <f t="shared" ref="L453:L454" si="572">N453+P453+R453</f>
        <v>0</v>
      </c>
      <c r="M453" s="397">
        <f t="shared" ref="M453:M454" si="573">O453+Q453+S453</f>
        <v>0</v>
      </c>
      <c r="N453" s="395"/>
      <c r="O453" s="437"/>
      <c r="P453" s="395"/>
      <c r="Q453" s="437"/>
      <c r="R453" s="395"/>
      <c r="S453" s="437"/>
      <c r="T453" s="352">
        <f t="shared" ref="T453:T454" si="574">J453+L453</f>
        <v>7786.6</v>
      </c>
      <c r="U453" s="700">
        <f t="shared" ref="U453:U454" si="575">K453+M453</f>
        <v>7786600</v>
      </c>
      <c r="V453" s="726">
        <v>7780.2</v>
      </c>
      <c r="W453" s="727">
        <v>7780180.0899999999</v>
      </c>
      <c r="X453" s="584">
        <f t="shared" si="528"/>
        <v>0.99917807515475299</v>
      </c>
      <c r="Y453" s="584">
        <f t="shared" si="529"/>
        <v>0.99917551819792971</v>
      </c>
    </row>
    <row r="454" spans="1:25" s="6" customFormat="1" ht="15" customHeight="1">
      <c r="A454" s="198" t="s">
        <v>559</v>
      </c>
      <c r="B454" s="94"/>
      <c r="C454" s="94"/>
      <c r="D454" s="95"/>
      <c r="E454" s="96"/>
      <c r="F454" s="495"/>
      <c r="G454" s="495"/>
      <c r="H454" s="496"/>
      <c r="I454" s="99"/>
      <c r="J454" s="401">
        <v>1374.1</v>
      </c>
      <c r="K454" s="468">
        <v>1374100</v>
      </c>
      <c r="L454" s="352">
        <f t="shared" si="572"/>
        <v>0</v>
      </c>
      <c r="M454" s="397">
        <f t="shared" si="573"/>
        <v>0</v>
      </c>
      <c r="N454" s="352"/>
      <c r="O454" s="397"/>
      <c r="P454" s="352"/>
      <c r="Q454" s="397"/>
      <c r="R454" s="352"/>
      <c r="S454" s="397"/>
      <c r="T454" s="352">
        <f t="shared" si="574"/>
        <v>1374.1</v>
      </c>
      <c r="U454" s="700">
        <f t="shared" si="575"/>
        <v>1374100</v>
      </c>
      <c r="V454" s="701">
        <v>1373</v>
      </c>
      <c r="W454" s="700">
        <v>1372974.47</v>
      </c>
      <c r="X454" s="564">
        <f t="shared" si="528"/>
        <v>0.99919947602066816</v>
      </c>
      <c r="Y454" s="564">
        <f t="shared" si="529"/>
        <v>0.99918089658685683</v>
      </c>
    </row>
    <row r="455" spans="1:25" s="12" customFormat="1" ht="25.5" customHeight="1">
      <c r="A455" s="60" t="s">
        <v>564</v>
      </c>
      <c r="B455" s="61" t="s">
        <v>63</v>
      </c>
      <c r="C455" s="61" t="s">
        <v>89</v>
      </c>
      <c r="D455" s="62" t="s">
        <v>489</v>
      </c>
      <c r="E455" s="62" t="s">
        <v>571</v>
      </c>
      <c r="F455" s="92" t="s">
        <v>478</v>
      </c>
      <c r="G455" s="92" t="s">
        <v>201</v>
      </c>
      <c r="H455" s="66" t="s">
        <v>562</v>
      </c>
      <c r="I455" s="66"/>
      <c r="J455" s="355">
        <v>378.70000000000005</v>
      </c>
      <c r="K455" s="428">
        <v>378689.26</v>
      </c>
      <c r="L455" s="355">
        <f t="shared" ref="L455:W457" si="576">L456</f>
        <v>0</v>
      </c>
      <c r="M455" s="428">
        <f t="shared" si="576"/>
        <v>0</v>
      </c>
      <c r="N455" s="355">
        <f t="shared" si="576"/>
        <v>0</v>
      </c>
      <c r="O455" s="428">
        <f t="shared" si="576"/>
        <v>0</v>
      </c>
      <c r="P455" s="355">
        <f t="shared" si="576"/>
        <v>0</v>
      </c>
      <c r="Q455" s="428">
        <f t="shared" si="576"/>
        <v>0</v>
      </c>
      <c r="R455" s="355">
        <f t="shared" si="576"/>
        <v>0</v>
      </c>
      <c r="S455" s="428">
        <f t="shared" si="576"/>
        <v>0</v>
      </c>
      <c r="T455" s="355">
        <f t="shared" si="576"/>
        <v>378.70000000000005</v>
      </c>
      <c r="U455" s="706">
        <f t="shared" si="576"/>
        <v>378689.26</v>
      </c>
      <c r="V455" s="707">
        <f t="shared" si="576"/>
        <v>378.7</v>
      </c>
      <c r="W455" s="706">
        <f t="shared" si="576"/>
        <v>378689.26</v>
      </c>
      <c r="X455" s="575">
        <f t="shared" si="528"/>
        <v>0.99999999999999989</v>
      </c>
      <c r="Y455" s="575">
        <f t="shared" si="529"/>
        <v>1</v>
      </c>
    </row>
    <row r="456" spans="1:25" s="12" customFormat="1" ht="25.5" customHeight="1">
      <c r="A456" s="40" t="s">
        <v>498</v>
      </c>
      <c r="B456" s="67" t="s">
        <v>63</v>
      </c>
      <c r="C456" s="67" t="s">
        <v>89</v>
      </c>
      <c r="D456" s="68" t="s">
        <v>489</v>
      </c>
      <c r="E456" s="128" t="s">
        <v>571</v>
      </c>
      <c r="F456" s="130" t="s">
        <v>478</v>
      </c>
      <c r="G456" s="130" t="s">
        <v>201</v>
      </c>
      <c r="H456" s="131" t="s">
        <v>562</v>
      </c>
      <c r="I456" s="69" t="s">
        <v>499</v>
      </c>
      <c r="J456" s="357">
        <v>378.70000000000005</v>
      </c>
      <c r="K456" s="430">
        <v>378689.26</v>
      </c>
      <c r="L456" s="357">
        <f t="shared" si="576"/>
        <v>0</v>
      </c>
      <c r="M456" s="430">
        <f t="shared" si="576"/>
        <v>0</v>
      </c>
      <c r="N456" s="357">
        <f t="shared" si="576"/>
        <v>0</v>
      </c>
      <c r="O456" s="430">
        <f t="shared" si="576"/>
        <v>0</v>
      </c>
      <c r="P456" s="357">
        <f t="shared" si="576"/>
        <v>0</v>
      </c>
      <c r="Q456" s="430">
        <f t="shared" si="576"/>
        <v>0</v>
      </c>
      <c r="R456" s="357">
        <f t="shared" si="576"/>
        <v>0</v>
      </c>
      <c r="S456" s="430">
        <f t="shared" si="576"/>
        <v>0</v>
      </c>
      <c r="T456" s="357">
        <f t="shared" si="576"/>
        <v>378.70000000000005</v>
      </c>
      <c r="U456" s="711">
        <f t="shared" si="576"/>
        <v>378689.26</v>
      </c>
      <c r="V456" s="712">
        <f t="shared" si="576"/>
        <v>378.7</v>
      </c>
      <c r="W456" s="711">
        <f t="shared" si="576"/>
        <v>378689.26</v>
      </c>
      <c r="X456" s="577">
        <f t="shared" si="528"/>
        <v>0.99999999999999989</v>
      </c>
      <c r="Y456" s="577">
        <f t="shared" si="529"/>
        <v>1</v>
      </c>
    </row>
    <row r="457" spans="1:25" s="50" customFormat="1" ht="25.5" customHeight="1">
      <c r="A457" s="45" t="s">
        <v>295</v>
      </c>
      <c r="B457" s="72" t="s">
        <v>63</v>
      </c>
      <c r="C457" s="72" t="s">
        <v>89</v>
      </c>
      <c r="D457" s="73" t="s">
        <v>489</v>
      </c>
      <c r="E457" s="47" t="s">
        <v>571</v>
      </c>
      <c r="F457" s="48" t="s">
        <v>478</v>
      </c>
      <c r="G457" s="48" t="s">
        <v>201</v>
      </c>
      <c r="H457" s="49" t="s">
        <v>562</v>
      </c>
      <c r="I457" s="77" t="s">
        <v>501</v>
      </c>
      <c r="J457" s="351">
        <v>378.70000000000005</v>
      </c>
      <c r="K457" s="396">
        <v>378689.26</v>
      </c>
      <c r="L457" s="352">
        <f t="shared" ref="L457" si="577">N457+P457+R457</f>
        <v>0</v>
      </c>
      <c r="M457" s="397">
        <f t="shared" ref="M457" si="578">O457+Q457+S457</f>
        <v>0</v>
      </c>
      <c r="N457" s="351">
        <f>N458</f>
        <v>0</v>
      </c>
      <c r="O457" s="396">
        <f t="shared" si="576"/>
        <v>0</v>
      </c>
      <c r="P457" s="351">
        <f t="shared" si="576"/>
        <v>0</v>
      </c>
      <c r="Q457" s="396">
        <f t="shared" si="576"/>
        <v>0</v>
      </c>
      <c r="R457" s="351">
        <f t="shared" si="576"/>
        <v>0</v>
      </c>
      <c r="S457" s="396">
        <f t="shared" si="576"/>
        <v>0</v>
      </c>
      <c r="T457" s="351">
        <f t="shared" si="576"/>
        <v>378.70000000000005</v>
      </c>
      <c r="U457" s="699">
        <f t="shared" si="576"/>
        <v>378689.26</v>
      </c>
      <c r="V457" s="708">
        <f t="shared" si="576"/>
        <v>378.7</v>
      </c>
      <c r="W457" s="699">
        <f t="shared" si="576"/>
        <v>378689.26</v>
      </c>
      <c r="X457" s="572">
        <f t="shared" si="528"/>
        <v>0.99999999999999989</v>
      </c>
      <c r="Y457" s="572">
        <f t="shared" si="529"/>
        <v>1</v>
      </c>
    </row>
    <row r="458" spans="1:25" s="50" customFormat="1" ht="15.75" customHeight="1">
      <c r="A458" s="400"/>
      <c r="B458" s="72"/>
      <c r="C458" s="72"/>
      <c r="D458" s="73"/>
      <c r="E458" s="73"/>
      <c r="F458" s="107"/>
      <c r="G458" s="107"/>
      <c r="H458" s="77"/>
      <c r="I458" s="77"/>
      <c r="J458" s="351">
        <v>378.70000000000005</v>
      </c>
      <c r="K458" s="437">
        <v>378689.26</v>
      </c>
      <c r="L458" s="352">
        <f t="shared" ref="L458" si="579">N458+P458+R458</f>
        <v>0</v>
      </c>
      <c r="M458" s="397">
        <f t="shared" ref="M458" si="580">O458+Q458+S458</f>
        <v>0</v>
      </c>
      <c r="N458" s="395"/>
      <c r="O458" s="437"/>
      <c r="P458" s="395"/>
      <c r="Q458" s="437"/>
      <c r="R458" s="395"/>
      <c r="S458" s="437"/>
      <c r="T458" s="352">
        <f t="shared" ref="T458" si="581">J458+L458</f>
        <v>378.70000000000005</v>
      </c>
      <c r="U458" s="700">
        <f t="shared" ref="U458" si="582">K458+M458</f>
        <v>378689.26</v>
      </c>
      <c r="V458" s="726">
        <v>378.7</v>
      </c>
      <c r="W458" s="727">
        <v>378689.26</v>
      </c>
      <c r="X458" s="584">
        <f t="shared" si="528"/>
        <v>0.99999999999999989</v>
      </c>
      <c r="Y458" s="584">
        <f t="shared" si="529"/>
        <v>1</v>
      </c>
    </row>
    <row r="459" spans="1:25" s="12" customFormat="1" ht="26.25" customHeight="1">
      <c r="A459" s="60" t="s">
        <v>567</v>
      </c>
      <c r="B459" s="61" t="s">
        <v>63</v>
      </c>
      <c r="C459" s="61" t="s">
        <v>89</v>
      </c>
      <c r="D459" s="62" t="s">
        <v>489</v>
      </c>
      <c r="E459" s="62" t="s">
        <v>571</v>
      </c>
      <c r="F459" s="92" t="s">
        <v>478</v>
      </c>
      <c r="G459" s="92" t="s">
        <v>201</v>
      </c>
      <c r="H459" s="66" t="s">
        <v>561</v>
      </c>
      <c r="I459" s="66"/>
      <c r="J459" s="355">
        <v>897.5</v>
      </c>
      <c r="K459" s="428">
        <v>897506</v>
      </c>
      <c r="L459" s="355">
        <f t="shared" ref="L459:W460" si="583">L460</f>
        <v>0</v>
      </c>
      <c r="M459" s="428">
        <f t="shared" si="583"/>
        <v>0</v>
      </c>
      <c r="N459" s="355">
        <f t="shared" si="583"/>
        <v>0</v>
      </c>
      <c r="O459" s="428">
        <f t="shared" si="583"/>
        <v>0</v>
      </c>
      <c r="P459" s="355">
        <f t="shared" si="583"/>
        <v>0</v>
      </c>
      <c r="Q459" s="428">
        <f t="shared" si="583"/>
        <v>0</v>
      </c>
      <c r="R459" s="355">
        <f t="shared" si="583"/>
        <v>0</v>
      </c>
      <c r="S459" s="428">
        <f t="shared" si="583"/>
        <v>0</v>
      </c>
      <c r="T459" s="355">
        <f t="shared" si="583"/>
        <v>897.5</v>
      </c>
      <c r="U459" s="706">
        <f t="shared" si="583"/>
        <v>897506</v>
      </c>
      <c r="V459" s="707">
        <f t="shared" si="583"/>
        <v>897.5</v>
      </c>
      <c r="W459" s="706">
        <f t="shared" si="583"/>
        <v>897506</v>
      </c>
      <c r="X459" s="575">
        <f t="shared" si="528"/>
        <v>1</v>
      </c>
      <c r="Y459" s="575">
        <f t="shared" si="529"/>
        <v>1</v>
      </c>
    </row>
    <row r="460" spans="1:25" s="12" customFormat="1" ht="25.5" customHeight="1">
      <c r="A460" s="40" t="s">
        <v>498</v>
      </c>
      <c r="B460" s="67" t="s">
        <v>63</v>
      </c>
      <c r="C460" s="67" t="s">
        <v>89</v>
      </c>
      <c r="D460" s="68" t="s">
        <v>489</v>
      </c>
      <c r="E460" s="128" t="s">
        <v>571</v>
      </c>
      <c r="F460" s="130" t="s">
        <v>478</v>
      </c>
      <c r="G460" s="130" t="s">
        <v>201</v>
      </c>
      <c r="H460" s="131" t="s">
        <v>561</v>
      </c>
      <c r="I460" s="69" t="s">
        <v>499</v>
      </c>
      <c r="J460" s="357">
        <v>897.5</v>
      </c>
      <c r="K460" s="430">
        <v>897506</v>
      </c>
      <c r="L460" s="357">
        <f t="shared" si="583"/>
        <v>0</v>
      </c>
      <c r="M460" s="430">
        <f t="shared" si="583"/>
        <v>0</v>
      </c>
      <c r="N460" s="357">
        <f t="shared" si="583"/>
        <v>0</v>
      </c>
      <c r="O460" s="430">
        <f t="shared" si="583"/>
        <v>0</v>
      </c>
      <c r="P460" s="357">
        <f t="shared" si="583"/>
        <v>0</v>
      </c>
      <c r="Q460" s="430">
        <f t="shared" si="583"/>
        <v>0</v>
      </c>
      <c r="R460" s="357">
        <f t="shared" si="583"/>
        <v>0</v>
      </c>
      <c r="S460" s="430">
        <f t="shared" si="583"/>
        <v>0</v>
      </c>
      <c r="T460" s="357">
        <f t="shared" si="583"/>
        <v>897.5</v>
      </c>
      <c r="U460" s="711">
        <f t="shared" si="583"/>
        <v>897506</v>
      </c>
      <c r="V460" s="712">
        <f t="shared" si="583"/>
        <v>897.5</v>
      </c>
      <c r="W460" s="711">
        <f t="shared" si="583"/>
        <v>897506</v>
      </c>
      <c r="X460" s="577">
        <f t="shared" si="528"/>
        <v>1</v>
      </c>
      <c r="Y460" s="577">
        <f t="shared" si="529"/>
        <v>1</v>
      </c>
    </row>
    <row r="461" spans="1:25" s="50" customFormat="1" ht="25.5" customHeight="1">
      <c r="A461" s="45" t="s">
        <v>295</v>
      </c>
      <c r="B461" s="72" t="s">
        <v>63</v>
      </c>
      <c r="C461" s="72" t="s">
        <v>89</v>
      </c>
      <c r="D461" s="73" t="s">
        <v>489</v>
      </c>
      <c r="E461" s="47" t="s">
        <v>571</v>
      </c>
      <c r="F461" s="48" t="s">
        <v>478</v>
      </c>
      <c r="G461" s="48" t="s">
        <v>201</v>
      </c>
      <c r="H461" s="49" t="s">
        <v>561</v>
      </c>
      <c r="I461" s="77" t="s">
        <v>501</v>
      </c>
      <c r="J461" s="351">
        <v>897.5</v>
      </c>
      <c r="K461" s="396">
        <v>897506</v>
      </c>
      <c r="L461" s="351">
        <f>L462+L463</f>
        <v>0</v>
      </c>
      <c r="M461" s="396">
        <f>M462+M463</f>
        <v>0</v>
      </c>
      <c r="N461" s="351">
        <f>N462+N463</f>
        <v>0</v>
      </c>
      <c r="O461" s="396">
        <f>O462+O463</f>
        <v>0</v>
      </c>
      <c r="P461" s="351">
        <f>P462+P463</f>
        <v>0</v>
      </c>
      <c r="Q461" s="396">
        <f t="shared" ref="Q461:S461" si="584">Q462+Q463</f>
        <v>0</v>
      </c>
      <c r="R461" s="351">
        <f t="shared" si="584"/>
        <v>0</v>
      </c>
      <c r="S461" s="396">
        <f t="shared" si="584"/>
        <v>0</v>
      </c>
      <c r="T461" s="351">
        <f t="shared" ref="T461:W461" si="585">T462+T463</f>
        <v>897.5</v>
      </c>
      <c r="U461" s="699">
        <f t="shared" si="585"/>
        <v>897506</v>
      </c>
      <c r="V461" s="708">
        <f t="shared" si="585"/>
        <v>897.5</v>
      </c>
      <c r="W461" s="699">
        <f t="shared" si="585"/>
        <v>897506</v>
      </c>
      <c r="X461" s="572">
        <f t="shared" si="528"/>
        <v>1</v>
      </c>
      <c r="Y461" s="572">
        <f t="shared" si="529"/>
        <v>1</v>
      </c>
    </row>
    <row r="462" spans="1:25" s="50" customFormat="1" ht="15.75" customHeight="1">
      <c r="A462" s="400" t="s">
        <v>558</v>
      </c>
      <c r="B462" s="72"/>
      <c r="C462" s="72"/>
      <c r="D462" s="73"/>
      <c r="E462" s="73"/>
      <c r="F462" s="107"/>
      <c r="G462" s="107"/>
      <c r="H462" s="77"/>
      <c r="I462" s="77"/>
      <c r="J462" s="351">
        <v>762.9</v>
      </c>
      <c r="K462" s="437">
        <v>762880</v>
      </c>
      <c r="L462" s="352">
        <f t="shared" ref="L462:L463" si="586">N462+P462+R462</f>
        <v>0</v>
      </c>
      <c r="M462" s="397">
        <f t="shared" ref="M462:M463" si="587">O462+Q462+S462</f>
        <v>0</v>
      </c>
      <c r="N462" s="395"/>
      <c r="O462" s="437"/>
      <c r="P462" s="395"/>
      <c r="Q462" s="437"/>
      <c r="R462" s="395"/>
      <c r="S462" s="437"/>
      <c r="T462" s="352">
        <f t="shared" ref="T462:T463" si="588">J462+L462</f>
        <v>762.9</v>
      </c>
      <c r="U462" s="700">
        <f t="shared" ref="U462:U463" si="589">K462+M462</f>
        <v>762880</v>
      </c>
      <c r="V462" s="726">
        <v>762.9</v>
      </c>
      <c r="W462" s="727">
        <v>762880</v>
      </c>
      <c r="X462" s="584">
        <f t="shared" ref="X462:X507" si="590">IF(V462=0,0,V462/T462)</f>
        <v>1</v>
      </c>
      <c r="Y462" s="584">
        <f t="shared" ref="Y462:Y507" si="591">IF(W462=0,0,W462/U462)</f>
        <v>1</v>
      </c>
    </row>
    <row r="463" spans="1:25" s="6" customFormat="1" ht="15" customHeight="1">
      <c r="A463" s="198" t="s">
        <v>559</v>
      </c>
      <c r="B463" s="94"/>
      <c r="C463" s="94"/>
      <c r="D463" s="95"/>
      <c r="E463" s="96"/>
      <c r="F463" s="495"/>
      <c r="G463" s="495"/>
      <c r="H463" s="496"/>
      <c r="I463" s="99"/>
      <c r="J463" s="401">
        <v>134.6</v>
      </c>
      <c r="K463" s="468">
        <v>134626</v>
      </c>
      <c r="L463" s="352">
        <f t="shared" si="586"/>
        <v>0</v>
      </c>
      <c r="M463" s="397">
        <f t="shared" si="587"/>
        <v>0</v>
      </c>
      <c r="N463" s="352"/>
      <c r="O463" s="397"/>
      <c r="P463" s="352"/>
      <c r="Q463" s="397"/>
      <c r="R463" s="352"/>
      <c r="S463" s="397"/>
      <c r="T463" s="352">
        <f t="shared" si="588"/>
        <v>134.6</v>
      </c>
      <c r="U463" s="700">
        <f t="shared" si="589"/>
        <v>134626</v>
      </c>
      <c r="V463" s="701">
        <v>134.6</v>
      </c>
      <c r="W463" s="700">
        <v>134626</v>
      </c>
      <c r="X463" s="564">
        <f t="shared" si="590"/>
        <v>1</v>
      </c>
      <c r="Y463" s="564">
        <f t="shared" si="591"/>
        <v>1</v>
      </c>
    </row>
    <row r="464" spans="1:25" s="12" customFormat="1" ht="37.5" customHeight="1">
      <c r="A464" s="60" t="s">
        <v>565</v>
      </c>
      <c r="B464" s="61" t="s">
        <v>63</v>
      </c>
      <c r="C464" s="61" t="s">
        <v>89</v>
      </c>
      <c r="D464" s="62" t="s">
        <v>489</v>
      </c>
      <c r="E464" s="62" t="s">
        <v>571</v>
      </c>
      <c r="F464" s="92" t="s">
        <v>478</v>
      </c>
      <c r="G464" s="92" t="s">
        <v>201</v>
      </c>
      <c r="H464" s="66" t="s">
        <v>563</v>
      </c>
      <c r="I464" s="66"/>
      <c r="J464" s="355">
        <v>6.8</v>
      </c>
      <c r="K464" s="428">
        <v>6731</v>
      </c>
      <c r="L464" s="355">
        <f t="shared" ref="L464:W466" si="592">L465</f>
        <v>0</v>
      </c>
      <c r="M464" s="428">
        <f t="shared" si="592"/>
        <v>0</v>
      </c>
      <c r="N464" s="355">
        <f t="shared" si="592"/>
        <v>0</v>
      </c>
      <c r="O464" s="428">
        <f t="shared" si="592"/>
        <v>0</v>
      </c>
      <c r="P464" s="355">
        <f t="shared" si="592"/>
        <v>0</v>
      </c>
      <c r="Q464" s="428">
        <f t="shared" si="592"/>
        <v>0</v>
      </c>
      <c r="R464" s="355">
        <f t="shared" si="592"/>
        <v>0</v>
      </c>
      <c r="S464" s="428">
        <f t="shared" si="592"/>
        <v>0</v>
      </c>
      <c r="T464" s="355">
        <f t="shared" si="592"/>
        <v>6.8</v>
      </c>
      <c r="U464" s="706">
        <f t="shared" si="592"/>
        <v>6731</v>
      </c>
      <c r="V464" s="707">
        <f t="shared" si="592"/>
        <v>6.7</v>
      </c>
      <c r="W464" s="706">
        <f t="shared" si="592"/>
        <v>6731</v>
      </c>
      <c r="X464" s="575">
        <f t="shared" si="590"/>
        <v>0.98529411764705888</v>
      </c>
      <c r="Y464" s="575">
        <f t="shared" si="591"/>
        <v>1</v>
      </c>
    </row>
    <row r="465" spans="1:25" s="12" customFormat="1" ht="25.5" customHeight="1">
      <c r="A465" s="40" t="s">
        <v>498</v>
      </c>
      <c r="B465" s="67" t="s">
        <v>63</v>
      </c>
      <c r="C465" s="67" t="s">
        <v>89</v>
      </c>
      <c r="D465" s="68" t="s">
        <v>489</v>
      </c>
      <c r="E465" s="128" t="s">
        <v>571</v>
      </c>
      <c r="F465" s="130" t="s">
        <v>478</v>
      </c>
      <c r="G465" s="130" t="s">
        <v>201</v>
      </c>
      <c r="H465" s="131" t="s">
        <v>563</v>
      </c>
      <c r="I465" s="69" t="s">
        <v>499</v>
      </c>
      <c r="J465" s="357">
        <v>6.8</v>
      </c>
      <c r="K465" s="430">
        <v>6731</v>
      </c>
      <c r="L465" s="357">
        <f t="shared" si="592"/>
        <v>0</v>
      </c>
      <c r="M465" s="430">
        <f t="shared" si="592"/>
        <v>0</v>
      </c>
      <c r="N465" s="357">
        <f t="shared" si="592"/>
        <v>0</v>
      </c>
      <c r="O465" s="430">
        <f t="shared" si="592"/>
        <v>0</v>
      </c>
      <c r="P465" s="357">
        <f t="shared" si="592"/>
        <v>0</v>
      </c>
      <c r="Q465" s="430">
        <f t="shared" si="592"/>
        <v>0</v>
      </c>
      <c r="R465" s="357">
        <f t="shared" si="592"/>
        <v>0</v>
      </c>
      <c r="S465" s="430">
        <f t="shared" si="592"/>
        <v>0</v>
      </c>
      <c r="T465" s="357">
        <f t="shared" si="592"/>
        <v>6.8</v>
      </c>
      <c r="U465" s="711">
        <f t="shared" si="592"/>
        <v>6731</v>
      </c>
      <c r="V465" s="712">
        <f t="shared" si="592"/>
        <v>6.7</v>
      </c>
      <c r="W465" s="711">
        <f t="shared" si="592"/>
        <v>6731</v>
      </c>
      <c r="X465" s="577">
        <f t="shared" si="590"/>
        <v>0.98529411764705888</v>
      </c>
      <c r="Y465" s="577">
        <f t="shared" si="591"/>
        <v>1</v>
      </c>
    </row>
    <row r="466" spans="1:25" s="50" customFormat="1" ht="25.5" customHeight="1">
      <c r="A466" s="45" t="s">
        <v>295</v>
      </c>
      <c r="B466" s="72" t="s">
        <v>63</v>
      </c>
      <c r="C466" s="72" t="s">
        <v>89</v>
      </c>
      <c r="D466" s="73" t="s">
        <v>489</v>
      </c>
      <c r="E466" s="47" t="s">
        <v>571</v>
      </c>
      <c r="F466" s="48" t="s">
        <v>478</v>
      </c>
      <c r="G466" s="48" t="s">
        <v>201</v>
      </c>
      <c r="H466" s="49" t="s">
        <v>563</v>
      </c>
      <c r="I466" s="77" t="s">
        <v>501</v>
      </c>
      <c r="J466" s="351">
        <v>6.8</v>
      </c>
      <c r="K466" s="396">
        <v>6731</v>
      </c>
      <c r="L466" s="352">
        <f t="shared" ref="L466" si="593">N466+P466+R466</f>
        <v>0</v>
      </c>
      <c r="M466" s="397">
        <f t="shared" ref="M466" si="594">O466+Q466+S466</f>
        <v>0</v>
      </c>
      <c r="N466" s="351">
        <f t="shared" si="592"/>
        <v>0</v>
      </c>
      <c r="O466" s="396">
        <f t="shared" si="592"/>
        <v>0</v>
      </c>
      <c r="P466" s="351">
        <f t="shared" si="592"/>
        <v>0</v>
      </c>
      <c r="Q466" s="396">
        <f t="shared" si="592"/>
        <v>0</v>
      </c>
      <c r="R466" s="351">
        <f t="shared" si="592"/>
        <v>0</v>
      </c>
      <c r="S466" s="396">
        <f t="shared" si="592"/>
        <v>0</v>
      </c>
      <c r="T466" s="351">
        <f t="shared" si="592"/>
        <v>6.8</v>
      </c>
      <c r="U466" s="699">
        <f t="shared" si="592"/>
        <v>6731</v>
      </c>
      <c r="V466" s="708">
        <f t="shared" si="592"/>
        <v>6.7</v>
      </c>
      <c r="W466" s="699">
        <f t="shared" si="592"/>
        <v>6731</v>
      </c>
      <c r="X466" s="572">
        <f t="shared" si="590"/>
        <v>0.98529411764705888</v>
      </c>
      <c r="Y466" s="572">
        <f t="shared" si="591"/>
        <v>1</v>
      </c>
    </row>
    <row r="467" spans="1:25" s="50" customFormat="1" ht="15.75" customHeight="1">
      <c r="A467" s="400"/>
      <c r="B467" s="72"/>
      <c r="C467" s="72"/>
      <c r="D467" s="73"/>
      <c r="E467" s="73"/>
      <c r="F467" s="107"/>
      <c r="G467" s="107"/>
      <c r="H467" s="77"/>
      <c r="I467" s="77"/>
      <c r="J467" s="351">
        <v>6.8</v>
      </c>
      <c r="K467" s="437">
        <v>6731</v>
      </c>
      <c r="L467" s="352">
        <f t="shared" ref="L467" si="595">N467+P467+R467</f>
        <v>0</v>
      </c>
      <c r="M467" s="397">
        <f t="shared" ref="M467" si="596">O467+Q467+S467</f>
        <v>0</v>
      </c>
      <c r="N467" s="395"/>
      <c r="O467" s="437"/>
      <c r="P467" s="351"/>
      <c r="Q467" s="437"/>
      <c r="R467" s="395"/>
      <c r="S467" s="437"/>
      <c r="T467" s="352">
        <f t="shared" ref="T467" si="597">J467+L467</f>
        <v>6.8</v>
      </c>
      <c r="U467" s="700">
        <f t="shared" ref="U467" si="598">K467+M467</f>
        <v>6731</v>
      </c>
      <c r="V467" s="726">
        <v>6.7</v>
      </c>
      <c r="W467" s="727">
        <v>6731</v>
      </c>
      <c r="X467" s="584">
        <f t="shared" si="590"/>
        <v>0.98529411764705888</v>
      </c>
      <c r="Y467" s="584">
        <f t="shared" si="591"/>
        <v>1</v>
      </c>
    </row>
    <row r="468" spans="1:25" s="12" customFormat="1" ht="18" customHeight="1">
      <c r="A468" s="18" t="s">
        <v>98</v>
      </c>
      <c r="B468" s="19" t="s">
        <v>63</v>
      </c>
      <c r="C468" s="19" t="s">
        <v>89</v>
      </c>
      <c r="D468" s="19" t="s">
        <v>89</v>
      </c>
      <c r="E468" s="512"/>
      <c r="F468" s="513"/>
      <c r="G468" s="513"/>
      <c r="H468" s="514"/>
      <c r="I468" s="78"/>
      <c r="J468" s="353">
        <v>8985.7000000000007</v>
      </c>
      <c r="K468" s="426">
        <v>8985721</v>
      </c>
      <c r="L468" s="353">
        <f t="shared" ref="L468:W468" si="599">L469+L481</f>
        <v>42.7</v>
      </c>
      <c r="M468" s="426">
        <f t="shared" si="599"/>
        <v>42698.25</v>
      </c>
      <c r="N468" s="353">
        <f t="shared" si="599"/>
        <v>42.7</v>
      </c>
      <c r="O468" s="426">
        <f t="shared" si="599"/>
        <v>42698.25</v>
      </c>
      <c r="P468" s="353">
        <f t="shared" si="599"/>
        <v>0</v>
      </c>
      <c r="Q468" s="426">
        <f t="shared" si="599"/>
        <v>0</v>
      </c>
      <c r="R468" s="353">
        <f t="shared" si="599"/>
        <v>0</v>
      </c>
      <c r="S468" s="426">
        <f t="shared" si="599"/>
        <v>0</v>
      </c>
      <c r="T468" s="353">
        <f t="shared" si="599"/>
        <v>9028.4000000000015</v>
      </c>
      <c r="U468" s="702">
        <f t="shared" si="599"/>
        <v>9028419.25</v>
      </c>
      <c r="V468" s="703">
        <f t="shared" si="599"/>
        <v>9028.2999999999993</v>
      </c>
      <c r="W468" s="702">
        <f t="shared" si="599"/>
        <v>9028347.709999999</v>
      </c>
      <c r="X468" s="573">
        <f t="shared" si="590"/>
        <v>0.99998892384032589</v>
      </c>
      <c r="Y468" s="573">
        <f t="shared" si="591"/>
        <v>0.99999207613226415</v>
      </c>
    </row>
    <row r="469" spans="1:25" s="28" customFormat="1" ht="27" customHeight="1">
      <c r="A469" s="23" t="s">
        <v>477</v>
      </c>
      <c r="B469" s="24" t="s">
        <v>63</v>
      </c>
      <c r="C469" s="24" t="s">
        <v>89</v>
      </c>
      <c r="D469" s="25" t="s">
        <v>89</v>
      </c>
      <c r="E469" s="25" t="s">
        <v>474</v>
      </c>
      <c r="F469" s="26" t="s">
        <v>478</v>
      </c>
      <c r="G469" s="26" t="s">
        <v>201</v>
      </c>
      <c r="H469" s="27" t="s">
        <v>202</v>
      </c>
      <c r="I469" s="27"/>
      <c r="J469" s="375">
        <v>8909.7000000000007</v>
      </c>
      <c r="K469" s="450">
        <v>8909774</v>
      </c>
      <c r="L469" s="375">
        <f t="shared" ref="L469:W470" si="600">L470</f>
        <v>0</v>
      </c>
      <c r="M469" s="450">
        <f t="shared" si="600"/>
        <v>0</v>
      </c>
      <c r="N469" s="375">
        <f t="shared" si="600"/>
        <v>0</v>
      </c>
      <c r="O469" s="450">
        <f t="shared" si="600"/>
        <v>0</v>
      </c>
      <c r="P469" s="375">
        <f t="shared" si="600"/>
        <v>0</v>
      </c>
      <c r="Q469" s="450">
        <f t="shared" si="600"/>
        <v>0</v>
      </c>
      <c r="R469" s="375">
        <f t="shared" si="600"/>
        <v>0</v>
      </c>
      <c r="S469" s="450">
        <f t="shared" si="600"/>
        <v>0</v>
      </c>
      <c r="T469" s="375">
        <f t="shared" si="600"/>
        <v>8909.7000000000007</v>
      </c>
      <c r="U469" s="755">
        <f t="shared" si="600"/>
        <v>8909774</v>
      </c>
      <c r="V469" s="756">
        <f t="shared" si="600"/>
        <v>8909.5999999999985</v>
      </c>
      <c r="W469" s="755">
        <f t="shared" si="600"/>
        <v>8909702.459999999</v>
      </c>
      <c r="X469" s="596">
        <f t="shared" si="590"/>
        <v>0.99998877627754001</v>
      </c>
      <c r="Y469" s="596">
        <f t="shared" si="591"/>
        <v>0.9999919706156406</v>
      </c>
    </row>
    <row r="470" spans="1:25" s="34" customFormat="1" ht="63.75" customHeight="1">
      <c r="A470" s="29" t="s">
        <v>509</v>
      </c>
      <c r="B470" s="30" t="s">
        <v>63</v>
      </c>
      <c r="C470" s="30" t="s">
        <v>89</v>
      </c>
      <c r="D470" s="31" t="s">
        <v>89</v>
      </c>
      <c r="E470" s="31" t="s">
        <v>474</v>
      </c>
      <c r="F470" s="32" t="s">
        <v>482</v>
      </c>
      <c r="G470" s="32" t="s">
        <v>201</v>
      </c>
      <c r="H470" s="33" t="s">
        <v>202</v>
      </c>
      <c r="I470" s="33"/>
      <c r="J470" s="358">
        <v>8909.7000000000007</v>
      </c>
      <c r="K470" s="431">
        <v>8909774</v>
      </c>
      <c r="L470" s="358">
        <f t="shared" si="600"/>
        <v>0</v>
      </c>
      <c r="M470" s="431">
        <f t="shared" si="600"/>
        <v>0</v>
      </c>
      <c r="N470" s="358">
        <f t="shared" si="600"/>
        <v>0</v>
      </c>
      <c r="O470" s="431">
        <f t="shared" si="600"/>
        <v>0</v>
      </c>
      <c r="P470" s="358">
        <f t="shared" si="600"/>
        <v>0</v>
      </c>
      <c r="Q470" s="431">
        <f t="shared" si="600"/>
        <v>0</v>
      </c>
      <c r="R470" s="358">
        <f t="shared" si="600"/>
        <v>0</v>
      </c>
      <c r="S470" s="431">
        <f t="shared" si="600"/>
        <v>0</v>
      </c>
      <c r="T470" s="358">
        <f t="shared" si="600"/>
        <v>8909.7000000000007</v>
      </c>
      <c r="U470" s="713">
        <f t="shared" si="600"/>
        <v>8909774</v>
      </c>
      <c r="V470" s="714">
        <f t="shared" si="600"/>
        <v>8909.5999999999985</v>
      </c>
      <c r="W470" s="713">
        <f t="shared" si="600"/>
        <v>8909702.459999999</v>
      </c>
      <c r="X470" s="578">
        <f t="shared" si="590"/>
        <v>0.99998877627754001</v>
      </c>
      <c r="Y470" s="578">
        <f t="shared" si="591"/>
        <v>0.9999919706156406</v>
      </c>
    </row>
    <row r="471" spans="1:25" s="86" customFormat="1" ht="24" customHeight="1">
      <c r="A471" s="60" t="s">
        <v>99</v>
      </c>
      <c r="B471" s="36" t="s">
        <v>63</v>
      </c>
      <c r="C471" s="36" t="s">
        <v>89</v>
      </c>
      <c r="D471" s="37" t="s">
        <v>89</v>
      </c>
      <c r="E471" s="37" t="s">
        <v>474</v>
      </c>
      <c r="F471" s="38" t="s">
        <v>482</v>
      </c>
      <c r="G471" s="38" t="s">
        <v>201</v>
      </c>
      <c r="H471" s="39" t="s">
        <v>226</v>
      </c>
      <c r="I471" s="39"/>
      <c r="J471" s="349">
        <v>8909.7000000000007</v>
      </c>
      <c r="K471" s="424">
        <v>8909774</v>
      </c>
      <c r="L471" s="349">
        <f>L472+L477</f>
        <v>0</v>
      </c>
      <c r="M471" s="424">
        <f>M472+M477</f>
        <v>0</v>
      </c>
      <c r="N471" s="349">
        <f t="shared" ref="N471:W471" si="601">N472+N477</f>
        <v>0</v>
      </c>
      <c r="O471" s="424">
        <f t="shared" si="601"/>
        <v>0</v>
      </c>
      <c r="P471" s="349">
        <f t="shared" si="601"/>
        <v>0</v>
      </c>
      <c r="Q471" s="424">
        <f t="shared" si="601"/>
        <v>0</v>
      </c>
      <c r="R471" s="349">
        <f t="shared" si="601"/>
        <v>0</v>
      </c>
      <c r="S471" s="424">
        <f t="shared" si="601"/>
        <v>0</v>
      </c>
      <c r="T471" s="349">
        <f t="shared" si="601"/>
        <v>8909.7000000000007</v>
      </c>
      <c r="U471" s="695">
        <f t="shared" si="601"/>
        <v>8909774</v>
      </c>
      <c r="V471" s="696">
        <f t="shared" si="601"/>
        <v>8909.5999999999985</v>
      </c>
      <c r="W471" s="695">
        <f t="shared" si="601"/>
        <v>8909702.459999999</v>
      </c>
      <c r="X471" s="570">
        <f t="shared" si="590"/>
        <v>0.99998877627754001</v>
      </c>
      <c r="Y471" s="570">
        <f t="shared" si="591"/>
        <v>0.9999919706156406</v>
      </c>
    </row>
    <row r="472" spans="1:25" s="12" customFormat="1" ht="35.25" customHeight="1">
      <c r="A472" s="40" t="s">
        <v>484</v>
      </c>
      <c r="B472" s="41" t="s">
        <v>63</v>
      </c>
      <c r="C472" s="41" t="s">
        <v>89</v>
      </c>
      <c r="D472" s="42" t="s">
        <v>89</v>
      </c>
      <c r="E472" s="42" t="s">
        <v>474</v>
      </c>
      <c r="F472" s="43" t="s">
        <v>482</v>
      </c>
      <c r="G472" s="43" t="s">
        <v>201</v>
      </c>
      <c r="H472" s="44" t="s">
        <v>226</v>
      </c>
      <c r="I472" s="44" t="s">
        <v>485</v>
      </c>
      <c r="J472" s="350">
        <v>8571.2000000000007</v>
      </c>
      <c r="K472" s="425">
        <v>8571218.459999999</v>
      </c>
      <c r="L472" s="350">
        <f t="shared" ref="L472:W472" si="602">L473</f>
        <v>0</v>
      </c>
      <c r="M472" s="425">
        <f t="shared" si="602"/>
        <v>0</v>
      </c>
      <c r="N472" s="350">
        <f t="shared" si="602"/>
        <v>0</v>
      </c>
      <c r="O472" s="425">
        <f t="shared" si="602"/>
        <v>0</v>
      </c>
      <c r="P472" s="350">
        <f t="shared" si="602"/>
        <v>0</v>
      </c>
      <c r="Q472" s="425">
        <f t="shared" si="602"/>
        <v>0</v>
      </c>
      <c r="R472" s="350">
        <f t="shared" si="602"/>
        <v>0</v>
      </c>
      <c r="S472" s="425">
        <f t="shared" si="602"/>
        <v>0</v>
      </c>
      <c r="T472" s="350">
        <f t="shared" si="602"/>
        <v>8571.2000000000007</v>
      </c>
      <c r="U472" s="697">
        <f t="shared" si="602"/>
        <v>8571218.459999999</v>
      </c>
      <c r="V472" s="698">
        <f t="shared" si="602"/>
        <v>8571.1999999999989</v>
      </c>
      <c r="W472" s="697">
        <f t="shared" si="602"/>
        <v>8571218.459999999</v>
      </c>
      <c r="X472" s="571">
        <f t="shared" si="590"/>
        <v>0.99999999999999978</v>
      </c>
      <c r="Y472" s="571">
        <f t="shared" si="591"/>
        <v>1</v>
      </c>
    </row>
    <row r="473" spans="1:25" s="59" customFormat="1" ht="15.75" customHeight="1">
      <c r="A473" s="45" t="s">
        <v>486</v>
      </c>
      <c r="B473" s="46" t="s">
        <v>63</v>
      </c>
      <c r="C473" s="46" t="s">
        <v>89</v>
      </c>
      <c r="D473" s="47" t="s">
        <v>89</v>
      </c>
      <c r="E473" s="47" t="s">
        <v>474</v>
      </c>
      <c r="F473" s="48" t="s">
        <v>482</v>
      </c>
      <c r="G473" s="48" t="s">
        <v>201</v>
      </c>
      <c r="H473" s="49" t="s">
        <v>226</v>
      </c>
      <c r="I473" s="49" t="s">
        <v>487</v>
      </c>
      <c r="J473" s="351">
        <v>8571.2000000000007</v>
      </c>
      <c r="K473" s="396">
        <v>8571218.459999999</v>
      </c>
      <c r="L473" s="351">
        <f>SUM(L474:L476)</f>
        <v>0</v>
      </c>
      <c r="M473" s="396">
        <f>SUM(M474:M476)</f>
        <v>0</v>
      </c>
      <c r="N473" s="351">
        <f>SUM(N474:N476)</f>
        <v>0</v>
      </c>
      <c r="O473" s="396">
        <f>SUM(O474:O476)</f>
        <v>0</v>
      </c>
      <c r="P473" s="351">
        <f>SUM(P474:P476)</f>
        <v>0</v>
      </c>
      <c r="Q473" s="396">
        <f t="shared" ref="Q473:S473" si="603">SUM(Q474:Q476)</f>
        <v>0</v>
      </c>
      <c r="R473" s="351">
        <f t="shared" si="603"/>
        <v>0</v>
      </c>
      <c r="S473" s="396">
        <f t="shared" si="603"/>
        <v>0</v>
      </c>
      <c r="T473" s="351">
        <f t="shared" ref="T473:W473" si="604">SUM(T474:T476)</f>
        <v>8571.2000000000007</v>
      </c>
      <c r="U473" s="699">
        <f t="shared" si="604"/>
        <v>8571218.459999999</v>
      </c>
      <c r="V473" s="708">
        <f t="shared" si="604"/>
        <v>8571.1999999999989</v>
      </c>
      <c r="W473" s="699">
        <f t="shared" si="604"/>
        <v>8571218.459999999</v>
      </c>
      <c r="X473" s="572">
        <f t="shared" si="590"/>
        <v>0.99999999999999978</v>
      </c>
      <c r="Y473" s="572">
        <f t="shared" si="591"/>
        <v>1</v>
      </c>
    </row>
    <row r="474" spans="1:25" s="6" customFormat="1" ht="13.5" customHeight="1">
      <c r="A474" s="93" t="s">
        <v>250</v>
      </c>
      <c r="B474" s="127"/>
      <c r="C474" s="127"/>
      <c r="D474" s="128"/>
      <c r="E474" s="128"/>
      <c r="F474" s="130"/>
      <c r="G474" s="130"/>
      <c r="H474" s="171"/>
      <c r="I474" s="131" t="s">
        <v>239</v>
      </c>
      <c r="J474" s="352">
        <v>6561.9000000000005</v>
      </c>
      <c r="K474" s="397">
        <v>6561913.3300000001</v>
      </c>
      <c r="L474" s="352">
        <f t="shared" ref="L474:L476" si="605">N474+P474+R474</f>
        <v>14.5</v>
      </c>
      <c r="M474" s="397">
        <f t="shared" ref="M474:M476" si="606">O474+Q474+S474</f>
        <v>14463.01</v>
      </c>
      <c r="N474" s="352"/>
      <c r="O474" s="397"/>
      <c r="P474" s="352">
        <v>14.5</v>
      </c>
      <c r="Q474" s="397">
        <v>14463.01</v>
      </c>
      <c r="R474" s="352"/>
      <c r="S474" s="397"/>
      <c r="T474" s="352">
        <f t="shared" ref="T474:T476" si="607">J474+L474</f>
        <v>6576.4000000000005</v>
      </c>
      <c r="U474" s="700">
        <f t="shared" ref="U474:U476" si="608">K474+M474</f>
        <v>6576376.3399999999</v>
      </c>
      <c r="V474" s="701">
        <v>6576.4</v>
      </c>
      <c r="W474" s="700">
        <v>6576376.3399999999</v>
      </c>
      <c r="X474" s="564">
        <f t="shared" si="590"/>
        <v>0.99999999999999989</v>
      </c>
      <c r="Y474" s="564">
        <f t="shared" si="591"/>
        <v>1</v>
      </c>
    </row>
    <row r="475" spans="1:25" s="6" customFormat="1" ht="13.5" customHeight="1">
      <c r="A475" s="93" t="s">
        <v>251</v>
      </c>
      <c r="B475" s="127"/>
      <c r="C475" s="127"/>
      <c r="D475" s="128"/>
      <c r="E475" s="128"/>
      <c r="F475" s="130"/>
      <c r="G475" s="130"/>
      <c r="H475" s="131"/>
      <c r="I475" s="131" t="s">
        <v>241</v>
      </c>
      <c r="J475" s="352">
        <v>57.599999999999994</v>
      </c>
      <c r="K475" s="397">
        <v>57523.34</v>
      </c>
      <c r="L475" s="352">
        <f t="shared" si="605"/>
        <v>-21.7</v>
      </c>
      <c r="M475" s="397">
        <f t="shared" si="606"/>
        <v>-21613.75</v>
      </c>
      <c r="N475" s="352"/>
      <c r="O475" s="397"/>
      <c r="P475" s="352">
        <v>-21.7</v>
      </c>
      <c r="Q475" s="397">
        <v>-21613.75</v>
      </c>
      <c r="R475" s="352"/>
      <c r="S475" s="397"/>
      <c r="T475" s="352">
        <f t="shared" si="607"/>
        <v>35.899999999999991</v>
      </c>
      <c r="U475" s="700">
        <f t="shared" si="608"/>
        <v>35909.589999999997</v>
      </c>
      <c r="V475" s="701">
        <v>35.9</v>
      </c>
      <c r="W475" s="700">
        <v>35909.589999999997</v>
      </c>
      <c r="X475" s="564">
        <f t="shared" si="590"/>
        <v>1.0000000000000002</v>
      </c>
      <c r="Y475" s="564">
        <f t="shared" si="591"/>
        <v>1</v>
      </c>
    </row>
    <row r="476" spans="1:25" s="6" customFormat="1" ht="13.5" customHeight="1">
      <c r="A476" s="93" t="s">
        <v>252</v>
      </c>
      <c r="B476" s="127"/>
      <c r="C476" s="127"/>
      <c r="D476" s="128"/>
      <c r="E476" s="128"/>
      <c r="F476" s="130"/>
      <c r="G476" s="130"/>
      <c r="H476" s="171"/>
      <c r="I476" s="131" t="s">
        <v>240</v>
      </c>
      <c r="J476" s="352">
        <v>1951.6999999999998</v>
      </c>
      <c r="K476" s="397">
        <v>1951781.7899999998</v>
      </c>
      <c r="L476" s="352">
        <f t="shared" si="605"/>
        <v>7.2</v>
      </c>
      <c r="M476" s="397">
        <f t="shared" si="606"/>
        <v>7150.74</v>
      </c>
      <c r="N476" s="352"/>
      <c r="O476" s="397"/>
      <c r="P476" s="352">
        <v>7.2</v>
      </c>
      <c r="Q476" s="397">
        <v>7150.74</v>
      </c>
      <c r="R476" s="352"/>
      <c r="S476" s="397"/>
      <c r="T476" s="352">
        <f t="shared" si="607"/>
        <v>1958.8999999999999</v>
      </c>
      <c r="U476" s="700">
        <f t="shared" si="608"/>
        <v>1958932.5299999998</v>
      </c>
      <c r="V476" s="701">
        <v>1958.9</v>
      </c>
      <c r="W476" s="700">
        <v>1958932.53</v>
      </c>
      <c r="X476" s="564">
        <f t="shared" si="590"/>
        <v>1.0000000000000002</v>
      </c>
      <c r="Y476" s="564">
        <f t="shared" si="591"/>
        <v>1.0000000000000002</v>
      </c>
    </row>
    <row r="477" spans="1:25" s="12" customFormat="1" ht="21.75" customHeight="1">
      <c r="A477" s="40" t="s">
        <v>498</v>
      </c>
      <c r="B477" s="67" t="s">
        <v>63</v>
      </c>
      <c r="C477" s="67" t="s">
        <v>89</v>
      </c>
      <c r="D477" s="68" t="s">
        <v>89</v>
      </c>
      <c r="E477" s="497" t="s">
        <v>474</v>
      </c>
      <c r="F477" s="498" t="s">
        <v>482</v>
      </c>
      <c r="G477" s="498" t="s">
        <v>201</v>
      </c>
      <c r="H477" s="499" t="s">
        <v>226</v>
      </c>
      <c r="I477" s="69" t="s">
        <v>499</v>
      </c>
      <c r="J477" s="357">
        <v>338.5</v>
      </c>
      <c r="K477" s="430">
        <v>338555.54000000004</v>
      </c>
      <c r="L477" s="357">
        <f t="shared" ref="L477:W477" si="609">L478</f>
        <v>0</v>
      </c>
      <c r="M477" s="430">
        <f t="shared" si="609"/>
        <v>0</v>
      </c>
      <c r="N477" s="357">
        <f t="shared" si="609"/>
        <v>0</v>
      </c>
      <c r="O477" s="430">
        <f t="shared" si="609"/>
        <v>0</v>
      </c>
      <c r="P477" s="357">
        <f t="shared" si="609"/>
        <v>0</v>
      </c>
      <c r="Q477" s="430">
        <f t="shared" si="609"/>
        <v>0</v>
      </c>
      <c r="R477" s="357">
        <f t="shared" si="609"/>
        <v>0</v>
      </c>
      <c r="S477" s="430">
        <f t="shared" si="609"/>
        <v>0</v>
      </c>
      <c r="T477" s="357">
        <f t="shared" si="609"/>
        <v>338.5</v>
      </c>
      <c r="U477" s="711">
        <f t="shared" si="609"/>
        <v>338555.54000000004</v>
      </c>
      <c r="V477" s="712">
        <f t="shared" si="609"/>
        <v>338.4</v>
      </c>
      <c r="W477" s="711">
        <f t="shared" si="609"/>
        <v>338484</v>
      </c>
      <c r="X477" s="577">
        <f t="shared" si="590"/>
        <v>0.99970457902511067</v>
      </c>
      <c r="Y477" s="577">
        <f t="shared" si="591"/>
        <v>0.99978869050555175</v>
      </c>
    </row>
    <row r="478" spans="1:25" s="59" customFormat="1" ht="24" customHeight="1">
      <c r="A478" s="45" t="s">
        <v>500</v>
      </c>
      <c r="B478" s="72" t="s">
        <v>63</v>
      </c>
      <c r="C478" s="72" t="s">
        <v>89</v>
      </c>
      <c r="D478" s="73" t="s">
        <v>89</v>
      </c>
      <c r="E478" s="74" t="s">
        <v>474</v>
      </c>
      <c r="F478" s="75" t="s">
        <v>482</v>
      </c>
      <c r="G478" s="75" t="s">
        <v>201</v>
      </c>
      <c r="H478" s="76" t="s">
        <v>226</v>
      </c>
      <c r="I478" s="77" t="s">
        <v>501</v>
      </c>
      <c r="J478" s="351">
        <v>338.5</v>
      </c>
      <c r="K478" s="396">
        <v>338555.54000000004</v>
      </c>
      <c r="L478" s="351">
        <f>SUM(L479:L480)</f>
        <v>0</v>
      </c>
      <c r="M478" s="396">
        <f>SUM(M479:M480)</f>
        <v>0</v>
      </c>
      <c r="N478" s="351">
        <f>SUM(N479:N480)</f>
        <v>0</v>
      </c>
      <c r="O478" s="396">
        <f>SUM(O479:O480)</f>
        <v>0</v>
      </c>
      <c r="P478" s="351">
        <f>SUM(P479:P480)</f>
        <v>0</v>
      </c>
      <c r="Q478" s="396">
        <f t="shared" ref="Q478:S478" si="610">SUM(Q479:Q480)</f>
        <v>0</v>
      </c>
      <c r="R478" s="351">
        <f t="shared" si="610"/>
        <v>0</v>
      </c>
      <c r="S478" s="396">
        <f t="shared" si="610"/>
        <v>0</v>
      </c>
      <c r="T478" s="351">
        <f t="shared" ref="T478:W478" si="611">SUM(T479:T480)</f>
        <v>338.5</v>
      </c>
      <c r="U478" s="699">
        <f t="shared" si="611"/>
        <v>338555.54000000004</v>
      </c>
      <c r="V478" s="708">
        <f t="shared" si="611"/>
        <v>338.4</v>
      </c>
      <c r="W478" s="699">
        <f t="shared" si="611"/>
        <v>338484</v>
      </c>
      <c r="X478" s="572">
        <f t="shared" si="590"/>
        <v>0.99970457902511067</v>
      </c>
      <c r="Y478" s="572">
        <f t="shared" si="591"/>
        <v>0.99978869050555175</v>
      </c>
    </row>
    <row r="479" spans="1:25" s="6" customFormat="1" ht="15" customHeight="1">
      <c r="A479" s="93" t="s">
        <v>244</v>
      </c>
      <c r="B479" s="94"/>
      <c r="C479" s="94"/>
      <c r="D479" s="95"/>
      <c r="E479" s="96"/>
      <c r="F479" s="495"/>
      <c r="G479" s="495"/>
      <c r="H479" s="496"/>
      <c r="I479" s="99" t="s">
        <v>242</v>
      </c>
      <c r="J479" s="352">
        <v>219.7</v>
      </c>
      <c r="K479" s="397">
        <v>219707</v>
      </c>
      <c r="L479" s="352">
        <f t="shared" ref="L479:L480" si="612">N479+P479+R479</f>
        <v>0</v>
      </c>
      <c r="M479" s="397">
        <f t="shared" ref="M479:M480" si="613">O479+Q479+S479</f>
        <v>0</v>
      </c>
      <c r="N479" s="352"/>
      <c r="O479" s="397"/>
      <c r="P479" s="352"/>
      <c r="Q479" s="397"/>
      <c r="R479" s="352"/>
      <c r="S479" s="397"/>
      <c r="T479" s="352">
        <f t="shared" ref="T479:T480" si="614">J479+L479</f>
        <v>219.7</v>
      </c>
      <c r="U479" s="700">
        <f t="shared" ref="U479:U480" si="615">K479+M479</f>
        <v>219707</v>
      </c>
      <c r="V479" s="701">
        <v>219.6</v>
      </c>
      <c r="W479" s="700">
        <v>219638</v>
      </c>
      <c r="X479" s="564">
        <f t="shared" si="590"/>
        <v>0.99954483386436055</v>
      </c>
      <c r="Y479" s="564">
        <f t="shared" si="591"/>
        <v>0.99968594537270095</v>
      </c>
    </row>
    <row r="480" spans="1:25" s="6" customFormat="1" ht="15" customHeight="1">
      <c r="A480" s="93" t="s">
        <v>245</v>
      </c>
      <c r="B480" s="94"/>
      <c r="C480" s="94"/>
      <c r="D480" s="95"/>
      <c r="E480" s="96"/>
      <c r="F480" s="495"/>
      <c r="G480" s="495"/>
      <c r="H480" s="496"/>
      <c r="I480" s="99" t="s">
        <v>243</v>
      </c>
      <c r="J480" s="352">
        <v>118.79999999999998</v>
      </c>
      <c r="K480" s="397">
        <v>118848.54000000001</v>
      </c>
      <c r="L480" s="352">
        <f t="shared" si="612"/>
        <v>0</v>
      </c>
      <c r="M480" s="397">
        <f t="shared" si="613"/>
        <v>0</v>
      </c>
      <c r="N480" s="352"/>
      <c r="O480" s="397"/>
      <c r="P480" s="352"/>
      <c r="Q480" s="397"/>
      <c r="R480" s="352"/>
      <c r="S480" s="397"/>
      <c r="T480" s="352">
        <f t="shared" si="614"/>
        <v>118.79999999999998</v>
      </c>
      <c r="U480" s="700">
        <f t="shared" si="615"/>
        <v>118848.54000000001</v>
      </c>
      <c r="V480" s="701">
        <v>118.8</v>
      </c>
      <c r="W480" s="700">
        <v>118846</v>
      </c>
      <c r="X480" s="564">
        <f t="shared" si="590"/>
        <v>1.0000000000000002</v>
      </c>
      <c r="Y480" s="564">
        <f t="shared" si="591"/>
        <v>0.99997862826080985</v>
      </c>
    </row>
    <row r="481" spans="1:25" s="12" customFormat="1" ht="25.5" customHeight="1">
      <c r="A481" s="392" t="s">
        <v>420</v>
      </c>
      <c r="B481" s="24" t="s">
        <v>63</v>
      </c>
      <c r="C481" s="24" t="s">
        <v>89</v>
      </c>
      <c r="D481" s="25" t="s">
        <v>89</v>
      </c>
      <c r="E481" s="25" t="s">
        <v>424</v>
      </c>
      <c r="F481" s="26" t="s">
        <v>478</v>
      </c>
      <c r="G481" s="26" t="s">
        <v>201</v>
      </c>
      <c r="H481" s="27" t="s">
        <v>202</v>
      </c>
      <c r="I481" s="27"/>
      <c r="J481" s="347">
        <v>76</v>
      </c>
      <c r="K481" s="422">
        <v>75947</v>
      </c>
      <c r="L481" s="347">
        <f t="shared" ref="L481:W484" si="616">L482</f>
        <v>42.7</v>
      </c>
      <c r="M481" s="422">
        <f t="shared" si="616"/>
        <v>42698.25</v>
      </c>
      <c r="N481" s="347">
        <f t="shared" si="616"/>
        <v>42.7</v>
      </c>
      <c r="O481" s="422">
        <f t="shared" si="616"/>
        <v>42698.25</v>
      </c>
      <c r="P481" s="347">
        <f t="shared" si="616"/>
        <v>0</v>
      </c>
      <c r="Q481" s="422">
        <f t="shared" si="616"/>
        <v>0</v>
      </c>
      <c r="R481" s="347">
        <f t="shared" si="616"/>
        <v>0</v>
      </c>
      <c r="S481" s="422">
        <f t="shared" si="616"/>
        <v>0</v>
      </c>
      <c r="T481" s="347">
        <f t="shared" si="616"/>
        <v>118.7</v>
      </c>
      <c r="U481" s="691">
        <f t="shared" si="616"/>
        <v>118645.25</v>
      </c>
      <c r="V481" s="692">
        <f t="shared" si="616"/>
        <v>118.7</v>
      </c>
      <c r="W481" s="691">
        <f t="shared" si="616"/>
        <v>118645.25</v>
      </c>
      <c r="X481" s="568">
        <f t="shared" si="590"/>
        <v>1</v>
      </c>
      <c r="Y481" s="568">
        <f t="shared" si="591"/>
        <v>1</v>
      </c>
    </row>
    <row r="482" spans="1:25" s="12" customFormat="1" ht="15" customHeight="1">
      <c r="A482" s="60" t="s">
        <v>421</v>
      </c>
      <c r="B482" s="61" t="s">
        <v>63</v>
      </c>
      <c r="C482" s="61" t="s">
        <v>89</v>
      </c>
      <c r="D482" s="62" t="s">
        <v>89</v>
      </c>
      <c r="E482" s="63" t="s">
        <v>424</v>
      </c>
      <c r="F482" s="64" t="s">
        <v>478</v>
      </c>
      <c r="G482" s="64" t="s">
        <v>201</v>
      </c>
      <c r="H482" s="65" t="s">
        <v>422</v>
      </c>
      <c r="I482" s="66"/>
      <c r="J482" s="355">
        <v>76</v>
      </c>
      <c r="K482" s="428">
        <v>75947</v>
      </c>
      <c r="L482" s="355">
        <f t="shared" si="616"/>
        <v>42.7</v>
      </c>
      <c r="M482" s="428">
        <f t="shared" si="616"/>
        <v>42698.25</v>
      </c>
      <c r="N482" s="355">
        <f t="shared" si="616"/>
        <v>42.7</v>
      </c>
      <c r="O482" s="428">
        <f t="shared" si="616"/>
        <v>42698.25</v>
      </c>
      <c r="P482" s="355">
        <f t="shared" si="616"/>
        <v>0</v>
      </c>
      <c r="Q482" s="428">
        <f t="shared" si="616"/>
        <v>0</v>
      </c>
      <c r="R482" s="355">
        <f t="shared" si="616"/>
        <v>0</v>
      </c>
      <c r="S482" s="428">
        <f t="shared" si="616"/>
        <v>0</v>
      </c>
      <c r="T482" s="355">
        <f t="shared" si="616"/>
        <v>118.7</v>
      </c>
      <c r="U482" s="706">
        <f t="shared" si="616"/>
        <v>118645.25</v>
      </c>
      <c r="V482" s="707">
        <f t="shared" si="616"/>
        <v>118.7</v>
      </c>
      <c r="W482" s="706">
        <f t="shared" si="616"/>
        <v>118645.25</v>
      </c>
      <c r="X482" s="575">
        <f t="shared" si="590"/>
        <v>1</v>
      </c>
      <c r="Y482" s="575">
        <f t="shared" si="591"/>
        <v>1</v>
      </c>
    </row>
    <row r="483" spans="1:25" s="28" customFormat="1" ht="34.5" customHeight="1">
      <c r="A483" s="40" t="s">
        <v>484</v>
      </c>
      <c r="B483" s="41" t="s">
        <v>63</v>
      </c>
      <c r="C483" s="41" t="s">
        <v>89</v>
      </c>
      <c r="D483" s="42" t="s">
        <v>89</v>
      </c>
      <c r="E483" s="42" t="s">
        <v>424</v>
      </c>
      <c r="F483" s="43" t="s">
        <v>478</v>
      </c>
      <c r="G483" s="43" t="s">
        <v>201</v>
      </c>
      <c r="H483" s="44" t="s">
        <v>422</v>
      </c>
      <c r="I483" s="44" t="s">
        <v>485</v>
      </c>
      <c r="J483" s="350">
        <v>76</v>
      </c>
      <c r="K483" s="425">
        <v>75947</v>
      </c>
      <c r="L483" s="350">
        <f t="shared" si="616"/>
        <v>42.7</v>
      </c>
      <c r="M483" s="425">
        <f t="shared" si="616"/>
        <v>42698.25</v>
      </c>
      <c r="N483" s="350">
        <f t="shared" si="616"/>
        <v>42.7</v>
      </c>
      <c r="O483" s="425">
        <f t="shared" si="616"/>
        <v>42698.25</v>
      </c>
      <c r="P483" s="350">
        <f t="shared" si="616"/>
        <v>0</v>
      </c>
      <c r="Q483" s="425">
        <f t="shared" si="616"/>
        <v>0</v>
      </c>
      <c r="R483" s="350">
        <f t="shared" si="616"/>
        <v>0</v>
      </c>
      <c r="S483" s="425">
        <f t="shared" si="616"/>
        <v>0</v>
      </c>
      <c r="T483" s="350">
        <f t="shared" si="616"/>
        <v>118.7</v>
      </c>
      <c r="U483" s="697">
        <f t="shared" si="616"/>
        <v>118645.25</v>
      </c>
      <c r="V483" s="698">
        <f t="shared" si="616"/>
        <v>118.7</v>
      </c>
      <c r="W483" s="697">
        <f t="shared" si="616"/>
        <v>118645.25</v>
      </c>
      <c r="X483" s="571">
        <f t="shared" si="590"/>
        <v>1</v>
      </c>
      <c r="Y483" s="571">
        <f t="shared" si="591"/>
        <v>1</v>
      </c>
    </row>
    <row r="484" spans="1:25" s="50" customFormat="1" ht="12" customHeight="1">
      <c r="A484" s="45" t="s">
        <v>486</v>
      </c>
      <c r="B484" s="46" t="s">
        <v>63</v>
      </c>
      <c r="C484" s="46" t="s">
        <v>89</v>
      </c>
      <c r="D484" s="47" t="s">
        <v>89</v>
      </c>
      <c r="E484" s="47" t="s">
        <v>424</v>
      </c>
      <c r="F484" s="48" t="s">
        <v>478</v>
      </c>
      <c r="G484" s="48" t="s">
        <v>201</v>
      </c>
      <c r="H484" s="49" t="s">
        <v>422</v>
      </c>
      <c r="I484" s="49" t="s">
        <v>487</v>
      </c>
      <c r="J484" s="351">
        <v>76</v>
      </c>
      <c r="K484" s="396">
        <v>75947</v>
      </c>
      <c r="L484" s="351">
        <f t="shared" si="616"/>
        <v>42.7</v>
      </c>
      <c r="M484" s="396">
        <f t="shared" si="616"/>
        <v>42698.25</v>
      </c>
      <c r="N484" s="351">
        <f t="shared" si="616"/>
        <v>42.7</v>
      </c>
      <c r="O484" s="396">
        <f t="shared" si="616"/>
        <v>42698.25</v>
      </c>
      <c r="P484" s="351">
        <f t="shared" si="616"/>
        <v>0</v>
      </c>
      <c r="Q484" s="396">
        <f t="shared" si="616"/>
        <v>0</v>
      </c>
      <c r="R484" s="351">
        <f t="shared" si="616"/>
        <v>0</v>
      </c>
      <c r="S484" s="396">
        <f t="shared" si="616"/>
        <v>0</v>
      </c>
      <c r="T484" s="351">
        <f t="shared" si="616"/>
        <v>118.7</v>
      </c>
      <c r="U484" s="699">
        <f t="shared" si="616"/>
        <v>118645.25</v>
      </c>
      <c r="V484" s="708">
        <f t="shared" si="616"/>
        <v>118.7</v>
      </c>
      <c r="W484" s="699">
        <f t="shared" si="616"/>
        <v>118645.25</v>
      </c>
      <c r="X484" s="572">
        <f t="shared" si="590"/>
        <v>1</v>
      </c>
      <c r="Y484" s="572">
        <f t="shared" si="591"/>
        <v>1</v>
      </c>
    </row>
    <row r="485" spans="1:25" s="6" customFormat="1" ht="13.5" customHeight="1">
      <c r="A485" s="93" t="s">
        <v>430</v>
      </c>
      <c r="B485" s="127"/>
      <c r="C485" s="127"/>
      <c r="D485" s="128"/>
      <c r="E485" s="128"/>
      <c r="F485" s="130"/>
      <c r="G485" s="130"/>
      <c r="H485" s="131"/>
      <c r="I485" s="131" t="s">
        <v>241</v>
      </c>
      <c r="J485" s="352">
        <v>76</v>
      </c>
      <c r="K485" s="397">
        <v>75947</v>
      </c>
      <c r="L485" s="352">
        <f t="shared" ref="L485" si="617">N485+P485+R485</f>
        <v>42.7</v>
      </c>
      <c r="M485" s="397">
        <f t="shared" ref="M485" si="618">O485+Q485+S485</f>
        <v>42698.25</v>
      </c>
      <c r="N485" s="352">
        <v>42.7</v>
      </c>
      <c r="O485" s="397">
        <v>42698.25</v>
      </c>
      <c r="P485" s="352"/>
      <c r="Q485" s="397"/>
      <c r="R485" s="352"/>
      <c r="S485" s="397"/>
      <c r="T485" s="352">
        <f t="shared" ref="T485" si="619">J485+L485</f>
        <v>118.7</v>
      </c>
      <c r="U485" s="700">
        <f t="shared" ref="U485" si="620">K485+M485</f>
        <v>118645.25</v>
      </c>
      <c r="V485" s="701">
        <v>118.7</v>
      </c>
      <c r="W485" s="700">
        <v>118645.25</v>
      </c>
      <c r="X485" s="564">
        <f t="shared" si="590"/>
        <v>1</v>
      </c>
      <c r="Y485" s="564">
        <f t="shared" si="591"/>
        <v>1</v>
      </c>
    </row>
    <row r="486" spans="1:25" ht="15" customHeight="1">
      <c r="A486" s="16" t="s">
        <v>43</v>
      </c>
      <c r="B486" s="17" t="s">
        <v>63</v>
      </c>
      <c r="C486" s="17" t="s">
        <v>34</v>
      </c>
      <c r="D486" s="17"/>
      <c r="E486" s="503"/>
      <c r="F486" s="504"/>
      <c r="G486" s="504"/>
      <c r="H486" s="505"/>
      <c r="I486" s="17"/>
      <c r="J486" s="129">
        <v>6307.2999999999993</v>
      </c>
      <c r="K486" s="445">
        <v>6307257.5</v>
      </c>
      <c r="L486" s="129">
        <f t="shared" ref="L486:W486" si="621">L487+L501</f>
        <v>0</v>
      </c>
      <c r="M486" s="445">
        <f t="shared" si="621"/>
        <v>0</v>
      </c>
      <c r="N486" s="129">
        <f t="shared" si="621"/>
        <v>0</v>
      </c>
      <c r="O486" s="445">
        <f t="shared" si="621"/>
        <v>0</v>
      </c>
      <c r="P486" s="129">
        <f t="shared" si="621"/>
        <v>0</v>
      </c>
      <c r="Q486" s="445">
        <f t="shared" si="621"/>
        <v>0</v>
      </c>
      <c r="R486" s="129">
        <f t="shared" si="621"/>
        <v>0</v>
      </c>
      <c r="S486" s="445">
        <f t="shared" si="621"/>
        <v>0</v>
      </c>
      <c r="T486" s="129">
        <f t="shared" si="621"/>
        <v>6307.2999999999993</v>
      </c>
      <c r="U486" s="747">
        <f t="shared" si="621"/>
        <v>6307257.5</v>
      </c>
      <c r="V486" s="748">
        <f t="shared" si="621"/>
        <v>6270.4</v>
      </c>
      <c r="W486" s="747">
        <f t="shared" si="621"/>
        <v>6270337.5</v>
      </c>
      <c r="X486" s="593">
        <f t="shared" si="590"/>
        <v>0.99414963613590612</v>
      </c>
      <c r="Y486" s="593">
        <f t="shared" si="591"/>
        <v>0.99414642576428824</v>
      </c>
    </row>
    <row r="487" spans="1:25" ht="15.75" customHeight="1">
      <c r="A487" s="87" t="s">
        <v>44</v>
      </c>
      <c r="B487" s="19" t="s">
        <v>63</v>
      </c>
      <c r="C487" s="19" t="s">
        <v>34</v>
      </c>
      <c r="D487" s="19" t="s">
        <v>489</v>
      </c>
      <c r="E487" s="500"/>
      <c r="F487" s="501"/>
      <c r="G487" s="501"/>
      <c r="H487" s="502"/>
      <c r="I487" s="19"/>
      <c r="J487" s="353">
        <v>2883.4</v>
      </c>
      <c r="K487" s="426">
        <v>2883340</v>
      </c>
      <c r="L487" s="353">
        <f>L488+L492</f>
        <v>0</v>
      </c>
      <c r="M487" s="426">
        <f t="shared" ref="M487:W487" si="622">M488+M492</f>
        <v>0</v>
      </c>
      <c r="N487" s="353">
        <f t="shared" si="622"/>
        <v>0</v>
      </c>
      <c r="O487" s="426">
        <f t="shared" si="622"/>
        <v>0</v>
      </c>
      <c r="P487" s="353">
        <f t="shared" si="622"/>
        <v>0</v>
      </c>
      <c r="Q487" s="426">
        <f t="shared" si="622"/>
        <v>0</v>
      </c>
      <c r="R487" s="353">
        <f t="shared" si="622"/>
        <v>0</v>
      </c>
      <c r="S487" s="426">
        <f t="shared" si="622"/>
        <v>0</v>
      </c>
      <c r="T487" s="353">
        <f t="shared" si="622"/>
        <v>2883.4</v>
      </c>
      <c r="U487" s="702">
        <f t="shared" si="622"/>
        <v>2883340</v>
      </c>
      <c r="V487" s="703">
        <f t="shared" si="622"/>
        <v>2846.5</v>
      </c>
      <c r="W487" s="702">
        <f t="shared" si="622"/>
        <v>2846420</v>
      </c>
      <c r="X487" s="573">
        <f t="shared" si="590"/>
        <v>0.98720260803218418</v>
      </c>
      <c r="Y487" s="573">
        <f t="shared" si="591"/>
        <v>0.98719540532854255</v>
      </c>
    </row>
    <row r="488" spans="1:25" s="12" customFormat="1" ht="36.75" customHeight="1">
      <c r="A488" s="51" t="s">
        <v>72</v>
      </c>
      <c r="B488" s="100" t="s">
        <v>63</v>
      </c>
      <c r="C488" s="100" t="s">
        <v>34</v>
      </c>
      <c r="D488" s="101" t="s">
        <v>489</v>
      </c>
      <c r="E488" s="101" t="s">
        <v>535</v>
      </c>
      <c r="F488" s="102" t="s">
        <v>478</v>
      </c>
      <c r="G488" s="102" t="s">
        <v>201</v>
      </c>
      <c r="H488" s="103" t="s">
        <v>202</v>
      </c>
      <c r="I488" s="103"/>
      <c r="J488" s="363">
        <v>131.5</v>
      </c>
      <c r="K488" s="436">
        <v>131500</v>
      </c>
      <c r="L488" s="363">
        <f>L489</f>
        <v>0</v>
      </c>
      <c r="M488" s="436">
        <f>M489</f>
        <v>0</v>
      </c>
      <c r="N488" s="363">
        <f t="shared" ref="N488:W488" si="623">N489</f>
        <v>0</v>
      </c>
      <c r="O488" s="436">
        <f t="shared" si="623"/>
        <v>0</v>
      </c>
      <c r="P488" s="363">
        <f t="shared" si="623"/>
        <v>0</v>
      </c>
      <c r="Q488" s="436">
        <f t="shared" si="623"/>
        <v>0</v>
      </c>
      <c r="R488" s="363">
        <f t="shared" si="623"/>
        <v>0</v>
      </c>
      <c r="S488" s="436">
        <f t="shared" si="623"/>
        <v>0</v>
      </c>
      <c r="T488" s="363">
        <f t="shared" si="623"/>
        <v>131.5</v>
      </c>
      <c r="U488" s="724">
        <f t="shared" si="623"/>
        <v>131500</v>
      </c>
      <c r="V488" s="725">
        <f t="shared" si="623"/>
        <v>94.6</v>
      </c>
      <c r="W488" s="724">
        <f t="shared" si="623"/>
        <v>94580</v>
      </c>
      <c r="X488" s="583">
        <f t="shared" si="590"/>
        <v>0.71939163498098857</v>
      </c>
      <c r="Y488" s="583">
        <f t="shared" si="591"/>
        <v>0.71923954372623577</v>
      </c>
    </row>
    <row r="489" spans="1:25" s="12" customFormat="1" ht="39.75" customHeight="1">
      <c r="A489" s="79" t="s">
        <v>100</v>
      </c>
      <c r="B489" s="61" t="s">
        <v>63</v>
      </c>
      <c r="C489" s="61" t="s">
        <v>34</v>
      </c>
      <c r="D489" s="62" t="s">
        <v>489</v>
      </c>
      <c r="E489" s="63" t="s">
        <v>535</v>
      </c>
      <c r="F489" s="64" t="s">
        <v>478</v>
      </c>
      <c r="G489" s="64" t="s">
        <v>201</v>
      </c>
      <c r="H489" s="65" t="s">
        <v>366</v>
      </c>
      <c r="I489" s="80"/>
      <c r="J489" s="359">
        <v>131.5</v>
      </c>
      <c r="K489" s="432">
        <v>131500</v>
      </c>
      <c r="L489" s="359">
        <f t="shared" ref="L489:W489" si="624">L490</f>
        <v>0</v>
      </c>
      <c r="M489" s="432">
        <f t="shared" si="624"/>
        <v>0</v>
      </c>
      <c r="N489" s="359">
        <f t="shared" si="624"/>
        <v>0</v>
      </c>
      <c r="O489" s="432">
        <f t="shared" si="624"/>
        <v>0</v>
      </c>
      <c r="P489" s="359">
        <f t="shared" si="624"/>
        <v>0</v>
      </c>
      <c r="Q489" s="432">
        <f t="shared" si="624"/>
        <v>0</v>
      </c>
      <c r="R489" s="359">
        <f t="shared" si="624"/>
        <v>0</v>
      </c>
      <c r="S489" s="432">
        <f t="shared" si="624"/>
        <v>0</v>
      </c>
      <c r="T489" s="359">
        <f t="shared" si="624"/>
        <v>131.5</v>
      </c>
      <c r="U489" s="715">
        <f t="shared" si="624"/>
        <v>131500</v>
      </c>
      <c r="V489" s="716">
        <f t="shared" si="624"/>
        <v>94.6</v>
      </c>
      <c r="W489" s="715">
        <f t="shared" si="624"/>
        <v>94580</v>
      </c>
      <c r="X489" s="579">
        <f t="shared" si="590"/>
        <v>0.71939163498098857</v>
      </c>
      <c r="Y489" s="579">
        <f t="shared" si="591"/>
        <v>0.71923954372623577</v>
      </c>
    </row>
    <row r="490" spans="1:25" s="12" customFormat="1" ht="16.5" customHeight="1">
      <c r="A490" s="140" t="s">
        <v>540</v>
      </c>
      <c r="B490" s="67" t="s">
        <v>63</v>
      </c>
      <c r="C490" s="67" t="s">
        <v>34</v>
      </c>
      <c r="D490" s="68" t="s">
        <v>489</v>
      </c>
      <c r="E490" s="497" t="s">
        <v>535</v>
      </c>
      <c r="F490" s="498" t="s">
        <v>478</v>
      </c>
      <c r="G490" s="498" t="s">
        <v>201</v>
      </c>
      <c r="H490" s="81" t="s">
        <v>366</v>
      </c>
      <c r="I490" s="82">
        <v>300</v>
      </c>
      <c r="J490" s="360">
        <v>131.5</v>
      </c>
      <c r="K490" s="433">
        <v>131500</v>
      </c>
      <c r="L490" s="360">
        <f t="shared" ref="L490:W490" si="625">L491</f>
        <v>0</v>
      </c>
      <c r="M490" s="433">
        <f t="shared" si="625"/>
        <v>0</v>
      </c>
      <c r="N490" s="360">
        <f t="shared" si="625"/>
        <v>0</v>
      </c>
      <c r="O490" s="433">
        <f t="shared" si="625"/>
        <v>0</v>
      </c>
      <c r="P490" s="360">
        <f t="shared" si="625"/>
        <v>0</v>
      </c>
      <c r="Q490" s="433">
        <f t="shared" si="625"/>
        <v>0</v>
      </c>
      <c r="R490" s="360">
        <f t="shared" si="625"/>
        <v>0</v>
      </c>
      <c r="S490" s="433">
        <f t="shared" si="625"/>
        <v>0</v>
      </c>
      <c r="T490" s="360">
        <f t="shared" si="625"/>
        <v>131.5</v>
      </c>
      <c r="U490" s="700">
        <f t="shared" si="625"/>
        <v>131500</v>
      </c>
      <c r="V490" s="701">
        <f t="shared" si="625"/>
        <v>94.6</v>
      </c>
      <c r="W490" s="700">
        <f t="shared" si="625"/>
        <v>94580</v>
      </c>
      <c r="X490" s="580">
        <f t="shared" si="590"/>
        <v>0.71939163498098857</v>
      </c>
      <c r="Y490" s="580">
        <f t="shared" si="591"/>
        <v>0.71923954372623577</v>
      </c>
    </row>
    <row r="491" spans="1:25" s="50" customFormat="1" ht="24.75" customHeight="1">
      <c r="A491" s="141" t="s">
        <v>541</v>
      </c>
      <c r="B491" s="72" t="s">
        <v>63</v>
      </c>
      <c r="C491" s="72" t="s">
        <v>34</v>
      </c>
      <c r="D491" s="73" t="s">
        <v>489</v>
      </c>
      <c r="E491" s="74" t="s">
        <v>535</v>
      </c>
      <c r="F491" s="75" t="s">
        <v>478</v>
      </c>
      <c r="G491" s="75" t="s">
        <v>201</v>
      </c>
      <c r="H491" s="83" t="s">
        <v>366</v>
      </c>
      <c r="I491" s="84">
        <v>320</v>
      </c>
      <c r="J491" s="351">
        <v>131.5</v>
      </c>
      <c r="K491" s="396">
        <v>131500</v>
      </c>
      <c r="L491" s="352">
        <f t="shared" ref="L491" si="626">N491+P491+R491</f>
        <v>0</v>
      </c>
      <c r="M491" s="397">
        <f t="shared" ref="M491" si="627">O491+Q491+S491</f>
        <v>0</v>
      </c>
      <c r="N491" s="351"/>
      <c r="O491" s="396"/>
      <c r="P491" s="351"/>
      <c r="Q491" s="396"/>
      <c r="R491" s="351"/>
      <c r="S491" s="396"/>
      <c r="T491" s="352">
        <f t="shared" ref="T491" si="628">J491+L491</f>
        <v>131.5</v>
      </c>
      <c r="U491" s="700">
        <f t="shared" ref="U491" si="629">K491+M491</f>
        <v>131500</v>
      </c>
      <c r="V491" s="708">
        <v>94.6</v>
      </c>
      <c r="W491" s="699">
        <v>94580</v>
      </c>
      <c r="X491" s="572">
        <f t="shared" si="590"/>
        <v>0.71939163498098857</v>
      </c>
      <c r="Y491" s="572">
        <f t="shared" si="591"/>
        <v>0.71923954372623577</v>
      </c>
    </row>
    <row r="492" spans="1:25" s="12" customFormat="1" ht="26.25" customHeight="1">
      <c r="A492" s="123" t="s">
        <v>93</v>
      </c>
      <c r="B492" s="24" t="s">
        <v>63</v>
      </c>
      <c r="C492" s="24" t="s">
        <v>34</v>
      </c>
      <c r="D492" s="25" t="s">
        <v>489</v>
      </c>
      <c r="E492" s="119" t="s">
        <v>103</v>
      </c>
      <c r="F492" s="120" t="s">
        <v>478</v>
      </c>
      <c r="G492" s="120" t="s">
        <v>201</v>
      </c>
      <c r="H492" s="121" t="s">
        <v>202</v>
      </c>
      <c r="I492" s="121"/>
      <c r="J492" s="366">
        <v>2751.9</v>
      </c>
      <c r="K492" s="440">
        <v>2751840</v>
      </c>
      <c r="L492" s="366">
        <f>L493+L498</f>
        <v>0</v>
      </c>
      <c r="M492" s="440">
        <f t="shared" ref="M492:W492" si="630">M493+M498</f>
        <v>0</v>
      </c>
      <c r="N492" s="366">
        <f t="shared" si="630"/>
        <v>0</v>
      </c>
      <c r="O492" s="440">
        <f t="shared" si="630"/>
        <v>0</v>
      </c>
      <c r="P492" s="366">
        <f t="shared" si="630"/>
        <v>0</v>
      </c>
      <c r="Q492" s="440">
        <f t="shared" si="630"/>
        <v>0</v>
      </c>
      <c r="R492" s="366">
        <f t="shared" si="630"/>
        <v>0</v>
      </c>
      <c r="S492" s="440">
        <f t="shared" si="630"/>
        <v>0</v>
      </c>
      <c r="T492" s="366">
        <f t="shared" si="630"/>
        <v>2751.9</v>
      </c>
      <c r="U492" s="735">
        <f t="shared" si="630"/>
        <v>2751840</v>
      </c>
      <c r="V492" s="736">
        <f t="shared" si="630"/>
        <v>2751.9</v>
      </c>
      <c r="W492" s="735">
        <f t="shared" si="630"/>
        <v>2751840</v>
      </c>
      <c r="X492" s="587">
        <f t="shared" si="590"/>
        <v>1</v>
      </c>
      <c r="Y492" s="587">
        <f t="shared" si="591"/>
        <v>1</v>
      </c>
    </row>
    <row r="493" spans="1:25" s="12" customFormat="1" ht="24" customHeight="1">
      <c r="A493" s="79" t="s">
        <v>586</v>
      </c>
      <c r="B493" s="61" t="s">
        <v>63</v>
      </c>
      <c r="C493" s="61" t="s">
        <v>34</v>
      </c>
      <c r="D493" s="62" t="s">
        <v>489</v>
      </c>
      <c r="E493" s="63" t="s">
        <v>103</v>
      </c>
      <c r="F493" s="64" t="s">
        <v>478</v>
      </c>
      <c r="G493" s="64" t="s">
        <v>201</v>
      </c>
      <c r="H493" s="65" t="s">
        <v>380</v>
      </c>
      <c r="I493" s="80"/>
      <c r="J493" s="359">
        <v>2210.3000000000002</v>
      </c>
      <c r="K493" s="432">
        <v>2210279</v>
      </c>
      <c r="L493" s="359">
        <f t="shared" ref="L493:W494" si="631">L494</f>
        <v>0</v>
      </c>
      <c r="M493" s="432">
        <f t="shared" si="631"/>
        <v>0</v>
      </c>
      <c r="N493" s="359">
        <f t="shared" si="631"/>
        <v>0</v>
      </c>
      <c r="O493" s="432">
        <f t="shared" si="631"/>
        <v>0</v>
      </c>
      <c r="P493" s="359">
        <f t="shared" si="631"/>
        <v>0</v>
      </c>
      <c r="Q493" s="432">
        <f t="shared" si="631"/>
        <v>0</v>
      </c>
      <c r="R493" s="359">
        <f t="shared" si="631"/>
        <v>0</v>
      </c>
      <c r="S493" s="432">
        <f t="shared" si="631"/>
        <v>0</v>
      </c>
      <c r="T493" s="359">
        <f t="shared" si="631"/>
        <v>2210.3000000000002</v>
      </c>
      <c r="U493" s="715">
        <f t="shared" si="631"/>
        <v>2210279</v>
      </c>
      <c r="V493" s="716">
        <f t="shared" si="631"/>
        <v>2210.3000000000002</v>
      </c>
      <c r="W493" s="715">
        <f t="shared" si="631"/>
        <v>2210279</v>
      </c>
      <c r="X493" s="579">
        <f t="shared" si="590"/>
        <v>1</v>
      </c>
      <c r="Y493" s="579">
        <f t="shared" si="591"/>
        <v>1</v>
      </c>
    </row>
    <row r="494" spans="1:25" s="12" customFormat="1" ht="14.25" customHeight="1">
      <c r="A494" s="140" t="s">
        <v>540</v>
      </c>
      <c r="B494" s="67" t="s">
        <v>63</v>
      </c>
      <c r="C494" s="67" t="s">
        <v>34</v>
      </c>
      <c r="D494" s="68" t="s">
        <v>489</v>
      </c>
      <c r="E494" s="497" t="s">
        <v>103</v>
      </c>
      <c r="F494" s="498" t="s">
        <v>478</v>
      </c>
      <c r="G494" s="498" t="s">
        <v>201</v>
      </c>
      <c r="H494" s="499" t="s">
        <v>380</v>
      </c>
      <c r="I494" s="82">
        <v>300</v>
      </c>
      <c r="J494" s="360">
        <v>2210.3000000000002</v>
      </c>
      <c r="K494" s="433">
        <v>2210279</v>
      </c>
      <c r="L494" s="360">
        <f t="shared" ref="L494:S494" si="632">L495</f>
        <v>0</v>
      </c>
      <c r="M494" s="433">
        <f t="shared" si="632"/>
        <v>0</v>
      </c>
      <c r="N494" s="360">
        <f t="shared" si="632"/>
        <v>0</v>
      </c>
      <c r="O494" s="433">
        <f t="shared" si="632"/>
        <v>0</v>
      </c>
      <c r="P494" s="360">
        <f t="shared" si="632"/>
        <v>0</v>
      </c>
      <c r="Q494" s="433">
        <f t="shared" si="632"/>
        <v>0</v>
      </c>
      <c r="R494" s="360">
        <f t="shared" si="632"/>
        <v>0</v>
      </c>
      <c r="S494" s="433">
        <f t="shared" si="632"/>
        <v>0</v>
      </c>
      <c r="T494" s="360">
        <f t="shared" ref="T494:U494" si="633">T495</f>
        <v>2210.3000000000002</v>
      </c>
      <c r="U494" s="700">
        <f t="shared" si="633"/>
        <v>2210279</v>
      </c>
      <c r="V494" s="701">
        <f t="shared" si="631"/>
        <v>2210.3000000000002</v>
      </c>
      <c r="W494" s="700">
        <f t="shared" si="631"/>
        <v>2210279</v>
      </c>
      <c r="X494" s="580">
        <f t="shared" si="590"/>
        <v>1</v>
      </c>
      <c r="Y494" s="580">
        <f t="shared" si="591"/>
        <v>1</v>
      </c>
    </row>
    <row r="495" spans="1:25" s="50" customFormat="1" ht="21.75" customHeight="1">
      <c r="A495" s="141" t="s">
        <v>541</v>
      </c>
      <c r="B495" s="46" t="s">
        <v>63</v>
      </c>
      <c r="C495" s="46" t="s">
        <v>34</v>
      </c>
      <c r="D495" s="47" t="s">
        <v>489</v>
      </c>
      <c r="E495" s="74" t="s">
        <v>103</v>
      </c>
      <c r="F495" s="75" t="s">
        <v>478</v>
      </c>
      <c r="G495" s="75" t="s">
        <v>201</v>
      </c>
      <c r="H495" s="76" t="s">
        <v>380</v>
      </c>
      <c r="I495" s="84">
        <v>320</v>
      </c>
      <c r="J495" s="351">
        <v>2210.3000000000002</v>
      </c>
      <c r="K495" s="351">
        <v>2210279</v>
      </c>
      <c r="L495" s="352">
        <f>SUM(L496:L497)</f>
        <v>0</v>
      </c>
      <c r="M495" s="352">
        <f t="shared" ref="M495:U495" si="634">SUM(M496:M497)</f>
        <v>0</v>
      </c>
      <c r="N495" s="352">
        <f>SUM(N496:N497)</f>
        <v>0</v>
      </c>
      <c r="O495" s="352">
        <f t="shared" si="634"/>
        <v>0</v>
      </c>
      <c r="P495" s="352">
        <f t="shared" si="634"/>
        <v>0</v>
      </c>
      <c r="Q495" s="352">
        <f t="shared" si="634"/>
        <v>0</v>
      </c>
      <c r="R495" s="352">
        <f t="shared" si="634"/>
        <v>0</v>
      </c>
      <c r="S495" s="352">
        <f t="shared" si="634"/>
        <v>0</v>
      </c>
      <c r="T495" s="352">
        <f t="shared" si="634"/>
        <v>2210.3000000000002</v>
      </c>
      <c r="U495" s="700">
        <f t="shared" si="634"/>
        <v>2210279</v>
      </c>
      <c r="V495" s="701">
        <f t="shared" ref="V495:W495" si="635">SUM(V496:V497)</f>
        <v>2210.3000000000002</v>
      </c>
      <c r="W495" s="701">
        <f t="shared" si="635"/>
        <v>2210279</v>
      </c>
      <c r="X495" s="564">
        <f t="shared" si="590"/>
        <v>1</v>
      </c>
      <c r="Y495" s="564">
        <f t="shared" si="591"/>
        <v>1</v>
      </c>
    </row>
    <row r="496" spans="1:25" s="50" customFormat="1" ht="14.25" customHeight="1">
      <c r="A496" s="331" t="s">
        <v>558</v>
      </c>
      <c r="B496" s="72"/>
      <c r="C496" s="72"/>
      <c r="D496" s="73"/>
      <c r="E496" s="74"/>
      <c r="F496" s="75"/>
      <c r="G496" s="75"/>
      <c r="H496" s="76"/>
      <c r="I496" s="84"/>
      <c r="J496" s="351">
        <v>1305.8000000000002</v>
      </c>
      <c r="K496" s="396">
        <v>1305833</v>
      </c>
      <c r="L496" s="352">
        <f t="shared" ref="L496:L497" si="636">N496+P496+R496</f>
        <v>0</v>
      </c>
      <c r="M496" s="397">
        <f t="shared" ref="M496:M497" si="637">O496+Q496+S496</f>
        <v>0</v>
      </c>
      <c r="N496" s="351"/>
      <c r="O496" s="396"/>
      <c r="P496" s="351"/>
      <c r="Q496" s="396"/>
      <c r="R496" s="351"/>
      <c r="S496" s="396"/>
      <c r="T496" s="352">
        <f t="shared" ref="T496:T497" si="638">J496+L496</f>
        <v>1305.8000000000002</v>
      </c>
      <c r="U496" s="700">
        <f t="shared" ref="U496:U497" si="639">K496+M496</f>
        <v>1305833</v>
      </c>
      <c r="V496" s="708">
        <v>1305.8</v>
      </c>
      <c r="W496" s="699">
        <v>1305833</v>
      </c>
      <c r="X496" s="572">
        <f t="shared" si="590"/>
        <v>0.99999999999999978</v>
      </c>
      <c r="Y496" s="572">
        <f t="shared" si="591"/>
        <v>1</v>
      </c>
    </row>
    <row r="497" spans="1:25" s="50" customFormat="1" ht="14.25" customHeight="1">
      <c r="A497" s="331" t="s">
        <v>559</v>
      </c>
      <c r="B497" s="72"/>
      <c r="C497" s="72"/>
      <c r="D497" s="73"/>
      <c r="E497" s="74"/>
      <c r="F497" s="75"/>
      <c r="G497" s="75"/>
      <c r="H497" s="76"/>
      <c r="I497" s="84"/>
      <c r="J497" s="351">
        <v>904.5</v>
      </c>
      <c r="K497" s="396">
        <v>904446</v>
      </c>
      <c r="L497" s="352">
        <f t="shared" si="636"/>
        <v>0</v>
      </c>
      <c r="M497" s="397">
        <f t="shared" si="637"/>
        <v>0</v>
      </c>
      <c r="N497" s="351"/>
      <c r="O497" s="396"/>
      <c r="P497" s="351"/>
      <c r="Q497" s="396"/>
      <c r="R497" s="351"/>
      <c r="S497" s="396"/>
      <c r="T497" s="352">
        <f t="shared" si="638"/>
        <v>904.5</v>
      </c>
      <c r="U497" s="700">
        <f t="shared" si="639"/>
        <v>904446</v>
      </c>
      <c r="V497" s="708">
        <v>904.5</v>
      </c>
      <c r="W497" s="699">
        <v>904446</v>
      </c>
      <c r="X497" s="572">
        <f t="shared" si="590"/>
        <v>1</v>
      </c>
      <c r="Y497" s="572">
        <f t="shared" si="591"/>
        <v>1</v>
      </c>
    </row>
    <row r="498" spans="1:25" s="12" customFormat="1" ht="39.75" customHeight="1">
      <c r="A498" s="79" t="s">
        <v>381</v>
      </c>
      <c r="B498" s="61" t="s">
        <v>63</v>
      </c>
      <c r="C498" s="61" t="s">
        <v>34</v>
      </c>
      <c r="D498" s="62" t="s">
        <v>489</v>
      </c>
      <c r="E498" s="63" t="s">
        <v>103</v>
      </c>
      <c r="F498" s="64" t="s">
        <v>478</v>
      </c>
      <c r="G498" s="64" t="s">
        <v>201</v>
      </c>
      <c r="H498" s="65" t="s">
        <v>78</v>
      </c>
      <c r="I498" s="80"/>
      <c r="J498" s="359">
        <v>541.6</v>
      </c>
      <c r="K498" s="432">
        <v>541561</v>
      </c>
      <c r="L498" s="359">
        <f t="shared" ref="L498:W499" si="640">L499</f>
        <v>0</v>
      </c>
      <c r="M498" s="432">
        <f t="shared" si="640"/>
        <v>0</v>
      </c>
      <c r="N498" s="359">
        <f t="shared" si="640"/>
        <v>0</v>
      </c>
      <c r="O498" s="432">
        <f t="shared" si="640"/>
        <v>0</v>
      </c>
      <c r="P498" s="359">
        <f t="shared" si="640"/>
        <v>0</v>
      </c>
      <c r="Q498" s="432">
        <f t="shared" si="640"/>
        <v>0</v>
      </c>
      <c r="R498" s="359">
        <f t="shared" si="640"/>
        <v>0</v>
      </c>
      <c r="S498" s="432">
        <f t="shared" si="640"/>
        <v>0</v>
      </c>
      <c r="T498" s="359">
        <f t="shared" si="640"/>
        <v>541.6</v>
      </c>
      <c r="U498" s="715">
        <f t="shared" si="640"/>
        <v>541561</v>
      </c>
      <c r="V498" s="716">
        <f t="shared" si="640"/>
        <v>541.6</v>
      </c>
      <c r="W498" s="715">
        <f t="shared" si="640"/>
        <v>541561</v>
      </c>
      <c r="X498" s="579">
        <f t="shared" si="590"/>
        <v>1</v>
      </c>
      <c r="Y498" s="579">
        <f t="shared" si="591"/>
        <v>1</v>
      </c>
    </row>
    <row r="499" spans="1:25" s="12" customFormat="1" ht="18.75" customHeight="1">
      <c r="A499" s="140" t="s">
        <v>540</v>
      </c>
      <c r="B499" s="67" t="s">
        <v>63</v>
      </c>
      <c r="C499" s="67" t="s">
        <v>34</v>
      </c>
      <c r="D499" s="68" t="s">
        <v>489</v>
      </c>
      <c r="E499" s="497" t="s">
        <v>103</v>
      </c>
      <c r="F499" s="498" t="s">
        <v>478</v>
      </c>
      <c r="G499" s="498" t="s">
        <v>201</v>
      </c>
      <c r="H499" s="499" t="s">
        <v>78</v>
      </c>
      <c r="I499" s="82">
        <v>300</v>
      </c>
      <c r="J499" s="360">
        <v>541.6</v>
      </c>
      <c r="K499" s="433">
        <v>541561</v>
      </c>
      <c r="L499" s="360">
        <f t="shared" si="640"/>
        <v>0</v>
      </c>
      <c r="M499" s="433">
        <f t="shared" si="640"/>
        <v>0</v>
      </c>
      <c r="N499" s="360">
        <f t="shared" si="640"/>
        <v>0</v>
      </c>
      <c r="O499" s="433">
        <f t="shared" si="640"/>
        <v>0</v>
      </c>
      <c r="P499" s="360">
        <f t="shared" si="640"/>
        <v>0</v>
      </c>
      <c r="Q499" s="433">
        <f t="shared" si="640"/>
        <v>0</v>
      </c>
      <c r="R499" s="360">
        <f t="shared" si="640"/>
        <v>0</v>
      </c>
      <c r="S499" s="433">
        <f t="shared" si="640"/>
        <v>0</v>
      </c>
      <c r="T499" s="360">
        <f t="shared" si="640"/>
        <v>541.6</v>
      </c>
      <c r="U499" s="700">
        <f t="shared" si="640"/>
        <v>541561</v>
      </c>
      <c r="V499" s="701">
        <f t="shared" si="640"/>
        <v>541.6</v>
      </c>
      <c r="W499" s="700">
        <f t="shared" si="640"/>
        <v>541561</v>
      </c>
      <c r="X499" s="580">
        <f t="shared" si="590"/>
        <v>1</v>
      </c>
      <c r="Y499" s="580">
        <f t="shared" si="591"/>
        <v>1</v>
      </c>
    </row>
    <row r="500" spans="1:25" s="50" customFormat="1" ht="22.5" customHeight="1">
      <c r="A500" s="141" t="s">
        <v>541</v>
      </c>
      <c r="B500" s="46" t="s">
        <v>63</v>
      </c>
      <c r="C500" s="46" t="s">
        <v>34</v>
      </c>
      <c r="D500" s="47" t="s">
        <v>489</v>
      </c>
      <c r="E500" s="74" t="s">
        <v>103</v>
      </c>
      <c r="F500" s="75" t="s">
        <v>478</v>
      </c>
      <c r="G500" s="75" t="s">
        <v>201</v>
      </c>
      <c r="H500" s="76" t="s">
        <v>78</v>
      </c>
      <c r="I500" s="84">
        <v>320</v>
      </c>
      <c r="J500" s="351">
        <v>541.6</v>
      </c>
      <c r="K500" s="396">
        <v>541561</v>
      </c>
      <c r="L500" s="352">
        <f t="shared" ref="L500" si="641">N500+P500+R500</f>
        <v>0</v>
      </c>
      <c r="M500" s="397">
        <f t="shared" ref="M500" si="642">O500+Q500+S500</f>
        <v>0</v>
      </c>
      <c r="N500" s="351"/>
      <c r="O500" s="396"/>
      <c r="P500" s="351"/>
      <c r="Q500" s="396"/>
      <c r="R500" s="351"/>
      <c r="S500" s="396"/>
      <c r="T500" s="352">
        <f t="shared" ref="T500" si="643">J500+L500</f>
        <v>541.6</v>
      </c>
      <c r="U500" s="700">
        <f t="shared" ref="U500" si="644">K500+M500</f>
        <v>541561</v>
      </c>
      <c r="V500" s="708">
        <v>541.6</v>
      </c>
      <c r="W500" s="699">
        <v>541561</v>
      </c>
      <c r="X500" s="572">
        <f t="shared" si="590"/>
        <v>1</v>
      </c>
      <c r="Y500" s="572">
        <f t="shared" si="591"/>
        <v>1</v>
      </c>
    </row>
    <row r="501" spans="1:25" ht="13.5" customHeight="1">
      <c r="A501" s="87" t="s">
        <v>49</v>
      </c>
      <c r="B501" s="19" t="s">
        <v>63</v>
      </c>
      <c r="C501" s="19" t="s">
        <v>34</v>
      </c>
      <c r="D501" s="19" t="s">
        <v>508</v>
      </c>
      <c r="E501" s="500"/>
      <c r="F501" s="501"/>
      <c r="G501" s="501"/>
      <c r="H501" s="502"/>
      <c r="I501" s="19"/>
      <c r="J501" s="346">
        <v>3423.8999999999996</v>
      </c>
      <c r="K501" s="421">
        <v>3423917.5</v>
      </c>
      <c r="L501" s="346">
        <f t="shared" ref="L501:W502" si="645">L502</f>
        <v>0</v>
      </c>
      <c r="M501" s="421">
        <f t="shared" si="645"/>
        <v>0</v>
      </c>
      <c r="N501" s="346">
        <f t="shared" si="645"/>
        <v>0</v>
      </c>
      <c r="O501" s="421">
        <f t="shared" si="645"/>
        <v>0</v>
      </c>
      <c r="P501" s="346">
        <f t="shared" si="645"/>
        <v>0</v>
      </c>
      <c r="Q501" s="421">
        <f t="shared" si="645"/>
        <v>0</v>
      </c>
      <c r="R501" s="346">
        <f t="shared" si="645"/>
        <v>0</v>
      </c>
      <c r="S501" s="421">
        <f t="shared" si="645"/>
        <v>0</v>
      </c>
      <c r="T501" s="346">
        <f t="shared" si="645"/>
        <v>3423.8999999999996</v>
      </c>
      <c r="U501" s="689">
        <f t="shared" si="645"/>
        <v>3423917.5</v>
      </c>
      <c r="V501" s="690">
        <f t="shared" si="645"/>
        <v>3423.9</v>
      </c>
      <c r="W501" s="689">
        <f t="shared" si="645"/>
        <v>3423917.5</v>
      </c>
      <c r="X501" s="567">
        <f t="shared" si="590"/>
        <v>1.0000000000000002</v>
      </c>
      <c r="Y501" s="567">
        <f t="shared" si="591"/>
        <v>1</v>
      </c>
    </row>
    <row r="502" spans="1:25" ht="18.75" customHeight="1">
      <c r="A502" s="23" t="s">
        <v>45</v>
      </c>
      <c r="B502" s="100" t="s">
        <v>63</v>
      </c>
      <c r="C502" s="100" t="s">
        <v>34</v>
      </c>
      <c r="D502" s="101" t="s">
        <v>508</v>
      </c>
      <c r="E502" s="101" t="s">
        <v>46</v>
      </c>
      <c r="F502" s="102" t="s">
        <v>478</v>
      </c>
      <c r="G502" s="102" t="s">
        <v>201</v>
      </c>
      <c r="H502" s="103" t="s">
        <v>202</v>
      </c>
      <c r="I502" s="103"/>
      <c r="J502" s="375">
        <v>3423.8999999999996</v>
      </c>
      <c r="K502" s="450">
        <v>3423917.5</v>
      </c>
      <c r="L502" s="375">
        <f t="shared" si="645"/>
        <v>0</v>
      </c>
      <c r="M502" s="450">
        <f t="shared" si="645"/>
        <v>0</v>
      </c>
      <c r="N502" s="375">
        <f t="shared" si="645"/>
        <v>0</v>
      </c>
      <c r="O502" s="450">
        <f t="shared" si="645"/>
        <v>0</v>
      </c>
      <c r="P502" s="375">
        <f t="shared" si="645"/>
        <v>0</v>
      </c>
      <c r="Q502" s="450">
        <f t="shared" si="645"/>
        <v>0</v>
      </c>
      <c r="R502" s="375">
        <f t="shared" si="645"/>
        <v>0</v>
      </c>
      <c r="S502" s="450">
        <f t="shared" si="645"/>
        <v>0</v>
      </c>
      <c r="T502" s="375">
        <f t="shared" si="645"/>
        <v>3423.8999999999996</v>
      </c>
      <c r="U502" s="755">
        <f t="shared" si="645"/>
        <v>3423917.5</v>
      </c>
      <c r="V502" s="756">
        <f t="shared" si="645"/>
        <v>3423.9</v>
      </c>
      <c r="W502" s="755">
        <f t="shared" si="645"/>
        <v>3423917.5</v>
      </c>
      <c r="X502" s="596">
        <f t="shared" si="590"/>
        <v>1.0000000000000002</v>
      </c>
      <c r="Y502" s="596">
        <f t="shared" si="591"/>
        <v>1</v>
      </c>
    </row>
    <row r="503" spans="1:25" s="136" customFormat="1" ht="14.25" customHeight="1">
      <c r="A503" s="133" t="s">
        <v>49</v>
      </c>
      <c r="B503" s="134" t="s">
        <v>63</v>
      </c>
      <c r="C503" s="134" t="s">
        <v>34</v>
      </c>
      <c r="D503" s="55" t="s">
        <v>508</v>
      </c>
      <c r="E503" s="55" t="s">
        <v>46</v>
      </c>
      <c r="F503" s="56" t="s">
        <v>497</v>
      </c>
      <c r="G503" s="56" t="s">
        <v>201</v>
      </c>
      <c r="H503" s="57" t="s">
        <v>202</v>
      </c>
      <c r="I503" s="135"/>
      <c r="J503" s="358">
        <v>3423.8999999999996</v>
      </c>
      <c r="K503" s="431">
        <v>3423917.5</v>
      </c>
      <c r="L503" s="358">
        <f>+L504</f>
        <v>0</v>
      </c>
      <c r="M503" s="431">
        <f t="shared" ref="M503:W503" si="646">+M504</f>
        <v>0</v>
      </c>
      <c r="N503" s="358">
        <f t="shared" si="646"/>
        <v>0</v>
      </c>
      <c r="O503" s="431">
        <f t="shared" si="646"/>
        <v>0</v>
      </c>
      <c r="P503" s="358">
        <f t="shared" si="646"/>
        <v>0</v>
      </c>
      <c r="Q503" s="431">
        <f t="shared" si="646"/>
        <v>0</v>
      </c>
      <c r="R503" s="358">
        <f t="shared" si="646"/>
        <v>0</v>
      </c>
      <c r="S503" s="431">
        <f t="shared" si="646"/>
        <v>0</v>
      </c>
      <c r="T503" s="358">
        <f t="shared" si="646"/>
        <v>3423.8999999999996</v>
      </c>
      <c r="U503" s="713">
        <f t="shared" si="646"/>
        <v>3423917.5</v>
      </c>
      <c r="V503" s="714">
        <f t="shared" si="646"/>
        <v>3423.9</v>
      </c>
      <c r="W503" s="713">
        <f t="shared" si="646"/>
        <v>3423917.5</v>
      </c>
      <c r="X503" s="578">
        <f t="shared" si="590"/>
        <v>1.0000000000000002</v>
      </c>
      <c r="Y503" s="578">
        <f t="shared" si="591"/>
        <v>1</v>
      </c>
    </row>
    <row r="504" spans="1:25" ht="39" customHeight="1">
      <c r="A504" s="79" t="s">
        <v>607</v>
      </c>
      <c r="B504" s="36" t="s">
        <v>63</v>
      </c>
      <c r="C504" s="36" t="s">
        <v>34</v>
      </c>
      <c r="D504" s="37" t="s">
        <v>508</v>
      </c>
      <c r="E504" s="63" t="s">
        <v>46</v>
      </c>
      <c r="F504" s="64" t="s">
        <v>497</v>
      </c>
      <c r="G504" s="64" t="s">
        <v>201</v>
      </c>
      <c r="H504" s="65" t="s">
        <v>368</v>
      </c>
      <c r="I504" s="80"/>
      <c r="J504" s="359">
        <v>3423.8999999999996</v>
      </c>
      <c r="K504" s="432">
        <v>3423917.5</v>
      </c>
      <c r="L504" s="359">
        <f t="shared" ref="L504:W505" si="647">L505</f>
        <v>0</v>
      </c>
      <c r="M504" s="432">
        <f t="shared" si="647"/>
        <v>0</v>
      </c>
      <c r="N504" s="359">
        <f t="shared" si="647"/>
        <v>0</v>
      </c>
      <c r="O504" s="432">
        <f t="shared" si="647"/>
        <v>0</v>
      </c>
      <c r="P504" s="359">
        <f t="shared" si="647"/>
        <v>0</v>
      </c>
      <c r="Q504" s="432">
        <f t="shared" si="647"/>
        <v>0</v>
      </c>
      <c r="R504" s="359">
        <f t="shared" si="647"/>
        <v>0</v>
      </c>
      <c r="S504" s="432">
        <f t="shared" si="647"/>
        <v>0</v>
      </c>
      <c r="T504" s="359">
        <f t="shared" si="647"/>
        <v>3423.8999999999996</v>
      </c>
      <c r="U504" s="715">
        <f t="shared" si="647"/>
        <v>3423917.5</v>
      </c>
      <c r="V504" s="716">
        <f t="shared" si="647"/>
        <v>3423.9</v>
      </c>
      <c r="W504" s="715">
        <f t="shared" si="647"/>
        <v>3423917.5</v>
      </c>
      <c r="X504" s="579">
        <f t="shared" si="590"/>
        <v>1.0000000000000002</v>
      </c>
      <c r="Y504" s="579">
        <f t="shared" si="591"/>
        <v>1</v>
      </c>
    </row>
    <row r="505" spans="1:25" s="12" customFormat="1" ht="23.25" customHeight="1">
      <c r="A505" s="40" t="s">
        <v>66</v>
      </c>
      <c r="B505" s="41" t="s">
        <v>63</v>
      </c>
      <c r="C505" s="41" t="s">
        <v>34</v>
      </c>
      <c r="D505" s="42" t="s">
        <v>508</v>
      </c>
      <c r="E505" s="497" t="s">
        <v>46</v>
      </c>
      <c r="F505" s="498" t="s">
        <v>497</v>
      </c>
      <c r="G505" s="498" t="s">
        <v>201</v>
      </c>
      <c r="H505" s="499" t="s">
        <v>368</v>
      </c>
      <c r="I505" s="82">
        <v>400</v>
      </c>
      <c r="J505" s="360">
        <v>3423.8999999999996</v>
      </c>
      <c r="K505" s="433">
        <v>3423917.5</v>
      </c>
      <c r="L505" s="360">
        <f t="shared" si="647"/>
        <v>0</v>
      </c>
      <c r="M505" s="433">
        <f t="shared" si="647"/>
        <v>0</v>
      </c>
      <c r="N505" s="360">
        <f t="shared" si="647"/>
        <v>0</v>
      </c>
      <c r="O505" s="433">
        <f t="shared" si="647"/>
        <v>0</v>
      </c>
      <c r="P505" s="360">
        <f t="shared" si="647"/>
        <v>0</v>
      </c>
      <c r="Q505" s="433">
        <f t="shared" si="647"/>
        <v>0</v>
      </c>
      <c r="R505" s="360">
        <f t="shared" si="647"/>
        <v>0</v>
      </c>
      <c r="S505" s="433">
        <f t="shared" si="647"/>
        <v>0</v>
      </c>
      <c r="T505" s="360">
        <f t="shared" si="647"/>
        <v>3423.8999999999996</v>
      </c>
      <c r="U505" s="700">
        <f t="shared" si="647"/>
        <v>3423917.5</v>
      </c>
      <c r="V505" s="701">
        <f t="shared" si="647"/>
        <v>3423.9</v>
      </c>
      <c r="W505" s="700">
        <f t="shared" si="647"/>
        <v>3423917.5</v>
      </c>
      <c r="X505" s="580">
        <f t="shared" si="590"/>
        <v>1.0000000000000002</v>
      </c>
      <c r="Y505" s="580">
        <f t="shared" si="591"/>
        <v>1</v>
      </c>
    </row>
    <row r="506" spans="1:25" s="50" customFormat="1" ht="16.5" customHeight="1">
      <c r="A506" s="152" t="s">
        <v>68</v>
      </c>
      <c r="B506" s="72" t="s">
        <v>63</v>
      </c>
      <c r="C506" s="72" t="s">
        <v>34</v>
      </c>
      <c r="D506" s="73" t="s">
        <v>508</v>
      </c>
      <c r="E506" s="74" t="s">
        <v>46</v>
      </c>
      <c r="F506" s="75" t="s">
        <v>497</v>
      </c>
      <c r="G506" s="75" t="s">
        <v>201</v>
      </c>
      <c r="H506" s="76" t="s">
        <v>368</v>
      </c>
      <c r="I506" s="84">
        <v>410</v>
      </c>
      <c r="J506" s="351">
        <v>3423.8999999999996</v>
      </c>
      <c r="K506" s="396">
        <v>3423917.5</v>
      </c>
      <c r="L506" s="352">
        <f>SUM(L507:L508)</f>
        <v>0</v>
      </c>
      <c r="M506" s="397">
        <f>SUM(M507:M508)</f>
        <v>0</v>
      </c>
      <c r="N506" s="351">
        <f>SUM(N507:N508)</f>
        <v>0</v>
      </c>
      <c r="O506" s="396">
        <f t="shared" ref="O506:U506" si="648">SUM(O507:O508)</f>
        <v>0</v>
      </c>
      <c r="P506" s="351">
        <f t="shared" si="648"/>
        <v>0</v>
      </c>
      <c r="Q506" s="396">
        <f t="shared" si="648"/>
        <v>0</v>
      </c>
      <c r="R506" s="351">
        <f t="shared" si="648"/>
        <v>0</v>
      </c>
      <c r="S506" s="396">
        <f t="shared" si="648"/>
        <v>0</v>
      </c>
      <c r="T506" s="352">
        <f t="shared" si="648"/>
        <v>3423.8999999999996</v>
      </c>
      <c r="U506" s="700">
        <f t="shared" si="648"/>
        <v>3423917.5</v>
      </c>
      <c r="V506" s="708">
        <f t="shared" ref="V506:W506" si="649">SUM(V507:V508)</f>
        <v>3423.9</v>
      </c>
      <c r="W506" s="699">
        <f t="shared" si="649"/>
        <v>3423917.5</v>
      </c>
      <c r="X506" s="572">
        <f t="shared" si="590"/>
        <v>1.0000000000000002</v>
      </c>
      <c r="Y506" s="572">
        <f t="shared" si="591"/>
        <v>1</v>
      </c>
    </row>
    <row r="507" spans="1:25" s="6" customFormat="1" ht="16.5" customHeight="1">
      <c r="A507" s="471"/>
      <c r="B507" s="94"/>
      <c r="C507" s="94"/>
      <c r="D507" s="95"/>
      <c r="E507" s="96"/>
      <c r="F507" s="495"/>
      <c r="G507" s="495"/>
      <c r="H507" s="496"/>
      <c r="I507" s="328" t="s">
        <v>20</v>
      </c>
      <c r="J507" s="352">
        <v>1902.9999999999998</v>
      </c>
      <c r="K507" s="397">
        <v>1902963.99</v>
      </c>
      <c r="L507" s="352">
        <f t="shared" ref="L507:L508" si="650">N507+P507+R507</f>
        <v>0</v>
      </c>
      <c r="M507" s="397">
        <f t="shared" ref="M507:M508" si="651">O507+Q507+S507</f>
        <v>0</v>
      </c>
      <c r="N507" s="352"/>
      <c r="O507" s="397"/>
      <c r="P507" s="352"/>
      <c r="Q507" s="397"/>
      <c r="R507" s="352"/>
      <c r="S507" s="397"/>
      <c r="T507" s="352">
        <f t="shared" ref="T507:T508" si="652">J507+L507</f>
        <v>1902.9999999999998</v>
      </c>
      <c r="U507" s="700">
        <f t="shared" ref="U507:U508" si="653">K507+M507</f>
        <v>1902963.99</v>
      </c>
      <c r="V507" s="701">
        <v>1903</v>
      </c>
      <c r="W507" s="700">
        <v>1902963.99</v>
      </c>
      <c r="X507" s="564">
        <f t="shared" si="590"/>
        <v>1.0000000000000002</v>
      </c>
      <c r="Y507" s="564">
        <f t="shared" si="591"/>
        <v>1</v>
      </c>
    </row>
    <row r="508" spans="1:25" s="6" customFormat="1" ht="16.5" customHeight="1">
      <c r="A508" s="471"/>
      <c r="B508" s="94"/>
      <c r="C508" s="94"/>
      <c r="D508" s="95"/>
      <c r="E508" s="96"/>
      <c r="F508" s="495"/>
      <c r="G508" s="495"/>
      <c r="H508" s="496"/>
      <c r="I508" s="328" t="s">
        <v>21</v>
      </c>
      <c r="J508" s="352">
        <v>1520.9</v>
      </c>
      <c r="K508" s="397">
        <v>1520953.51</v>
      </c>
      <c r="L508" s="352">
        <f t="shared" si="650"/>
        <v>0</v>
      </c>
      <c r="M508" s="397">
        <f t="shared" si="651"/>
        <v>0</v>
      </c>
      <c r="N508" s="352"/>
      <c r="O508" s="397"/>
      <c r="P508" s="352"/>
      <c r="Q508" s="397"/>
      <c r="R508" s="352"/>
      <c r="S508" s="397"/>
      <c r="T508" s="352">
        <f t="shared" si="652"/>
        <v>1520.9</v>
      </c>
      <c r="U508" s="700">
        <f t="shared" si="653"/>
        <v>1520953.51</v>
      </c>
      <c r="V508" s="701">
        <v>1520.9</v>
      </c>
      <c r="W508" s="700">
        <v>1520953.51</v>
      </c>
      <c r="X508" s="564">
        <f t="shared" ref="X508:X520" si="654">IF(V508=0,0,V508/T508)</f>
        <v>1</v>
      </c>
      <c r="Y508" s="564">
        <f t="shared" ref="Y508:Y520" si="655">IF(W508=0,0,W508/U508)</f>
        <v>1</v>
      </c>
    </row>
    <row r="509" spans="1:25" s="50" customFormat="1" ht="16.5" customHeight="1">
      <c r="A509" s="16" t="s">
        <v>104</v>
      </c>
      <c r="B509" s="17" t="s">
        <v>63</v>
      </c>
      <c r="C509" s="17" t="s">
        <v>528</v>
      </c>
      <c r="D509" s="17"/>
      <c r="E509" s="503"/>
      <c r="F509" s="504"/>
      <c r="G509" s="504"/>
      <c r="H509" s="505"/>
      <c r="I509" s="17"/>
      <c r="J509" s="379">
        <v>4900</v>
      </c>
      <c r="K509" s="456">
        <v>4900000</v>
      </c>
      <c r="L509" s="379">
        <f t="shared" ref="L509:W510" si="656">L510</f>
        <v>0</v>
      </c>
      <c r="M509" s="456">
        <f t="shared" si="656"/>
        <v>0</v>
      </c>
      <c r="N509" s="379">
        <f t="shared" si="656"/>
        <v>0</v>
      </c>
      <c r="O509" s="456">
        <f t="shared" si="656"/>
        <v>0</v>
      </c>
      <c r="P509" s="379">
        <f t="shared" si="656"/>
        <v>0</v>
      </c>
      <c r="Q509" s="456">
        <f t="shared" si="656"/>
        <v>0</v>
      </c>
      <c r="R509" s="379">
        <f t="shared" si="656"/>
        <v>0</v>
      </c>
      <c r="S509" s="456">
        <f t="shared" si="656"/>
        <v>0</v>
      </c>
      <c r="T509" s="379">
        <f t="shared" si="656"/>
        <v>4900</v>
      </c>
      <c r="U509" s="770">
        <f t="shared" si="656"/>
        <v>4900000</v>
      </c>
      <c r="V509" s="771">
        <f t="shared" si="656"/>
        <v>4900</v>
      </c>
      <c r="W509" s="770">
        <f t="shared" si="656"/>
        <v>4900000</v>
      </c>
      <c r="X509" s="609">
        <f t="shared" si="654"/>
        <v>1</v>
      </c>
      <c r="Y509" s="609">
        <f t="shared" si="655"/>
        <v>1</v>
      </c>
    </row>
    <row r="510" spans="1:25" s="50" customFormat="1" ht="18" customHeight="1">
      <c r="A510" s="87" t="s">
        <v>105</v>
      </c>
      <c r="B510" s="19" t="s">
        <v>63</v>
      </c>
      <c r="C510" s="19" t="s">
        <v>528</v>
      </c>
      <c r="D510" s="19" t="s">
        <v>476</v>
      </c>
      <c r="E510" s="500"/>
      <c r="F510" s="501"/>
      <c r="G510" s="501"/>
      <c r="H510" s="502"/>
      <c r="I510" s="19"/>
      <c r="J510" s="380">
        <v>4900</v>
      </c>
      <c r="K510" s="457">
        <v>4900000</v>
      </c>
      <c r="L510" s="380">
        <f t="shared" si="656"/>
        <v>0</v>
      </c>
      <c r="M510" s="457">
        <f t="shared" si="656"/>
        <v>0</v>
      </c>
      <c r="N510" s="380">
        <f t="shared" si="656"/>
        <v>0</v>
      </c>
      <c r="O510" s="457">
        <f t="shared" si="656"/>
        <v>0</v>
      </c>
      <c r="P510" s="380">
        <f t="shared" si="656"/>
        <v>0</v>
      </c>
      <c r="Q510" s="457">
        <f t="shared" si="656"/>
        <v>0</v>
      </c>
      <c r="R510" s="380">
        <f t="shared" si="656"/>
        <v>0</v>
      </c>
      <c r="S510" s="457">
        <f t="shared" si="656"/>
        <v>0</v>
      </c>
      <c r="T510" s="380">
        <f t="shared" si="656"/>
        <v>4900</v>
      </c>
      <c r="U510" s="772">
        <f t="shared" si="656"/>
        <v>4900000</v>
      </c>
      <c r="V510" s="773">
        <f t="shared" si="656"/>
        <v>4900</v>
      </c>
      <c r="W510" s="772">
        <f t="shared" si="656"/>
        <v>4900000</v>
      </c>
      <c r="X510" s="610">
        <f t="shared" si="654"/>
        <v>1</v>
      </c>
      <c r="Y510" s="610">
        <f t="shared" si="655"/>
        <v>1</v>
      </c>
    </row>
    <row r="511" spans="1:25" s="50" customFormat="1" ht="39" customHeight="1">
      <c r="A511" s="123" t="s">
        <v>64</v>
      </c>
      <c r="B511" s="100" t="s">
        <v>63</v>
      </c>
      <c r="C511" s="100" t="s">
        <v>528</v>
      </c>
      <c r="D511" s="101" t="s">
        <v>476</v>
      </c>
      <c r="E511" s="101" t="s">
        <v>38</v>
      </c>
      <c r="F511" s="102" t="s">
        <v>478</v>
      </c>
      <c r="G511" s="102" t="s">
        <v>201</v>
      </c>
      <c r="H511" s="103" t="s">
        <v>202</v>
      </c>
      <c r="I511" s="103"/>
      <c r="J511" s="366">
        <v>4900</v>
      </c>
      <c r="K511" s="440">
        <v>4900000</v>
      </c>
      <c r="L511" s="366">
        <f>L516+L512</f>
        <v>0</v>
      </c>
      <c r="M511" s="440">
        <f>M516+M512</f>
        <v>0</v>
      </c>
      <c r="N511" s="366">
        <f>N516+N512</f>
        <v>0</v>
      </c>
      <c r="O511" s="440">
        <f>O516+O512</f>
        <v>0</v>
      </c>
      <c r="P511" s="366">
        <f>P516+P512</f>
        <v>0</v>
      </c>
      <c r="Q511" s="440">
        <f t="shared" ref="Q511:S511" si="657">Q516+Q512</f>
        <v>0</v>
      </c>
      <c r="R511" s="366">
        <f t="shared" si="657"/>
        <v>0</v>
      </c>
      <c r="S511" s="440">
        <f t="shared" si="657"/>
        <v>0</v>
      </c>
      <c r="T511" s="366">
        <f t="shared" ref="T511:W511" si="658">T516+T512</f>
        <v>4900</v>
      </c>
      <c r="U511" s="735">
        <f t="shared" si="658"/>
        <v>4900000</v>
      </c>
      <c r="V511" s="736">
        <f t="shared" si="658"/>
        <v>4900</v>
      </c>
      <c r="W511" s="735">
        <f t="shared" si="658"/>
        <v>4900000</v>
      </c>
      <c r="X511" s="587">
        <f t="shared" si="654"/>
        <v>1</v>
      </c>
      <c r="Y511" s="587">
        <f t="shared" si="655"/>
        <v>1</v>
      </c>
    </row>
    <row r="512" spans="1:25" s="50" customFormat="1" ht="16.5" customHeight="1">
      <c r="A512" s="60" t="s">
        <v>82</v>
      </c>
      <c r="B512" s="36" t="s">
        <v>63</v>
      </c>
      <c r="C512" s="36" t="s">
        <v>528</v>
      </c>
      <c r="D512" s="37" t="s">
        <v>476</v>
      </c>
      <c r="E512" s="37" t="s">
        <v>38</v>
      </c>
      <c r="F512" s="38" t="s">
        <v>478</v>
      </c>
      <c r="G512" s="38" t="s">
        <v>201</v>
      </c>
      <c r="H512" s="39" t="s">
        <v>83</v>
      </c>
      <c r="I512" s="39"/>
      <c r="J512" s="359">
        <v>3939.2</v>
      </c>
      <c r="K512" s="432">
        <v>3939215.68</v>
      </c>
      <c r="L512" s="359">
        <f t="shared" ref="L512:W514" si="659">L513</f>
        <v>0</v>
      </c>
      <c r="M512" s="432">
        <f t="shared" si="659"/>
        <v>0</v>
      </c>
      <c r="N512" s="359">
        <f t="shared" si="659"/>
        <v>0</v>
      </c>
      <c r="O512" s="432">
        <f t="shared" si="659"/>
        <v>0</v>
      </c>
      <c r="P512" s="359">
        <f t="shared" si="659"/>
        <v>0</v>
      </c>
      <c r="Q512" s="432">
        <f t="shared" si="659"/>
        <v>0</v>
      </c>
      <c r="R512" s="359">
        <f t="shared" si="659"/>
        <v>0</v>
      </c>
      <c r="S512" s="432">
        <f t="shared" si="659"/>
        <v>0</v>
      </c>
      <c r="T512" s="359">
        <f t="shared" si="659"/>
        <v>3939.2</v>
      </c>
      <c r="U512" s="715">
        <f t="shared" si="659"/>
        <v>3939215.68</v>
      </c>
      <c r="V512" s="716">
        <f t="shared" si="659"/>
        <v>3939.2</v>
      </c>
      <c r="W512" s="715">
        <f t="shared" si="659"/>
        <v>3939215.68</v>
      </c>
      <c r="X512" s="579">
        <f t="shared" si="654"/>
        <v>1</v>
      </c>
      <c r="Y512" s="579">
        <f t="shared" si="655"/>
        <v>1</v>
      </c>
    </row>
    <row r="513" spans="1:25" s="50" customFormat="1" ht="26.25" customHeight="1">
      <c r="A513" s="40" t="s">
        <v>66</v>
      </c>
      <c r="B513" s="41" t="s">
        <v>63</v>
      </c>
      <c r="C513" s="41" t="s">
        <v>528</v>
      </c>
      <c r="D513" s="42" t="s">
        <v>476</v>
      </c>
      <c r="E513" s="42" t="s">
        <v>38</v>
      </c>
      <c r="F513" s="43" t="s">
        <v>478</v>
      </c>
      <c r="G513" s="43" t="s">
        <v>201</v>
      </c>
      <c r="H513" s="44" t="s">
        <v>83</v>
      </c>
      <c r="I513" s="44" t="s">
        <v>67</v>
      </c>
      <c r="J513" s="360">
        <v>3939.2</v>
      </c>
      <c r="K513" s="433">
        <v>3939215.68</v>
      </c>
      <c r="L513" s="360">
        <f t="shared" si="659"/>
        <v>0</v>
      </c>
      <c r="M513" s="433">
        <f t="shared" si="659"/>
        <v>0</v>
      </c>
      <c r="N513" s="360">
        <f t="shared" si="659"/>
        <v>0</v>
      </c>
      <c r="O513" s="433">
        <f t="shared" si="659"/>
        <v>0</v>
      </c>
      <c r="P513" s="360">
        <f t="shared" si="659"/>
        <v>0</v>
      </c>
      <c r="Q513" s="433">
        <f t="shared" si="659"/>
        <v>0</v>
      </c>
      <c r="R513" s="360">
        <f t="shared" si="659"/>
        <v>0</v>
      </c>
      <c r="S513" s="433">
        <f t="shared" si="659"/>
        <v>0</v>
      </c>
      <c r="T513" s="360">
        <f t="shared" si="659"/>
        <v>3939.2</v>
      </c>
      <c r="U513" s="700">
        <f t="shared" si="659"/>
        <v>3939215.68</v>
      </c>
      <c r="V513" s="701">
        <f t="shared" si="659"/>
        <v>3939.2</v>
      </c>
      <c r="W513" s="700">
        <f t="shared" si="659"/>
        <v>3939215.68</v>
      </c>
      <c r="X513" s="580">
        <f t="shared" si="654"/>
        <v>1</v>
      </c>
      <c r="Y513" s="580">
        <f t="shared" si="655"/>
        <v>1</v>
      </c>
    </row>
    <row r="514" spans="1:25" s="50" customFormat="1" ht="12.75" customHeight="1">
      <c r="A514" s="152" t="s">
        <v>68</v>
      </c>
      <c r="B514" s="41" t="s">
        <v>63</v>
      </c>
      <c r="C514" s="41" t="s">
        <v>528</v>
      </c>
      <c r="D514" s="42" t="s">
        <v>476</v>
      </c>
      <c r="E514" s="42" t="s">
        <v>38</v>
      </c>
      <c r="F514" s="43" t="s">
        <v>478</v>
      </c>
      <c r="G514" s="43" t="s">
        <v>201</v>
      </c>
      <c r="H514" s="44" t="s">
        <v>83</v>
      </c>
      <c r="I514" s="44" t="s">
        <v>69</v>
      </c>
      <c r="J514" s="360">
        <v>3939.2</v>
      </c>
      <c r="K514" s="433">
        <v>3939215.68</v>
      </c>
      <c r="L514" s="360">
        <f t="shared" si="659"/>
        <v>0</v>
      </c>
      <c r="M514" s="433">
        <f t="shared" si="659"/>
        <v>0</v>
      </c>
      <c r="N514" s="360">
        <f t="shared" si="659"/>
        <v>0</v>
      </c>
      <c r="O514" s="433">
        <f t="shared" si="659"/>
        <v>0</v>
      </c>
      <c r="P514" s="360">
        <f t="shared" si="659"/>
        <v>0</v>
      </c>
      <c r="Q514" s="433">
        <f t="shared" si="659"/>
        <v>0</v>
      </c>
      <c r="R514" s="360">
        <f t="shared" si="659"/>
        <v>0</v>
      </c>
      <c r="S514" s="433">
        <f t="shared" si="659"/>
        <v>0</v>
      </c>
      <c r="T514" s="352">
        <f>T515</f>
        <v>3939.2</v>
      </c>
      <c r="U514" s="700">
        <f>U515</f>
        <v>3939215.68</v>
      </c>
      <c r="V514" s="701">
        <f t="shared" si="659"/>
        <v>3939.2</v>
      </c>
      <c r="W514" s="700">
        <f t="shared" si="659"/>
        <v>3939215.68</v>
      </c>
      <c r="X514" s="580">
        <f t="shared" si="654"/>
        <v>1</v>
      </c>
      <c r="Y514" s="580">
        <f t="shared" si="655"/>
        <v>1</v>
      </c>
    </row>
    <row r="515" spans="1:25" s="50" customFormat="1" ht="17.25" customHeight="1">
      <c r="A515" s="329" t="s">
        <v>316</v>
      </c>
      <c r="B515" s="72"/>
      <c r="C515" s="72"/>
      <c r="D515" s="73"/>
      <c r="E515" s="74"/>
      <c r="F515" s="75"/>
      <c r="G515" s="75"/>
      <c r="H515" s="76"/>
      <c r="I515" s="84"/>
      <c r="J515" s="352">
        <v>3939.2</v>
      </c>
      <c r="K515" s="433">
        <v>3939215.68</v>
      </c>
      <c r="L515" s="352">
        <f t="shared" ref="L515" si="660">N515+P515+R515</f>
        <v>0</v>
      </c>
      <c r="M515" s="397">
        <f t="shared" ref="M515" si="661">O515+Q515+S515</f>
        <v>0</v>
      </c>
      <c r="N515" s="360"/>
      <c r="O515" s="433"/>
      <c r="P515" s="360"/>
      <c r="Q515" s="433"/>
      <c r="R515" s="360"/>
      <c r="S515" s="433"/>
      <c r="T515" s="352">
        <f t="shared" ref="T515" si="662">J515+L515</f>
        <v>3939.2</v>
      </c>
      <c r="U515" s="700">
        <f t="shared" ref="U515" si="663">K515+M515</f>
        <v>3939215.68</v>
      </c>
      <c r="V515" s="701">
        <v>3939.2</v>
      </c>
      <c r="W515" s="700">
        <v>3939215.68</v>
      </c>
      <c r="X515" s="580">
        <f t="shared" si="654"/>
        <v>1</v>
      </c>
      <c r="Y515" s="580">
        <f t="shared" si="655"/>
        <v>1</v>
      </c>
    </row>
    <row r="516" spans="1:25" s="50" customFormat="1" ht="25.5" customHeight="1">
      <c r="A516" s="60" t="s">
        <v>65</v>
      </c>
      <c r="B516" s="61" t="s">
        <v>63</v>
      </c>
      <c r="C516" s="61" t="s">
        <v>528</v>
      </c>
      <c r="D516" s="62" t="s">
        <v>476</v>
      </c>
      <c r="E516" s="63" t="s">
        <v>38</v>
      </c>
      <c r="F516" s="64" t="s">
        <v>478</v>
      </c>
      <c r="G516" s="64" t="s">
        <v>201</v>
      </c>
      <c r="H516" s="65" t="s">
        <v>218</v>
      </c>
      <c r="I516" s="80"/>
      <c r="J516" s="359">
        <v>960.8</v>
      </c>
      <c r="K516" s="432">
        <v>960784.32</v>
      </c>
      <c r="L516" s="359">
        <f t="shared" ref="L516:W517" si="664">L517</f>
        <v>0</v>
      </c>
      <c r="M516" s="432">
        <f t="shared" si="664"/>
        <v>0</v>
      </c>
      <c r="N516" s="359">
        <f t="shared" si="664"/>
        <v>0</v>
      </c>
      <c r="O516" s="432">
        <f t="shared" si="664"/>
        <v>0</v>
      </c>
      <c r="P516" s="359">
        <f t="shared" si="664"/>
        <v>0</v>
      </c>
      <c r="Q516" s="432">
        <f t="shared" si="664"/>
        <v>0</v>
      </c>
      <c r="R516" s="359">
        <f t="shared" si="664"/>
        <v>0</v>
      </c>
      <c r="S516" s="432">
        <f t="shared" si="664"/>
        <v>0</v>
      </c>
      <c r="T516" s="359">
        <f t="shared" si="664"/>
        <v>960.8</v>
      </c>
      <c r="U516" s="715">
        <f t="shared" si="664"/>
        <v>960784.32</v>
      </c>
      <c r="V516" s="716">
        <f t="shared" si="664"/>
        <v>960.8</v>
      </c>
      <c r="W516" s="715">
        <f t="shared" si="664"/>
        <v>960784.32</v>
      </c>
      <c r="X516" s="579">
        <f t="shared" si="654"/>
        <v>1</v>
      </c>
      <c r="Y516" s="579">
        <f t="shared" si="655"/>
        <v>1</v>
      </c>
    </row>
    <row r="517" spans="1:25" s="50" customFormat="1" ht="25.5" customHeight="1">
      <c r="A517" s="40" t="s">
        <v>66</v>
      </c>
      <c r="B517" s="67" t="s">
        <v>63</v>
      </c>
      <c r="C517" s="67" t="s">
        <v>528</v>
      </c>
      <c r="D517" s="68" t="s">
        <v>476</v>
      </c>
      <c r="E517" s="497" t="s">
        <v>38</v>
      </c>
      <c r="F517" s="498" t="s">
        <v>478</v>
      </c>
      <c r="G517" s="498" t="s">
        <v>201</v>
      </c>
      <c r="H517" s="499" t="s">
        <v>218</v>
      </c>
      <c r="I517" s="82">
        <v>400</v>
      </c>
      <c r="J517" s="360">
        <v>960.8</v>
      </c>
      <c r="K517" s="433">
        <v>960784.32</v>
      </c>
      <c r="L517" s="360">
        <f t="shared" si="664"/>
        <v>0</v>
      </c>
      <c r="M517" s="433">
        <f t="shared" si="664"/>
        <v>0</v>
      </c>
      <c r="N517" s="360">
        <f t="shared" si="664"/>
        <v>0</v>
      </c>
      <c r="O517" s="433">
        <f t="shared" si="664"/>
        <v>0</v>
      </c>
      <c r="P517" s="360">
        <f t="shared" si="664"/>
        <v>0</v>
      </c>
      <c r="Q517" s="433">
        <f t="shared" si="664"/>
        <v>0</v>
      </c>
      <c r="R517" s="360">
        <f t="shared" si="664"/>
        <v>0</v>
      </c>
      <c r="S517" s="433">
        <f t="shared" si="664"/>
        <v>0</v>
      </c>
      <c r="T517" s="360">
        <f t="shared" si="664"/>
        <v>960.8</v>
      </c>
      <c r="U517" s="700">
        <f t="shared" si="664"/>
        <v>960784.32</v>
      </c>
      <c r="V517" s="701">
        <f t="shared" si="664"/>
        <v>960.8</v>
      </c>
      <c r="W517" s="700">
        <f t="shared" si="664"/>
        <v>960784.32</v>
      </c>
      <c r="X517" s="580">
        <f t="shared" si="654"/>
        <v>1</v>
      </c>
      <c r="Y517" s="580">
        <f t="shared" si="655"/>
        <v>1</v>
      </c>
    </row>
    <row r="518" spans="1:25" s="50" customFormat="1" ht="16.5" customHeight="1">
      <c r="A518" s="152" t="s">
        <v>68</v>
      </c>
      <c r="B518" s="72" t="s">
        <v>63</v>
      </c>
      <c r="C518" s="72" t="s">
        <v>528</v>
      </c>
      <c r="D518" s="73" t="s">
        <v>476</v>
      </c>
      <c r="E518" s="74" t="s">
        <v>38</v>
      </c>
      <c r="F518" s="75" t="s">
        <v>478</v>
      </c>
      <c r="G518" s="75" t="s">
        <v>201</v>
      </c>
      <c r="H518" s="76" t="s">
        <v>218</v>
      </c>
      <c r="I518" s="84">
        <v>410</v>
      </c>
      <c r="J518" s="351">
        <v>960.8</v>
      </c>
      <c r="K518" s="396">
        <v>960784.32</v>
      </c>
      <c r="L518" s="351">
        <f>SUM(L519:L520)</f>
        <v>0</v>
      </c>
      <c r="M518" s="396">
        <f>SUM(M519:M520)</f>
        <v>0</v>
      </c>
      <c r="N518" s="351">
        <f>SUM(N519:N520)</f>
        <v>0</v>
      </c>
      <c r="O518" s="396">
        <f>SUM(O519:O520)</f>
        <v>0</v>
      </c>
      <c r="P518" s="351">
        <f>SUM(P519:P520)</f>
        <v>0</v>
      </c>
      <c r="Q518" s="396">
        <f t="shared" ref="Q518:S518" si="665">SUM(Q519:Q520)</f>
        <v>0</v>
      </c>
      <c r="R518" s="351">
        <f t="shared" si="665"/>
        <v>0</v>
      </c>
      <c r="S518" s="396">
        <f t="shared" si="665"/>
        <v>0</v>
      </c>
      <c r="T518" s="351">
        <f t="shared" ref="T518:W518" si="666">SUM(T519:T520)</f>
        <v>960.8</v>
      </c>
      <c r="U518" s="699">
        <f t="shared" si="666"/>
        <v>960784.32</v>
      </c>
      <c r="V518" s="708">
        <f t="shared" si="666"/>
        <v>960.8</v>
      </c>
      <c r="W518" s="699">
        <f t="shared" si="666"/>
        <v>960784.32</v>
      </c>
      <c r="X518" s="572">
        <f t="shared" si="654"/>
        <v>1</v>
      </c>
      <c r="Y518" s="572">
        <f t="shared" si="655"/>
        <v>1</v>
      </c>
    </row>
    <row r="519" spans="1:25" s="6" customFormat="1" ht="16.5" customHeight="1">
      <c r="A519" s="329" t="s">
        <v>316</v>
      </c>
      <c r="B519" s="94"/>
      <c r="C519" s="94"/>
      <c r="D519" s="95"/>
      <c r="E519" s="96"/>
      <c r="F519" s="495"/>
      <c r="G519" s="495"/>
      <c r="H519" s="496"/>
      <c r="I519" s="328"/>
      <c r="J519" s="352">
        <v>960.8</v>
      </c>
      <c r="K519" s="397">
        <v>960784.32</v>
      </c>
      <c r="L519" s="352">
        <f t="shared" ref="L519:L520" si="667">N519+P519+R519</f>
        <v>0</v>
      </c>
      <c r="M519" s="397">
        <f t="shared" ref="M519:M520" si="668">O519+Q519+S519</f>
        <v>0</v>
      </c>
      <c r="N519" s="352"/>
      <c r="O519" s="397"/>
      <c r="P519" s="352"/>
      <c r="Q519" s="397"/>
      <c r="R519" s="352"/>
      <c r="S519" s="397"/>
      <c r="T519" s="352">
        <f t="shared" ref="T519:T520" si="669">J519+L519</f>
        <v>960.8</v>
      </c>
      <c r="U519" s="700">
        <f t="shared" ref="U519:U520" si="670">K519+M519</f>
        <v>960784.32</v>
      </c>
      <c r="V519" s="701">
        <v>960.8</v>
      </c>
      <c r="W519" s="700">
        <v>960784.32</v>
      </c>
      <c r="X519" s="564">
        <f t="shared" si="654"/>
        <v>1</v>
      </c>
      <c r="Y519" s="564">
        <f t="shared" si="655"/>
        <v>1</v>
      </c>
    </row>
    <row r="520" spans="1:25" s="6" customFormat="1" ht="16.5" customHeight="1">
      <c r="A520" s="329" t="s">
        <v>317</v>
      </c>
      <c r="B520" s="94"/>
      <c r="C520" s="94"/>
      <c r="D520" s="95"/>
      <c r="E520" s="96"/>
      <c r="F520" s="495"/>
      <c r="G520" s="495"/>
      <c r="H520" s="496"/>
      <c r="I520" s="328"/>
      <c r="J520" s="352">
        <v>0</v>
      </c>
      <c r="K520" s="397">
        <v>0</v>
      </c>
      <c r="L520" s="352">
        <f t="shared" si="667"/>
        <v>0</v>
      </c>
      <c r="M520" s="397">
        <f t="shared" si="668"/>
        <v>0</v>
      </c>
      <c r="N520" s="352"/>
      <c r="O520" s="397"/>
      <c r="P520" s="352"/>
      <c r="Q520" s="397"/>
      <c r="R520" s="352"/>
      <c r="S520" s="397"/>
      <c r="T520" s="352">
        <f t="shared" si="669"/>
        <v>0</v>
      </c>
      <c r="U520" s="700">
        <f t="shared" si="670"/>
        <v>0</v>
      </c>
      <c r="V520" s="701"/>
      <c r="W520" s="700"/>
      <c r="X520" s="564">
        <f t="shared" si="654"/>
        <v>0</v>
      </c>
      <c r="Y520" s="564">
        <f t="shared" si="655"/>
        <v>0</v>
      </c>
    </row>
    <row r="521" spans="1:25" s="50" customFormat="1" ht="13.5" customHeight="1">
      <c r="A521" s="145"/>
      <c r="B521" s="146"/>
      <c r="C521" s="146"/>
      <c r="D521" s="147"/>
      <c r="E521" s="148"/>
      <c r="F521" s="149"/>
      <c r="G521" s="149"/>
      <c r="H521" s="150"/>
      <c r="I521" s="151"/>
      <c r="J521" s="373"/>
      <c r="K521" s="448"/>
      <c r="L521" s="373"/>
      <c r="M521" s="448"/>
      <c r="N521" s="373"/>
      <c r="O521" s="448"/>
      <c r="P521" s="373"/>
      <c r="Q521" s="448"/>
      <c r="R521" s="373"/>
      <c r="S521" s="448"/>
      <c r="T521" s="373"/>
      <c r="U521" s="751"/>
      <c r="V521" s="752"/>
      <c r="W521" s="751"/>
      <c r="X521" s="373"/>
      <c r="Y521" s="448"/>
    </row>
    <row r="522" spans="1:25" s="15" customFormat="1" ht="30" customHeight="1">
      <c r="A522" s="13" t="s">
        <v>106</v>
      </c>
      <c r="B522" s="14" t="s">
        <v>107</v>
      </c>
      <c r="C522" s="14"/>
      <c r="D522" s="14"/>
      <c r="E522" s="802"/>
      <c r="F522" s="803"/>
      <c r="G522" s="803"/>
      <c r="H522" s="804"/>
      <c r="I522" s="14"/>
      <c r="J522" s="374">
        <v>697690.39999999991</v>
      </c>
      <c r="K522" s="449">
        <v>697690385.79000008</v>
      </c>
      <c r="L522" s="374">
        <f t="shared" ref="L522:W522" si="671">L538+L760+L825+L833+L927+L523+L531</f>
        <v>934.30000000000007</v>
      </c>
      <c r="M522" s="449">
        <f t="shared" si="671"/>
        <v>934316.82999999984</v>
      </c>
      <c r="N522" s="374">
        <f t="shared" si="671"/>
        <v>934.30000000000007</v>
      </c>
      <c r="O522" s="449">
        <f t="shared" si="671"/>
        <v>934316.82999999984</v>
      </c>
      <c r="P522" s="374">
        <f t="shared" si="671"/>
        <v>0</v>
      </c>
      <c r="Q522" s="449">
        <f t="shared" si="671"/>
        <v>0</v>
      </c>
      <c r="R522" s="374">
        <f t="shared" si="671"/>
        <v>0</v>
      </c>
      <c r="S522" s="449">
        <f t="shared" si="671"/>
        <v>0</v>
      </c>
      <c r="T522" s="374">
        <f t="shared" si="671"/>
        <v>698624.68899999978</v>
      </c>
      <c r="U522" s="753">
        <f t="shared" si="671"/>
        <v>698624702.62</v>
      </c>
      <c r="V522" s="754">
        <f t="shared" si="671"/>
        <v>698514.29999999993</v>
      </c>
      <c r="W522" s="753">
        <f t="shared" si="671"/>
        <v>698514306.06000006</v>
      </c>
      <c r="X522" s="595">
        <f t="shared" ref="X522:X570" si="672">IF(V522=0,0,V522/T522)</f>
        <v>0.99984199098351667</v>
      </c>
      <c r="Y522" s="595">
        <f t="shared" ref="Y522:Y570" si="673">IF(W522=0,0,W522/U522)</f>
        <v>0.99984198016533632</v>
      </c>
    </row>
    <row r="523" spans="1:25" s="12" customFormat="1" ht="16.5" customHeight="1">
      <c r="A523" s="16" t="s">
        <v>473</v>
      </c>
      <c r="B523" s="17" t="s">
        <v>107</v>
      </c>
      <c r="C523" s="17" t="s">
        <v>474</v>
      </c>
      <c r="D523" s="17"/>
      <c r="E523" s="808"/>
      <c r="F523" s="809"/>
      <c r="G523" s="809"/>
      <c r="H523" s="810"/>
      <c r="I523" s="17"/>
      <c r="J523" s="129">
        <v>128.10000000000002</v>
      </c>
      <c r="K523" s="445">
        <v>128100</v>
      </c>
      <c r="L523" s="129">
        <f t="shared" ref="L523:W525" si="674">L524</f>
        <v>0</v>
      </c>
      <c r="M523" s="445">
        <f t="shared" si="674"/>
        <v>0</v>
      </c>
      <c r="N523" s="129">
        <f t="shared" si="674"/>
        <v>0</v>
      </c>
      <c r="O523" s="445">
        <f t="shared" si="674"/>
        <v>0</v>
      </c>
      <c r="P523" s="129">
        <f t="shared" si="674"/>
        <v>0</v>
      </c>
      <c r="Q523" s="445">
        <f t="shared" si="674"/>
        <v>0</v>
      </c>
      <c r="R523" s="129">
        <f t="shared" si="674"/>
        <v>0</v>
      </c>
      <c r="S523" s="445">
        <f t="shared" si="674"/>
        <v>0</v>
      </c>
      <c r="T523" s="129">
        <f t="shared" si="674"/>
        <v>128.10000000000002</v>
      </c>
      <c r="U523" s="747">
        <f t="shared" si="674"/>
        <v>128100</v>
      </c>
      <c r="V523" s="748">
        <f t="shared" si="674"/>
        <v>128.1</v>
      </c>
      <c r="W523" s="747">
        <f t="shared" si="674"/>
        <v>128100</v>
      </c>
      <c r="X523" s="593">
        <f t="shared" si="672"/>
        <v>0.99999999999999978</v>
      </c>
      <c r="Y523" s="593">
        <f t="shared" si="673"/>
        <v>1</v>
      </c>
    </row>
    <row r="524" spans="1:25" s="12" customFormat="1" ht="15.75" customHeight="1">
      <c r="A524" s="87" t="s">
        <v>533</v>
      </c>
      <c r="B524" s="88" t="s">
        <v>107</v>
      </c>
      <c r="C524" s="88" t="s">
        <v>474</v>
      </c>
      <c r="D524" s="70" t="s">
        <v>535</v>
      </c>
      <c r="E524" s="70"/>
      <c r="F524" s="71"/>
      <c r="G524" s="71"/>
      <c r="H524" s="89"/>
      <c r="I524" s="89"/>
      <c r="J524" s="353">
        <v>128.10000000000002</v>
      </c>
      <c r="K524" s="426">
        <v>128100</v>
      </c>
      <c r="L524" s="353">
        <f t="shared" si="674"/>
        <v>0</v>
      </c>
      <c r="M524" s="426">
        <f t="shared" si="674"/>
        <v>0</v>
      </c>
      <c r="N524" s="353">
        <f t="shared" si="674"/>
        <v>0</v>
      </c>
      <c r="O524" s="426">
        <f t="shared" si="674"/>
        <v>0</v>
      </c>
      <c r="P524" s="353">
        <f t="shared" si="674"/>
        <v>0</v>
      </c>
      <c r="Q524" s="426">
        <f t="shared" si="674"/>
        <v>0</v>
      </c>
      <c r="R524" s="353">
        <f t="shared" si="674"/>
        <v>0</v>
      </c>
      <c r="S524" s="426">
        <f t="shared" si="674"/>
        <v>0</v>
      </c>
      <c r="T524" s="353">
        <f t="shared" si="674"/>
        <v>128.10000000000002</v>
      </c>
      <c r="U524" s="702">
        <f t="shared" si="674"/>
        <v>128100</v>
      </c>
      <c r="V524" s="703">
        <f t="shared" si="674"/>
        <v>128.1</v>
      </c>
      <c r="W524" s="702">
        <f t="shared" si="674"/>
        <v>128100</v>
      </c>
      <c r="X524" s="573">
        <f t="shared" si="672"/>
        <v>0.99999999999999978</v>
      </c>
      <c r="Y524" s="573">
        <f t="shared" si="673"/>
        <v>1</v>
      </c>
    </row>
    <row r="525" spans="1:25" s="28" customFormat="1" ht="39.75" customHeight="1">
      <c r="A525" s="23" t="s">
        <v>297</v>
      </c>
      <c r="B525" s="24" t="s">
        <v>107</v>
      </c>
      <c r="C525" s="24" t="s">
        <v>474</v>
      </c>
      <c r="D525" s="25" t="s">
        <v>535</v>
      </c>
      <c r="E525" s="25" t="s">
        <v>298</v>
      </c>
      <c r="F525" s="26" t="s">
        <v>478</v>
      </c>
      <c r="G525" s="26" t="s">
        <v>201</v>
      </c>
      <c r="H525" s="27" t="s">
        <v>202</v>
      </c>
      <c r="I525" s="27"/>
      <c r="J525" s="375">
        <v>128.10000000000002</v>
      </c>
      <c r="K525" s="450">
        <v>128100</v>
      </c>
      <c r="L525" s="375">
        <f>L526</f>
        <v>0</v>
      </c>
      <c r="M525" s="450">
        <f t="shared" si="674"/>
        <v>0</v>
      </c>
      <c r="N525" s="375">
        <f t="shared" si="674"/>
        <v>0</v>
      </c>
      <c r="O525" s="450">
        <f t="shared" si="674"/>
        <v>0</v>
      </c>
      <c r="P525" s="375">
        <f t="shared" si="674"/>
        <v>0</v>
      </c>
      <c r="Q525" s="450">
        <f t="shared" si="674"/>
        <v>0</v>
      </c>
      <c r="R525" s="375">
        <f t="shared" si="674"/>
        <v>0</v>
      </c>
      <c r="S525" s="450">
        <f t="shared" si="674"/>
        <v>0</v>
      </c>
      <c r="T525" s="375">
        <f t="shared" si="674"/>
        <v>128.10000000000002</v>
      </c>
      <c r="U525" s="755">
        <f t="shared" si="674"/>
        <v>128100</v>
      </c>
      <c r="V525" s="756">
        <f t="shared" si="674"/>
        <v>128.1</v>
      </c>
      <c r="W525" s="755">
        <f t="shared" si="674"/>
        <v>128100</v>
      </c>
      <c r="X525" s="596">
        <f t="shared" si="672"/>
        <v>0.99999999999999978</v>
      </c>
      <c r="Y525" s="596">
        <f t="shared" si="673"/>
        <v>1</v>
      </c>
    </row>
    <row r="526" spans="1:25" s="34" customFormat="1" ht="27" customHeight="1">
      <c r="A526" s="29" t="s">
        <v>407</v>
      </c>
      <c r="B526" s="30" t="s">
        <v>107</v>
      </c>
      <c r="C526" s="30" t="s">
        <v>474</v>
      </c>
      <c r="D526" s="31" t="s">
        <v>535</v>
      </c>
      <c r="E526" s="31" t="s">
        <v>298</v>
      </c>
      <c r="F526" s="32" t="s">
        <v>482</v>
      </c>
      <c r="G526" s="32" t="s">
        <v>201</v>
      </c>
      <c r="H526" s="33" t="s">
        <v>202</v>
      </c>
      <c r="I526" s="33"/>
      <c r="J526" s="358">
        <v>128.10000000000002</v>
      </c>
      <c r="K526" s="431">
        <v>128100</v>
      </c>
      <c r="L526" s="358">
        <f t="shared" ref="L526:W528" si="675">L527</f>
        <v>0</v>
      </c>
      <c r="M526" s="431">
        <f t="shared" si="675"/>
        <v>0</v>
      </c>
      <c r="N526" s="358">
        <f t="shared" si="675"/>
        <v>0</v>
      </c>
      <c r="O526" s="431">
        <f t="shared" si="675"/>
        <v>0</v>
      </c>
      <c r="P526" s="358">
        <f t="shared" si="675"/>
        <v>0</v>
      </c>
      <c r="Q526" s="431">
        <f t="shared" si="675"/>
        <v>0</v>
      </c>
      <c r="R526" s="358">
        <f t="shared" si="675"/>
        <v>0</v>
      </c>
      <c r="S526" s="431">
        <f t="shared" si="675"/>
        <v>0</v>
      </c>
      <c r="T526" s="358">
        <f t="shared" si="675"/>
        <v>128.10000000000002</v>
      </c>
      <c r="U526" s="713">
        <f t="shared" si="675"/>
        <v>128100</v>
      </c>
      <c r="V526" s="714">
        <f t="shared" si="675"/>
        <v>128.1</v>
      </c>
      <c r="W526" s="713">
        <f t="shared" si="675"/>
        <v>128100</v>
      </c>
      <c r="X526" s="578">
        <f t="shared" si="672"/>
        <v>0.99999999999999978</v>
      </c>
      <c r="Y526" s="578">
        <f t="shared" si="673"/>
        <v>1</v>
      </c>
    </row>
    <row r="527" spans="1:25" s="28" customFormat="1" ht="17.25" customHeight="1">
      <c r="A527" s="79" t="s">
        <v>209</v>
      </c>
      <c r="B527" s="36" t="s">
        <v>107</v>
      </c>
      <c r="C527" s="36" t="s">
        <v>474</v>
      </c>
      <c r="D527" s="37" t="s">
        <v>535</v>
      </c>
      <c r="E527" s="63" t="s">
        <v>298</v>
      </c>
      <c r="F527" s="64" t="s">
        <v>482</v>
      </c>
      <c r="G527" s="64" t="s">
        <v>201</v>
      </c>
      <c r="H527" s="65" t="s">
        <v>210</v>
      </c>
      <c r="I527" s="80"/>
      <c r="J527" s="356">
        <v>128.10000000000002</v>
      </c>
      <c r="K527" s="429">
        <v>128100</v>
      </c>
      <c r="L527" s="356">
        <f t="shared" si="675"/>
        <v>0</v>
      </c>
      <c r="M527" s="429">
        <f t="shared" si="675"/>
        <v>0</v>
      </c>
      <c r="N527" s="356">
        <f t="shared" si="675"/>
        <v>0</v>
      </c>
      <c r="O527" s="429">
        <f t="shared" si="675"/>
        <v>0</v>
      </c>
      <c r="P527" s="356">
        <f t="shared" si="675"/>
        <v>0</v>
      </c>
      <c r="Q527" s="429">
        <f t="shared" si="675"/>
        <v>0</v>
      </c>
      <c r="R527" s="356">
        <f t="shared" si="675"/>
        <v>0</v>
      </c>
      <c r="S527" s="429">
        <f t="shared" si="675"/>
        <v>0</v>
      </c>
      <c r="T527" s="356">
        <f t="shared" si="675"/>
        <v>128.10000000000002</v>
      </c>
      <c r="U527" s="709">
        <f t="shared" si="675"/>
        <v>128100</v>
      </c>
      <c r="V527" s="710">
        <f t="shared" si="675"/>
        <v>128.1</v>
      </c>
      <c r="W527" s="709">
        <f t="shared" si="675"/>
        <v>128100</v>
      </c>
      <c r="X527" s="576">
        <f t="shared" si="672"/>
        <v>0.99999999999999978</v>
      </c>
      <c r="Y527" s="576">
        <f t="shared" si="673"/>
        <v>1</v>
      </c>
    </row>
    <row r="528" spans="1:25" s="12" customFormat="1" ht="17.25" customHeight="1">
      <c r="A528" s="40" t="s">
        <v>498</v>
      </c>
      <c r="B528" s="67" t="s">
        <v>107</v>
      </c>
      <c r="C528" s="67" t="s">
        <v>474</v>
      </c>
      <c r="D528" s="68" t="s">
        <v>535</v>
      </c>
      <c r="E528" s="8" t="s">
        <v>298</v>
      </c>
      <c r="F528" s="9" t="s">
        <v>482</v>
      </c>
      <c r="G528" s="9" t="s">
        <v>201</v>
      </c>
      <c r="H528" s="10" t="s">
        <v>210</v>
      </c>
      <c r="I528" s="69" t="s">
        <v>499</v>
      </c>
      <c r="J528" s="357">
        <v>128.10000000000002</v>
      </c>
      <c r="K528" s="430">
        <v>128100</v>
      </c>
      <c r="L528" s="357">
        <f t="shared" si="675"/>
        <v>0</v>
      </c>
      <c r="M528" s="430">
        <f t="shared" si="675"/>
        <v>0</v>
      </c>
      <c r="N528" s="357">
        <f t="shared" si="675"/>
        <v>0</v>
      </c>
      <c r="O528" s="430">
        <f t="shared" si="675"/>
        <v>0</v>
      </c>
      <c r="P528" s="357">
        <f t="shared" si="675"/>
        <v>0</v>
      </c>
      <c r="Q528" s="430">
        <f t="shared" si="675"/>
        <v>0</v>
      </c>
      <c r="R528" s="357">
        <f t="shared" si="675"/>
        <v>0</v>
      </c>
      <c r="S528" s="430">
        <f t="shared" si="675"/>
        <v>0</v>
      </c>
      <c r="T528" s="357">
        <f t="shared" si="675"/>
        <v>128.10000000000002</v>
      </c>
      <c r="U528" s="711">
        <f t="shared" si="675"/>
        <v>128100</v>
      </c>
      <c r="V528" s="712">
        <f t="shared" si="675"/>
        <v>128.1</v>
      </c>
      <c r="W528" s="711">
        <f t="shared" si="675"/>
        <v>128100</v>
      </c>
      <c r="X528" s="577">
        <f t="shared" si="672"/>
        <v>0.99999999999999978</v>
      </c>
      <c r="Y528" s="577">
        <f t="shared" si="673"/>
        <v>1</v>
      </c>
    </row>
    <row r="529" spans="1:25" s="59" customFormat="1" ht="19.5" customHeight="1">
      <c r="A529" s="45" t="s">
        <v>500</v>
      </c>
      <c r="B529" s="72" t="s">
        <v>107</v>
      </c>
      <c r="C529" s="72" t="s">
        <v>474</v>
      </c>
      <c r="D529" s="73" t="s">
        <v>535</v>
      </c>
      <c r="E529" s="74" t="s">
        <v>298</v>
      </c>
      <c r="F529" s="75" t="s">
        <v>482</v>
      </c>
      <c r="G529" s="75" t="s">
        <v>201</v>
      </c>
      <c r="H529" s="76" t="s">
        <v>210</v>
      </c>
      <c r="I529" s="77" t="s">
        <v>501</v>
      </c>
      <c r="J529" s="364">
        <v>128.10000000000002</v>
      </c>
      <c r="K529" s="438">
        <v>128100</v>
      </c>
      <c r="L529" s="364">
        <f t="shared" ref="L529:W529" si="676">SUM(L530:L530)</f>
        <v>0</v>
      </c>
      <c r="M529" s="438">
        <f t="shared" si="676"/>
        <v>0</v>
      </c>
      <c r="N529" s="364">
        <f t="shared" si="676"/>
        <v>0</v>
      </c>
      <c r="O529" s="438">
        <f t="shared" si="676"/>
        <v>0</v>
      </c>
      <c r="P529" s="364">
        <f t="shared" si="676"/>
        <v>0</v>
      </c>
      <c r="Q529" s="438">
        <f t="shared" si="676"/>
        <v>0</v>
      </c>
      <c r="R529" s="364">
        <f t="shared" si="676"/>
        <v>0</v>
      </c>
      <c r="S529" s="438">
        <f t="shared" si="676"/>
        <v>0</v>
      </c>
      <c r="T529" s="364">
        <f t="shared" si="676"/>
        <v>128.10000000000002</v>
      </c>
      <c r="U529" s="730">
        <f t="shared" si="676"/>
        <v>128100</v>
      </c>
      <c r="V529" s="731">
        <f t="shared" si="676"/>
        <v>128.1</v>
      </c>
      <c r="W529" s="730">
        <f t="shared" si="676"/>
        <v>128100</v>
      </c>
      <c r="X529" s="585">
        <f t="shared" si="672"/>
        <v>0.99999999999999978</v>
      </c>
      <c r="Y529" s="585">
        <f t="shared" si="673"/>
        <v>1</v>
      </c>
    </row>
    <row r="530" spans="1:25" s="12" customFormat="1" ht="23.25" customHeight="1">
      <c r="A530" s="93" t="s">
        <v>408</v>
      </c>
      <c r="B530" s="94"/>
      <c r="C530" s="94"/>
      <c r="D530" s="95"/>
      <c r="E530" s="96"/>
      <c r="F530" s="97"/>
      <c r="G530" s="97"/>
      <c r="H530" s="98"/>
      <c r="I530" s="99"/>
      <c r="J530" s="381">
        <v>128.10000000000002</v>
      </c>
      <c r="K530" s="458">
        <v>128100</v>
      </c>
      <c r="L530" s="352">
        <f t="shared" ref="L530" si="677">N530+P530+R530</f>
        <v>0</v>
      </c>
      <c r="M530" s="397">
        <f t="shared" ref="M530" si="678">O530+Q530+S530</f>
        <v>0</v>
      </c>
      <c r="N530" s="381"/>
      <c r="O530" s="458"/>
      <c r="P530" s="381"/>
      <c r="Q530" s="458"/>
      <c r="R530" s="381"/>
      <c r="S530" s="458"/>
      <c r="T530" s="352">
        <f t="shared" ref="T530" si="679">J530+L530</f>
        <v>128.10000000000002</v>
      </c>
      <c r="U530" s="700">
        <f t="shared" ref="U530" si="680">K530+M530</f>
        <v>128100</v>
      </c>
      <c r="V530" s="732">
        <v>128.1</v>
      </c>
      <c r="W530" s="734">
        <v>128100</v>
      </c>
      <c r="X530" s="611">
        <f t="shared" si="672"/>
        <v>0.99999999999999978</v>
      </c>
      <c r="Y530" s="611">
        <f t="shared" si="673"/>
        <v>1</v>
      </c>
    </row>
    <row r="531" spans="1:25" s="12" customFormat="1" ht="16.5" customHeight="1">
      <c r="A531" s="118" t="s">
        <v>36</v>
      </c>
      <c r="B531" s="17" t="s">
        <v>107</v>
      </c>
      <c r="C531" s="17" t="s">
        <v>508</v>
      </c>
      <c r="D531" s="17"/>
      <c r="E531" s="808"/>
      <c r="F531" s="809"/>
      <c r="G531" s="809"/>
      <c r="H531" s="810"/>
      <c r="I531" s="17"/>
      <c r="J531" s="129">
        <v>20</v>
      </c>
      <c r="K531" s="445">
        <v>20000</v>
      </c>
      <c r="L531" s="129">
        <f t="shared" ref="L531:W533" si="681">L532</f>
        <v>0</v>
      </c>
      <c r="M531" s="445">
        <f t="shared" si="681"/>
        <v>0</v>
      </c>
      <c r="N531" s="129">
        <f t="shared" si="681"/>
        <v>0</v>
      </c>
      <c r="O531" s="445">
        <f t="shared" si="681"/>
        <v>0</v>
      </c>
      <c r="P531" s="129">
        <f t="shared" si="681"/>
        <v>0</v>
      </c>
      <c r="Q531" s="445">
        <f t="shared" si="681"/>
        <v>0</v>
      </c>
      <c r="R531" s="129">
        <f t="shared" si="681"/>
        <v>0</v>
      </c>
      <c r="S531" s="445">
        <f t="shared" si="681"/>
        <v>0</v>
      </c>
      <c r="T531" s="129">
        <f t="shared" si="681"/>
        <v>20</v>
      </c>
      <c r="U531" s="747">
        <f t="shared" si="681"/>
        <v>20000</v>
      </c>
      <c r="V531" s="748">
        <f t="shared" si="681"/>
        <v>20</v>
      </c>
      <c r="W531" s="747">
        <f t="shared" si="681"/>
        <v>20000</v>
      </c>
      <c r="X531" s="593">
        <f t="shared" si="672"/>
        <v>1</v>
      </c>
      <c r="Y531" s="593">
        <f t="shared" si="673"/>
        <v>1</v>
      </c>
    </row>
    <row r="532" spans="1:25" s="12" customFormat="1" ht="15.75" customHeight="1">
      <c r="A532" s="87" t="s">
        <v>37</v>
      </c>
      <c r="B532" s="88" t="s">
        <v>107</v>
      </c>
      <c r="C532" s="88" t="s">
        <v>508</v>
      </c>
      <c r="D532" s="536" t="s">
        <v>38</v>
      </c>
      <c r="E532" s="536"/>
      <c r="F532" s="537"/>
      <c r="G532" s="537"/>
      <c r="H532" s="538"/>
      <c r="I532" s="538"/>
      <c r="J532" s="353">
        <v>20</v>
      </c>
      <c r="K532" s="426">
        <v>20000</v>
      </c>
      <c r="L532" s="353">
        <f t="shared" si="681"/>
        <v>0</v>
      </c>
      <c r="M532" s="426">
        <f t="shared" si="681"/>
        <v>0</v>
      </c>
      <c r="N532" s="353">
        <f t="shared" si="681"/>
        <v>0</v>
      </c>
      <c r="O532" s="426">
        <f t="shared" si="681"/>
        <v>0</v>
      </c>
      <c r="P532" s="353">
        <f t="shared" si="681"/>
        <v>0</v>
      </c>
      <c r="Q532" s="426">
        <f t="shared" si="681"/>
        <v>0</v>
      </c>
      <c r="R532" s="353">
        <f t="shared" si="681"/>
        <v>0</v>
      </c>
      <c r="S532" s="426">
        <f t="shared" si="681"/>
        <v>0</v>
      </c>
      <c r="T532" s="353">
        <f t="shared" si="681"/>
        <v>20</v>
      </c>
      <c r="U532" s="702">
        <f t="shared" si="681"/>
        <v>20000</v>
      </c>
      <c r="V532" s="703">
        <f t="shared" si="681"/>
        <v>20</v>
      </c>
      <c r="W532" s="702">
        <f t="shared" si="681"/>
        <v>20000</v>
      </c>
      <c r="X532" s="573">
        <f t="shared" si="672"/>
        <v>1</v>
      </c>
      <c r="Y532" s="573">
        <f t="shared" si="673"/>
        <v>1</v>
      </c>
    </row>
    <row r="533" spans="1:25" s="28" customFormat="1" ht="39.75" customHeight="1">
      <c r="A533" s="23" t="s">
        <v>125</v>
      </c>
      <c r="B533" s="24" t="s">
        <v>107</v>
      </c>
      <c r="C533" s="24" t="s">
        <v>508</v>
      </c>
      <c r="D533" s="25" t="s">
        <v>38</v>
      </c>
      <c r="E533" s="25" t="s">
        <v>126</v>
      </c>
      <c r="F533" s="26" t="s">
        <v>478</v>
      </c>
      <c r="G533" s="26" t="s">
        <v>201</v>
      </c>
      <c r="H533" s="27" t="s">
        <v>202</v>
      </c>
      <c r="I533" s="27"/>
      <c r="J533" s="375">
        <v>20</v>
      </c>
      <c r="K533" s="375">
        <v>20000</v>
      </c>
      <c r="L533" s="375">
        <f>L534</f>
        <v>0</v>
      </c>
      <c r="M533" s="375">
        <f t="shared" si="681"/>
        <v>0</v>
      </c>
      <c r="N533" s="375">
        <f t="shared" si="681"/>
        <v>0</v>
      </c>
      <c r="O533" s="375">
        <f t="shared" si="681"/>
        <v>0</v>
      </c>
      <c r="P533" s="375">
        <f t="shared" si="681"/>
        <v>0</v>
      </c>
      <c r="Q533" s="375">
        <f t="shared" si="681"/>
        <v>0</v>
      </c>
      <c r="R533" s="375">
        <f t="shared" si="681"/>
        <v>0</v>
      </c>
      <c r="S533" s="375">
        <f t="shared" si="681"/>
        <v>0</v>
      </c>
      <c r="T533" s="375">
        <f t="shared" si="681"/>
        <v>20</v>
      </c>
      <c r="U533" s="755">
        <f t="shared" si="681"/>
        <v>20000</v>
      </c>
      <c r="V533" s="756">
        <f t="shared" si="681"/>
        <v>20</v>
      </c>
      <c r="W533" s="756">
        <f t="shared" si="681"/>
        <v>20000</v>
      </c>
      <c r="X533" s="596">
        <f t="shared" si="672"/>
        <v>1</v>
      </c>
      <c r="Y533" s="596">
        <f t="shared" si="673"/>
        <v>1</v>
      </c>
    </row>
    <row r="534" spans="1:25" s="28" customFormat="1" ht="24.75" customHeight="1">
      <c r="A534" s="79" t="s">
        <v>212</v>
      </c>
      <c r="B534" s="36" t="s">
        <v>107</v>
      </c>
      <c r="C534" s="36" t="s">
        <v>508</v>
      </c>
      <c r="D534" s="37" t="s">
        <v>38</v>
      </c>
      <c r="E534" s="63" t="s">
        <v>126</v>
      </c>
      <c r="F534" s="64" t="s">
        <v>478</v>
      </c>
      <c r="G534" s="64" t="s">
        <v>201</v>
      </c>
      <c r="H534" s="65" t="s">
        <v>213</v>
      </c>
      <c r="I534" s="80"/>
      <c r="J534" s="356">
        <v>20</v>
      </c>
      <c r="K534" s="429">
        <v>20000</v>
      </c>
      <c r="L534" s="356">
        <f t="shared" ref="L534:W536" si="682">L535</f>
        <v>0</v>
      </c>
      <c r="M534" s="429">
        <f t="shared" si="682"/>
        <v>0</v>
      </c>
      <c r="N534" s="356">
        <f t="shared" si="682"/>
        <v>0</v>
      </c>
      <c r="O534" s="429">
        <f t="shared" si="682"/>
        <v>0</v>
      </c>
      <c r="P534" s="356">
        <f t="shared" si="682"/>
        <v>0</v>
      </c>
      <c r="Q534" s="429">
        <f t="shared" si="682"/>
        <v>0</v>
      </c>
      <c r="R534" s="356">
        <f t="shared" si="682"/>
        <v>0</v>
      </c>
      <c r="S534" s="429">
        <f t="shared" si="682"/>
        <v>0</v>
      </c>
      <c r="T534" s="356">
        <f t="shared" si="682"/>
        <v>20</v>
      </c>
      <c r="U534" s="709">
        <f t="shared" si="682"/>
        <v>20000</v>
      </c>
      <c r="V534" s="710">
        <f t="shared" si="682"/>
        <v>20</v>
      </c>
      <c r="W534" s="709">
        <f t="shared" si="682"/>
        <v>20000</v>
      </c>
      <c r="X534" s="576">
        <f t="shared" si="672"/>
        <v>1</v>
      </c>
      <c r="Y534" s="576">
        <f t="shared" si="673"/>
        <v>1</v>
      </c>
    </row>
    <row r="535" spans="1:25" s="12" customFormat="1" ht="17.25" customHeight="1">
      <c r="A535" s="40" t="s">
        <v>498</v>
      </c>
      <c r="B535" s="67" t="s">
        <v>107</v>
      </c>
      <c r="C535" s="67" t="s">
        <v>508</v>
      </c>
      <c r="D535" s="68" t="s">
        <v>38</v>
      </c>
      <c r="E535" s="540" t="s">
        <v>126</v>
      </c>
      <c r="F535" s="541" t="s">
        <v>478</v>
      </c>
      <c r="G535" s="541" t="s">
        <v>201</v>
      </c>
      <c r="H535" s="542" t="s">
        <v>213</v>
      </c>
      <c r="I535" s="69" t="s">
        <v>499</v>
      </c>
      <c r="J535" s="357">
        <v>20</v>
      </c>
      <c r="K535" s="430">
        <v>20000</v>
      </c>
      <c r="L535" s="357">
        <f t="shared" si="682"/>
        <v>0</v>
      </c>
      <c r="M535" s="430">
        <f t="shared" si="682"/>
        <v>0</v>
      </c>
      <c r="N535" s="357">
        <f t="shared" si="682"/>
        <v>0</v>
      </c>
      <c r="O535" s="430">
        <f t="shared" si="682"/>
        <v>0</v>
      </c>
      <c r="P535" s="357">
        <f t="shared" si="682"/>
        <v>0</v>
      </c>
      <c r="Q535" s="430">
        <f t="shared" si="682"/>
        <v>0</v>
      </c>
      <c r="R535" s="357">
        <f t="shared" si="682"/>
        <v>0</v>
      </c>
      <c r="S535" s="430">
        <f t="shared" si="682"/>
        <v>0</v>
      </c>
      <c r="T535" s="357">
        <f t="shared" si="682"/>
        <v>20</v>
      </c>
      <c r="U535" s="711">
        <f t="shared" si="682"/>
        <v>20000</v>
      </c>
      <c r="V535" s="712">
        <f t="shared" si="682"/>
        <v>20</v>
      </c>
      <c r="W535" s="711">
        <f t="shared" si="682"/>
        <v>20000</v>
      </c>
      <c r="X535" s="577">
        <f t="shared" si="672"/>
        <v>1</v>
      </c>
      <c r="Y535" s="577">
        <f t="shared" si="673"/>
        <v>1</v>
      </c>
    </row>
    <row r="536" spans="1:25" s="59" customFormat="1" ht="19.5" customHeight="1">
      <c r="A536" s="45" t="s">
        <v>500</v>
      </c>
      <c r="B536" s="72" t="s">
        <v>107</v>
      </c>
      <c r="C536" s="72" t="s">
        <v>508</v>
      </c>
      <c r="D536" s="73" t="s">
        <v>38</v>
      </c>
      <c r="E536" s="74" t="s">
        <v>126</v>
      </c>
      <c r="F536" s="75" t="s">
        <v>478</v>
      </c>
      <c r="G536" s="75" t="s">
        <v>201</v>
      </c>
      <c r="H536" s="76" t="s">
        <v>213</v>
      </c>
      <c r="I536" s="77" t="s">
        <v>501</v>
      </c>
      <c r="J536" s="364">
        <v>20</v>
      </c>
      <c r="K536" s="438">
        <v>20000</v>
      </c>
      <c r="L536" s="364">
        <f>L537</f>
        <v>0</v>
      </c>
      <c r="M536" s="438">
        <f>M537</f>
        <v>0</v>
      </c>
      <c r="N536" s="364">
        <f>N537</f>
        <v>0</v>
      </c>
      <c r="O536" s="438">
        <f>O537</f>
        <v>0</v>
      </c>
      <c r="P536" s="364">
        <f t="shared" si="682"/>
        <v>0</v>
      </c>
      <c r="Q536" s="438">
        <f t="shared" si="682"/>
        <v>0</v>
      </c>
      <c r="R536" s="364">
        <f t="shared" si="682"/>
        <v>0</v>
      </c>
      <c r="S536" s="438">
        <f t="shared" si="682"/>
        <v>0</v>
      </c>
      <c r="T536" s="364">
        <f t="shared" si="682"/>
        <v>20</v>
      </c>
      <c r="U536" s="730">
        <f t="shared" si="682"/>
        <v>20000</v>
      </c>
      <c r="V536" s="731">
        <f t="shared" si="682"/>
        <v>20</v>
      </c>
      <c r="W536" s="730">
        <f t="shared" si="682"/>
        <v>20000</v>
      </c>
      <c r="X536" s="585">
        <f t="shared" si="672"/>
        <v>1</v>
      </c>
      <c r="Y536" s="585">
        <f t="shared" si="673"/>
        <v>1</v>
      </c>
    </row>
    <row r="537" spans="1:25" s="12" customFormat="1" ht="23.25" customHeight="1">
      <c r="A537" s="93" t="s">
        <v>616</v>
      </c>
      <c r="B537" s="94"/>
      <c r="C537" s="94"/>
      <c r="D537" s="95"/>
      <c r="E537" s="96"/>
      <c r="F537" s="539"/>
      <c r="G537" s="539"/>
      <c r="H537" s="543"/>
      <c r="I537" s="99"/>
      <c r="J537" s="381">
        <v>20</v>
      </c>
      <c r="K537" s="458">
        <v>20000</v>
      </c>
      <c r="L537" s="352">
        <f t="shared" ref="L537" si="683">N537+P537+R537</f>
        <v>0</v>
      </c>
      <c r="M537" s="397">
        <f t="shared" ref="M537" si="684">O537+Q537+S537</f>
        <v>0</v>
      </c>
      <c r="N537" s="381"/>
      <c r="O537" s="458"/>
      <c r="P537" s="381"/>
      <c r="Q537" s="458"/>
      <c r="R537" s="381"/>
      <c r="S537" s="458"/>
      <c r="T537" s="352">
        <f t="shared" ref="T537" si="685">J537+L537</f>
        <v>20</v>
      </c>
      <c r="U537" s="700">
        <f t="shared" ref="U537" si="686">K537+M537</f>
        <v>20000</v>
      </c>
      <c r="V537" s="732">
        <v>20</v>
      </c>
      <c r="W537" s="734">
        <v>20000</v>
      </c>
      <c r="X537" s="611">
        <f t="shared" si="672"/>
        <v>1</v>
      </c>
      <c r="Y537" s="611">
        <f t="shared" si="673"/>
        <v>1</v>
      </c>
    </row>
    <row r="538" spans="1:25" s="12" customFormat="1" ht="17.25" customHeight="1">
      <c r="A538" s="118" t="s">
        <v>108</v>
      </c>
      <c r="B538" s="163" t="s">
        <v>107</v>
      </c>
      <c r="C538" s="163" t="s">
        <v>526</v>
      </c>
      <c r="D538" s="163"/>
      <c r="E538" s="848"/>
      <c r="F538" s="849"/>
      <c r="G538" s="849"/>
      <c r="H538" s="850"/>
      <c r="I538" s="163"/>
      <c r="J538" s="164">
        <v>591452.99999999988</v>
      </c>
      <c r="K538" s="459">
        <v>591452962.37</v>
      </c>
      <c r="L538" s="164">
        <f t="shared" ref="L538:W538" si="687">L539+L588+L705+L735+L651</f>
        <v>617.40000000000009</v>
      </c>
      <c r="M538" s="459">
        <f t="shared" si="687"/>
        <v>617431.67999999993</v>
      </c>
      <c r="N538" s="164">
        <f t="shared" si="687"/>
        <v>617.40000000000009</v>
      </c>
      <c r="O538" s="459">
        <f t="shared" si="687"/>
        <v>617431.67999999993</v>
      </c>
      <c r="P538" s="164">
        <f t="shared" si="687"/>
        <v>0</v>
      </c>
      <c r="Q538" s="459">
        <f t="shared" si="687"/>
        <v>0</v>
      </c>
      <c r="R538" s="164">
        <f t="shared" si="687"/>
        <v>0</v>
      </c>
      <c r="S538" s="459">
        <f t="shared" si="687"/>
        <v>0</v>
      </c>
      <c r="T538" s="164">
        <f t="shared" si="687"/>
        <v>592070.38899999985</v>
      </c>
      <c r="U538" s="774">
        <f t="shared" si="687"/>
        <v>592070394.04999995</v>
      </c>
      <c r="V538" s="775">
        <f t="shared" si="687"/>
        <v>592062.69999999995</v>
      </c>
      <c r="W538" s="774">
        <f t="shared" si="687"/>
        <v>592062754.50999999</v>
      </c>
      <c r="X538" s="612">
        <f t="shared" si="672"/>
        <v>0.99998701336843943</v>
      </c>
      <c r="Y538" s="612">
        <f t="shared" si="673"/>
        <v>0.99998709690591403</v>
      </c>
    </row>
    <row r="539" spans="1:25" s="12" customFormat="1" ht="15" customHeight="1">
      <c r="A539" s="87" t="s">
        <v>109</v>
      </c>
      <c r="B539" s="165" t="s">
        <v>107</v>
      </c>
      <c r="C539" s="165" t="s">
        <v>526</v>
      </c>
      <c r="D539" s="165" t="s">
        <v>474</v>
      </c>
      <c r="E539" s="826"/>
      <c r="F539" s="827"/>
      <c r="G539" s="827"/>
      <c r="H539" s="828"/>
      <c r="I539" s="165"/>
      <c r="J539" s="353">
        <v>270327.57799999992</v>
      </c>
      <c r="K539" s="426">
        <v>270327564.32999998</v>
      </c>
      <c r="L539" s="353">
        <f>L540+L558+L568+L563</f>
        <v>111.9</v>
      </c>
      <c r="M539" s="426">
        <f t="shared" ref="M539:W539" si="688">M540+M558+M568+M563</f>
        <v>111961.44</v>
      </c>
      <c r="N539" s="353">
        <f t="shared" si="688"/>
        <v>111.9</v>
      </c>
      <c r="O539" s="426">
        <f t="shared" si="688"/>
        <v>111961.44</v>
      </c>
      <c r="P539" s="353">
        <f t="shared" si="688"/>
        <v>0</v>
      </c>
      <c r="Q539" s="426">
        <f t="shared" si="688"/>
        <v>0</v>
      </c>
      <c r="R539" s="353">
        <f t="shared" si="688"/>
        <v>0</v>
      </c>
      <c r="S539" s="426">
        <f t="shared" si="688"/>
        <v>0</v>
      </c>
      <c r="T539" s="353">
        <f t="shared" si="688"/>
        <v>270439.47799999994</v>
      </c>
      <c r="U539" s="702">
        <f t="shared" si="688"/>
        <v>270439525.76999998</v>
      </c>
      <c r="V539" s="703">
        <f t="shared" si="688"/>
        <v>270439.49999999994</v>
      </c>
      <c r="W539" s="702">
        <f t="shared" si="688"/>
        <v>270439525.76999998</v>
      </c>
      <c r="X539" s="573">
        <f t="shared" si="672"/>
        <v>1.0000000813490699</v>
      </c>
      <c r="Y539" s="573">
        <f t="shared" si="673"/>
        <v>1</v>
      </c>
    </row>
    <row r="540" spans="1:25" s="12" customFormat="1" ht="36" customHeight="1">
      <c r="A540" s="166" t="s">
        <v>110</v>
      </c>
      <c r="B540" s="100" t="s">
        <v>107</v>
      </c>
      <c r="C540" s="167" t="s">
        <v>526</v>
      </c>
      <c r="D540" s="119" t="s">
        <v>474</v>
      </c>
      <c r="E540" s="119" t="s">
        <v>526</v>
      </c>
      <c r="F540" s="120" t="s">
        <v>478</v>
      </c>
      <c r="G540" s="120" t="s">
        <v>201</v>
      </c>
      <c r="H540" s="121" t="s">
        <v>202</v>
      </c>
      <c r="I540" s="121"/>
      <c r="J540" s="366">
        <v>266823.67799999996</v>
      </c>
      <c r="K540" s="440">
        <v>266823661.25999999</v>
      </c>
      <c r="L540" s="366">
        <f t="shared" ref="L540:W540" si="689">L541</f>
        <v>0</v>
      </c>
      <c r="M540" s="440">
        <f t="shared" si="689"/>
        <v>0</v>
      </c>
      <c r="N540" s="366">
        <f t="shared" si="689"/>
        <v>0</v>
      </c>
      <c r="O540" s="440">
        <f t="shared" si="689"/>
        <v>0</v>
      </c>
      <c r="P540" s="366">
        <f t="shared" si="689"/>
        <v>0</v>
      </c>
      <c r="Q540" s="440">
        <f t="shared" si="689"/>
        <v>0</v>
      </c>
      <c r="R540" s="366">
        <f t="shared" si="689"/>
        <v>0</v>
      </c>
      <c r="S540" s="440">
        <f t="shared" si="689"/>
        <v>0</v>
      </c>
      <c r="T540" s="366">
        <f t="shared" si="689"/>
        <v>266823.67799999996</v>
      </c>
      <c r="U540" s="735">
        <f t="shared" si="689"/>
        <v>266823661.25999999</v>
      </c>
      <c r="V540" s="736">
        <f t="shared" si="689"/>
        <v>266823.69999999995</v>
      </c>
      <c r="W540" s="735">
        <f t="shared" si="689"/>
        <v>266823661.25999999</v>
      </c>
      <c r="X540" s="587">
        <f t="shared" si="672"/>
        <v>1.0000000824514532</v>
      </c>
      <c r="Y540" s="587">
        <f t="shared" si="673"/>
        <v>1</v>
      </c>
    </row>
    <row r="541" spans="1:25" s="59" customFormat="1" ht="39.75" customHeight="1">
      <c r="A541" s="132" t="s">
        <v>111</v>
      </c>
      <c r="B541" s="53" t="s">
        <v>107</v>
      </c>
      <c r="C541" s="134" t="s">
        <v>526</v>
      </c>
      <c r="D541" s="55" t="s">
        <v>474</v>
      </c>
      <c r="E541" s="55" t="s">
        <v>526</v>
      </c>
      <c r="F541" s="56" t="s">
        <v>495</v>
      </c>
      <c r="G541" s="56" t="s">
        <v>201</v>
      </c>
      <c r="H541" s="57" t="s">
        <v>202</v>
      </c>
      <c r="I541" s="57"/>
      <c r="J541" s="372">
        <v>266823.67799999996</v>
      </c>
      <c r="K541" s="446">
        <v>266823661.25999999</v>
      </c>
      <c r="L541" s="372">
        <f>L546+L550+L542</f>
        <v>0</v>
      </c>
      <c r="M541" s="446">
        <f>M546+M550+M542</f>
        <v>0</v>
      </c>
      <c r="N541" s="372">
        <f t="shared" ref="N541:S541" si="690">N546+N550+N542</f>
        <v>0</v>
      </c>
      <c r="O541" s="446">
        <f t="shared" si="690"/>
        <v>0</v>
      </c>
      <c r="P541" s="372">
        <f t="shared" si="690"/>
        <v>0</v>
      </c>
      <c r="Q541" s="446">
        <f t="shared" si="690"/>
        <v>0</v>
      </c>
      <c r="R541" s="372">
        <f t="shared" si="690"/>
        <v>0</v>
      </c>
      <c r="S541" s="446">
        <f t="shared" si="690"/>
        <v>0</v>
      </c>
      <c r="T541" s="372">
        <f t="shared" ref="T541" si="691">T546+T550+T542</f>
        <v>266823.67799999996</v>
      </c>
      <c r="U541" s="750">
        <f t="shared" ref="U541:W541" si="692">U546+U550+U542</f>
        <v>266823661.25999999</v>
      </c>
      <c r="V541" s="749">
        <f t="shared" si="692"/>
        <v>266823.69999999995</v>
      </c>
      <c r="W541" s="750">
        <f t="shared" si="692"/>
        <v>266823661.25999999</v>
      </c>
      <c r="X541" s="594">
        <f t="shared" si="672"/>
        <v>1.0000000824514532</v>
      </c>
      <c r="Y541" s="594">
        <f t="shared" si="673"/>
        <v>1</v>
      </c>
    </row>
    <row r="542" spans="1:25" s="12" customFormat="1" ht="77.25" customHeight="1">
      <c r="A542" s="158" t="s">
        <v>624</v>
      </c>
      <c r="B542" s="61" t="s">
        <v>107</v>
      </c>
      <c r="C542" s="138" t="s">
        <v>526</v>
      </c>
      <c r="D542" s="63" t="s">
        <v>474</v>
      </c>
      <c r="E542" s="63" t="s">
        <v>526</v>
      </c>
      <c r="F542" s="64" t="s">
        <v>495</v>
      </c>
      <c r="G542" s="64" t="s">
        <v>201</v>
      </c>
      <c r="H542" s="65" t="s">
        <v>623</v>
      </c>
      <c r="I542" s="65"/>
      <c r="J542" s="359">
        <v>3300</v>
      </c>
      <c r="K542" s="432">
        <v>3300000</v>
      </c>
      <c r="L542" s="359">
        <f t="shared" ref="L542:W543" si="693">L543</f>
        <v>0</v>
      </c>
      <c r="M542" s="432">
        <f t="shared" si="693"/>
        <v>0</v>
      </c>
      <c r="N542" s="359">
        <f t="shared" si="693"/>
        <v>0</v>
      </c>
      <c r="O542" s="432">
        <f t="shared" si="693"/>
        <v>0</v>
      </c>
      <c r="P542" s="359">
        <f t="shared" si="693"/>
        <v>0</v>
      </c>
      <c r="Q542" s="432">
        <f t="shared" si="693"/>
        <v>0</v>
      </c>
      <c r="R542" s="359">
        <f t="shared" si="693"/>
        <v>0</v>
      </c>
      <c r="S542" s="432">
        <f t="shared" si="693"/>
        <v>0</v>
      </c>
      <c r="T542" s="359">
        <f t="shared" si="693"/>
        <v>3300</v>
      </c>
      <c r="U542" s="715">
        <f t="shared" si="693"/>
        <v>3300000</v>
      </c>
      <c r="V542" s="716">
        <f t="shared" si="693"/>
        <v>3300</v>
      </c>
      <c r="W542" s="715">
        <f t="shared" si="693"/>
        <v>3300000</v>
      </c>
      <c r="X542" s="579">
        <f t="shared" si="672"/>
        <v>1</v>
      </c>
      <c r="Y542" s="579">
        <f t="shared" si="673"/>
        <v>1</v>
      </c>
    </row>
    <row r="543" spans="1:25" s="59" customFormat="1" ht="24" customHeight="1">
      <c r="A543" s="114" t="s">
        <v>553</v>
      </c>
      <c r="B543" s="41" t="s">
        <v>107</v>
      </c>
      <c r="C543" s="67" t="s">
        <v>526</v>
      </c>
      <c r="D543" s="68" t="s">
        <v>474</v>
      </c>
      <c r="E543" s="558" t="s">
        <v>526</v>
      </c>
      <c r="F543" s="559" t="s">
        <v>495</v>
      </c>
      <c r="G543" s="559" t="s">
        <v>201</v>
      </c>
      <c r="H543" s="560" t="s">
        <v>623</v>
      </c>
      <c r="I543" s="560" t="s">
        <v>554</v>
      </c>
      <c r="J543" s="360">
        <v>3300</v>
      </c>
      <c r="K543" s="433">
        <v>3300000</v>
      </c>
      <c r="L543" s="360">
        <f t="shared" si="693"/>
        <v>0</v>
      </c>
      <c r="M543" s="433">
        <f t="shared" si="693"/>
        <v>0</v>
      </c>
      <c r="N543" s="360">
        <f t="shared" si="693"/>
        <v>0</v>
      </c>
      <c r="O543" s="433">
        <f t="shared" si="693"/>
        <v>0</v>
      </c>
      <c r="P543" s="360">
        <f t="shared" si="693"/>
        <v>0</v>
      </c>
      <c r="Q543" s="433">
        <f t="shared" si="693"/>
        <v>0</v>
      </c>
      <c r="R543" s="360">
        <f t="shared" si="693"/>
        <v>0</v>
      </c>
      <c r="S543" s="433">
        <f t="shared" si="693"/>
        <v>0</v>
      </c>
      <c r="T543" s="360">
        <f t="shared" si="693"/>
        <v>3300</v>
      </c>
      <c r="U543" s="700">
        <f t="shared" si="693"/>
        <v>3300000</v>
      </c>
      <c r="V543" s="701">
        <f t="shared" si="693"/>
        <v>3300</v>
      </c>
      <c r="W543" s="700">
        <f t="shared" si="693"/>
        <v>3300000</v>
      </c>
      <c r="X543" s="580">
        <f t="shared" si="672"/>
        <v>1</v>
      </c>
      <c r="Y543" s="580">
        <f t="shared" si="673"/>
        <v>1</v>
      </c>
    </row>
    <row r="544" spans="1:25" s="50" customFormat="1" ht="14.25" customHeight="1">
      <c r="A544" s="117" t="s">
        <v>555</v>
      </c>
      <c r="B544" s="72" t="s">
        <v>107</v>
      </c>
      <c r="C544" s="72" t="s">
        <v>526</v>
      </c>
      <c r="D544" s="73" t="s">
        <v>474</v>
      </c>
      <c r="E544" s="74" t="s">
        <v>526</v>
      </c>
      <c r="F544" s="75" t="s">
        <v>495</v>
      </c>
      <c r="G544" s="75" t="s">
        <v>201</v>
      </c>
      <c r="H544" s="76" t="s">
        <v>623</v>
      </c>
      <c r="I544" s="76" t="s">
        <v>556</v>
      </c>
      <c r="J544" s="378">
        <v>3300</v>
      </c>
      <c r="K544" s="447">
        <v>3300000</v>
      </c>
      <c r="L544" s="378">
        <f t="shared" ref="L544:W544" si="694">SUM(L545:L545)</f>
        <v>0</v>
      </c>
      <c r="M544" s="447">
        <f t="shared" si="694"/>
        <v>0</v>
      </c>
      <c r="N544" s="378">
        <f t="shared" si="694"/>
        <v>0</v>
      </c>
      <c r="O544" s="447">
        <f t="shared" si="694"/>
        <v>0</v>
      </c>
      <c r="P544" s="378">
        <f t="shared" si="694"/>
        <v>0</v>
      </c>
      <c r="Q544" s="447">
        <f t="shared" si="694"/>
        <v>0</v>
      </c>
      <c r="R544" s="378">
        <f t="shared" si="694"/>
        <v>0</v>
      </c>
      <c r="S544" s="447">
        <f t="shared" si="694"/>
        <v>0</v>
      </c>
      <c r="T544" s="378">
        <f t="shared" si="694"/>
        <v>3300</v>
      </c>
      <c r="U544" s="730">
        <f t="shared" si="694"/>
        <v>3300000</v>
      </c>
      <c r="V544" s="731">
        <f t="shared" si="694"/>
        <v>3300</v>
      </c>
      <c r="W544" s="730">
        <f t="shared" si="694"/>
        <v>3300000</v>
      </c>
      <c r="X544" s="605">
        <f t="shared" si="672"/>
        <v>1</v>
      </c>
      <c r="Y544" s="605">
        <f t="shared" si="673"/>
        <v>1</v>
      </c>
    </row>
    <row r="545" spans="1:25" s="6" customFormat="1" ht="12.75" customHeight="1">
      <c r="A545" s="108" t="s">
        <v>319</v>
      </c>
      <c r="B545" s="94"/>
      <c r="C545" s="94"/>
      <c r="D545" s="95"/>
      <c r="E545" s="95"/>
      <c r="F545" s="160"/>
      <c r="G545" s="160"/>
      <c r="H545" s="99"/>
      <c r="I545" s="99"/>
      <c r="J545" s="395">
        <v>3300</v>
      </c>
      <c r="K545" s="437">
        <v>3300000</v>
      </c>
      <c r="L545" s="352">
        <f t="shared" ref="L545" si="695">N545+P545+R545</f>
        <v>0</v>
      </c>
      <c r="M545" s="397">
        <f t="shared" ref="M545" si="696">O545+Q545+S545</f>
        <v>0</v>
      </c>
      <c r="N545" s="395"/>
      <c r="O545" s="437"/>
      <c r="P545" s="351"/>
      <c r="Q545" s="437"/>
      <c r="R545" s="395"/>
      <c r="S545" s="437"/>
      <c r="T545" s="352">
        <f t="shared" ref="T545" si="697">J545+L545</f>
        <v>3300</v>
      </c>
      <c r="U545" s="700">
        <f t="shared" ref="U545" si="698">K545+M545</f>
        <v>3300000</v>
      </c>
      <c r="V545" s="726">
        <v>3300</v>
      </c>
      <c r="W545" s="727">
        <v>3300000</v>
      </c>
      <c r="X545" s="584">
        <f t="shared" si="672"/>
        <v>1</v>
      </c>
      <c r="Y545" s="584">
        <f t="shared" si="673"/>
        <v>1</v>
      </c>
    </row>
    <row r="546" spans="1:25" s="12" customFormat="1" ht="15" customHeight="1">
      <c r="A546" s="158" t="s">
        <v>112</v>
      </c>
      <c r="B546" s="61" t="s">
        <v>107</v>
      </c>
      <c r="C546" s="138" t="s">
        <v>526</v>
      </c>
      <c r="D546" s="63" t="s">
        <v>474</v>
      </c>
      <c r="E546" s="63" t="s">
        <v>526</v>
      </c>
      <c r="F546" s="64" t="s">
        <v>495</v>
      </c>
      <c r="G546" s="64" t="s">
        <v>201</v>
      </c>
      <c r="H546" s="65" t="s">
        <v>365</v>
      </c>
      <c r="I546" s="65"/>
      <c r="J546" s="359">
        <v>176854.39999999999</v>
      </c>
      <c r="K546" s="432">
        <v>176854331</v>
      </c>
      <c r="L546" s="359">
        <f t="shared" ref="L546:W547" si="699">L547</f>
        <v>0</v>
      </c>
      <c r="M546" s="432">
        <f t="shared" si="699"/>
        <v>0</v>
      </c>
      <c r="N546" s="359">
        <f t="shared" si="699"/>
        <v>0</v>
      </c>
      <c r="O546" s="432">
        <f t="shared" si="699"/>
        <v>0</v>
      </c>
      <c r="P546" s="359">
        <f t="shared" si="699"/>
        <v>0</v>
      </c>
      <c r="Q546" s="432">
        <f t="shared" si="699"/>
        <v>0</v>
      </c>
      <c r="R546" s="359">
        <f t="shared" si="699"/>
        <v>0</v>
      </c>
      <c r="S546" s="432">
        <f t="shared" si="699"/>
        <v>0</v>
      </c>
      <c r="T546" s="359">
        <f t="shared" si="699"/>
        <v>176854.39999999999</v>
      </c>
      <c r="U546" s="715">
        <f t="shared" si="699"/>
        <v>176854331</v>
      </c>
      <c r="V546" s="716">
        <f t="shared" si="699"/>
        <v>176854.39999999999</v>
      </c>
      <c r="W546" s="715">
        <f t="shared" si="699"/>
        <v>176854331</v>
      </c>
      <c r="X546" s="579">
        <f t="shared" si="672"/>
        <v>1</v>
      </c>
      <c r="Y546" s="579">
        <f t="shared" si="673"/>
        <v>1</v>
      </c>
    </row>
    <row r="547" spans="1:25" s="59" customFormat="1" ht="24" customHeight="1">
      <c r="A547" s="114" t="s">
        <v>553</v>
      </c>
      <c r="B547" s="41" t="s">
        <v>107</v>
      </c>
      <c r="C547" s="67" t="s">
        <v>526</v>
      </c>
      <c r="D547" s="68" t="s">
        <v>474</v>
      </c>
      <c r="E547" s="8" t="s">
        <v>526</v>
      </c>
      <c r="F547" s="9" t="s">
        <v>495</v>
      </c>
      <c r="G547" s="9" t="s">
        <v>201</v>
      </c>
      <c r="H547" s="10" t="s">
        <v>365</v>
      </c>
      <c r="I547" s="10" t="s">
        <v>554</v>
      </c>
      <c r="J547" s="360">
        <v>176854.39999999999</v>
      </c>
      <c r="K547" s="433">
        <v>176854331</v>
      </c>
      <c r="L547" s="360">
        <f t="shared" si="699"/>
        <v>0</v>
      </c>
      <c r="M547" s="433">
        <f t="shared" si="699"/>
        <v>0</v>
      </c>
      <c r="N547" s="360">
        <f t="shared" si="699"/>
        <v>0</v>
      </c>
      <c r="O547" s="433">
        <f t="shared" si="699"/>
        <v>0</v>
      </c>
      <c r="P547" s="360">
        <f t="shared" si="699"/>
        <v>0</v>
      </c>
      <c r="Q547" s="433">
        <f t="shared" si="699"/>
        <v>0</v>
      </c>
      <c r="R547" s="360">
        <f t="shared" si="699"/>
        <v>0</v>
      </c>
      <c r="S547" s="433">
        <f t="shared" si="699"/>
        <v>0</v>
      </c>
      <c r="T547" s="360">
        <f t="shared" si="699"/>
        <v>176854.39999999999</v>
      </c>
      <c r="U547" s="700">
        <f t="shared" si="699"/>
        <v>176854331</v>
      </c>
      <c r="V547" s="701">
        <f t="shared" si="699"/>
        <v>176854.39999999999</v>
      </c>
      <c r="W547" s="700">
        <f t="shared" si="699"/>
        <v>176854331</v>
      </c>
      <c r="X547" s="580">
        <f t="shared" si="672"/>
        <v>1</v>
      </c>
      <c r="Y547" s="580">
        <f t="shared" si="673"/>
        <v>1</v>
      </c>
    </row>
    <row r="548" spans="1:25" s="50" customFormat="1" ht="14.25" customHeight="1">
      <c r="A548" s="117" t="s">
        <v>555</v>
      </c>
      <c r="B548" s="72" t="s">
        <v>107</v>
      </c>
      <c r="C548" s="72" t="s">
        <v>526</v>
      </c>
      <c r="D548" s="73" t="s">
        <v>474</v>
      </c>
      <c r="E548" s="74" t="s">
        <v>526</v>
      </c>
      <c r="F548" s="75" t="s">
        <v>495</v>
      </c>
      <c r="G548" s="75" t="s">
        <v>201</v>
      </c>
      <c r="H548" s="76" t="s">
        <v>365</v>
      </c>
      <c r="I548" s="76" t="s">
        <v>556</v>
      </c>
      <c r="J548" s="378">
        <v>176854.39999999999</v>
      </c>
      <c r="K548" s="447">
        <v>176854331</v>
      </c>
      <c r="L548" s="378">
        <f t="shared" ref="L548:W548" si="700">SUM(L549:L549)</f>
        <v>0</v>
      </c>
      <c r="M548" s="447">
        <f t="shared" si="700"/>
        <v>0</v>
      </c>
      <c r="N548" s="378">
        <f t="shared" si="700"/>
        <v>0</v>
      </c>
      <c r="O548" s="447">
        <f t="shared" si="700"/>
        <v>0</v>
      </c>
      <c r="P548" s="378">
        <f t="shared" si="700"/>
        <v>0</v>
      </c>
      <c r="Q548" s="447">
        <f t="shared" si="700"/>
        <v>0</v>
      </c>
      <c r="R548" s="378">
        <f t="shared" si="700"/>
        <v>0</v>
      </c>
      <c r="S548" s="447">
        <f t="shared" si="700"/>
        <v>0</v>
      </c>
      <c r="T548" s="378">
        <f t="shared" si="700"/>
        <v>176854.39999999999</v>
      </c>
      <c r="U548" s="730">
        <f t="shared" si="700"/>
        <v>176854331</v>
      </c>
      <c r="V548" s="731">
        <f t="shared" si="700"/>
        <v>176854.39999999999</v>
      </c>
      <c r="W548" s="730">
        <f t="shared" si="700"/>
        <v>176854331</v>
      </c>
      <c r="X548" s="605">
        <f t="shared" si="672"/>
        <v>1</v>
      </c>
      <c r="Y548" s="605">
        <f t="shared" si="673"/>
        <v>1</v>
      </c>
    </row>
    <row r="549" spans="1:25" s="6" customFormat="1" ht="12.75" customHeight="1">
      <c r="A549" s="108" t="s">
        <v>319</v>
      </c>
      <c r="B549" s="94"/>
      <c r="C549" s="94"/>
      <c r="D549" s="95"/>
      <c r="E549" s="95"/>
      <c r="F549" s="160"/>
      <c r="G549" s="160"/>
      <c r="H549" s="99"/>
      <c r="I549" s="99"/>
      <c r="J549" s="395">
        <v>176854.39999999999</v>
      </c>
      <c r="K549" s="437">
        <v>176854331</v>
      </c>
      <c r="L549" s="352">
        <f t="shared" ref="L549" si="701">N549+P549+R549</f>
        <v>0</v>
      </c>
      <c r="M549" s="397">
        <f t="shared" ref="M549" si="702">O549+Q549+S549</f>
        <v>0</v>
      </c>
      <c r="N549" s="395"/>
      <c r="O549" s="437"/>
      <c r="P549" s="351"/>
      <c r="Q549" s="437"/>
      <c r="R549" s="395"/>
      <c r="S549" s="437"/>
      <c r="T549" s="352">
        <f t="shared" ref="T549" si="703">J549+L549</f>
        <v>176854.39999999999</v>
      </c>
      <c r="U549" s="700">
        <f t="shared" ref="U549" si="704">K549+M549</f>
        <v>176854331</v>
      </c>
      <c r="V549" s="726">
        <v>176854.39999999999</v>
      </c>
      <c r="W549" s="727">
        <v>176854331</v>
      </c>
      <c r="X549" s="584">
        <f t="shared" si="672"/>
        <v>1</v>
      </c>
      <c r="Y549" s="584">
        <f t="shared" si="673"/>
        <v>1</v>
      </c>
    </row>
    <row r="550" spans="1:25" s="12" customFormat="1" ht="15.75" customHeight="1">
      <c r="A550" s="158" t="s">
        <v>552</v>
      </c>
      <c r="B550" s="61" t="s">
        <v>107</v>
      </c>
      <c r="C550" s="138" t="s">
        <v>526</v>
      </c>
      <c r="D550" s="63" t="s">
        <v>474</v>
      </c>
      <c r="E550" s="63" t="s">
        <v>526</v>
      </c>
      <c r="F550" s="64" t="s">
        <v>495</v>
      </c>
      <c r="G550" s="64" t="s">
        <v>201</v>
      </c>
      <c r="H550" s="65" t="s">
        <v>211</v>
      </c>
      <c r="I550" s="65"/>
      <c r="J550" s="359">
        <v>86669.277999999991</v>
      </c>
      <c r="K550" s="432">
        <v>86669330.260000005</v>
      </c>
      <c r="L550" s="359">
        <f t="shared" ref="L550:W551" si="705">L551</f>
        <v>0</v>
      </c>
      <c r="M550" s="432">
        <f t="shared" si="705"/>
        <v>0</v>
      </c>
      <c r="N550" s="359">
        <f t="shared" si="705"/>
        <v>0</v>
      </c>
      <c r="O550" s="432">
        <f t="shared" si="705"/>
        <v>0</v>
      </c>
      <c r="P550" s="359">
        <f t="shared" si="705"/>
        <v>0</v>
      </c>
      <c r="Q550" s="432">
        <f t="shared" si="705"/>
        <v>0</v>
      </c>
      <c r="R550" s="359">
        <f t="shared" si="705"/>
        <v>0</v>
      </c>
      <c r="S550" s="432">
        <f t="shared" si="705"/>
        <v>0</v>
      </c>
      <c r="T550" s="359">
        <f t="shared" si="705"/>
        <v>86669.277999999991</v>
      </c>
      <c r="U550" s="715">
        <f t="shared" si="705"/>
        <v>86669330.260000005</v>
      </c>
      <c r="V550" s="716">
        <f t="shared" si="705"/>
        <v>86669.299999999988</v>
      </c>
      <c r="W550" s="715">
        <f t="shared" si="705"/>
        <v>86669330.260000005</v>
      </c>
      <c r="X550" s="579">
        <f t="shared" si="672"/>
        <v>1.0000002538385055</v>
      </c>
      <c r="Y550" s="579">
        <f t="shared" si="673"/>
        <v>1</v>
      </c>
    </row>
    <row r="551" spans="1:25" s="59" customFormat="1" ht="24" customHeight="1">
      <c r="A551" s="114" t="s">
        <v>553</v>
      </c>
      <c r="B551" s="41" t="s">
        <v>107</v>
      </c>
      <c r="C551" s="67" t="s">
        <v>526</v>
      </c>
      <c r="D551" s="68" t="s">
        <v>474</v>
      </c>
      <c r="E551" s="8" t="s">
        <v>526</v>
      </c>
      <c r="F551" s="9" t="s">
        <v>495</v>
      </c>
      <c r="G551" s="9" t="s">
        <v>201</v>
      </c>
      <c r="H551" s="10" t="s">
        <v>211</v>
      </c>
      <c r="I551" s="10" t="s">
        <v>554</v>
      </c>
      <c r="J551" s="360">
        <v>86669.277999999991</v>
      </c>
      <c r="K551" s="433">
        <v>86669330.260000005</v>
      </c>
      <c r="L551" s="360">
        <f t="shared" si="705"/>
        <v>0</v>
      </c>
      <c r="M551" s="433">
        <f t="shared" si="705"/>
        <v>0</v>
      </c>
      <c r="N551" s="360">
        <f t="shared" si="705"/>
        <v>0</v>
      </c>
      <c r="O551" s="433">
        <f t="shared" si="705"/>
        <v>0</v>
      </c>
      <c r="P551" s="360">
        <f t="shared" si="705"/>
        <v>0</v>
      </c>
      <c r="Q551" s="433">
        <f t="shared" si="705"/>
        <v>0</v>
      </c>
      <c r="R551" s="360">
        <f t="shared" si="705"/>
        <v>0</v>
      </c>
      <c r="S551" s="433">
        <f t="shared" si="705"/>
        <v>0</v>
      </c>
      <c r="T551" s="360">
        <f t="shared" si="705"/>
        <v>86669.277999999991</v>
      </c>
      <c r="U551" s="700">
        <f t="shared" si="705"/>
        <v>86669330.260000005</v>
      </c>
      <c r="V551" s="701">
        <f t="shared" si="705"/>
        <v>86669.299999999988</v>
      </c>
      <c r="W551" s="700">
        <f t="shared" si="705"/>
        <v>86669330.260000005</v>
      </c>
      <c r="X551" s="580">
        <f t="shared" si="672"/>
        <v>1.0000002538385055</v>
      </c>
      <c r="Y551" s="580">
        <f t="shared" si="673"/>
        <v>1</v>
      </c>
    </row>
    <row r="552" spans="1:25" s="50" customFormat="1" ht="14.25" customHeight="1">
      <c r="A552" s="117" t="s">
        <v>555</v>
      </c>
      <c r="B552" s="72" t="s">
        <v>107</v>
      </c>
      <c r="C552" s="72" t="s">
        <v>526</v>
      </c>
      <c r="D552" s="73" t="s">
        <v>474</v>
      </c>
      <c r="E552" s="74" t="s">
        <v>526</v>
      </c>
      <c r="F552" s="75" t="s">
        <v>495</v>
      </c>
      <c r="G552" s="75" t="s">
        <v>201</v>
      </c>
      <c r="H552" s="76" t="s">
        <v>211</v>
      </c>
      <c r="I552" s="76" t="s">
        <v>556</v>
      </c>
      <c r="J552" s="378">
        <v>86669.277999999991</v>
      </c>
      <c r="K552" s="447">
        <v>86669330.260000005</v>
      </c>
      <c r="L552" s="378">
        <f>SUM(L553:L555)</f>
        <v>0</v>
      </c>
      <c r="M552" s="447">
        <f>SUM(M553:M555)</f>
        <v>0</v>
      </c>
      <c r="N552" s="378">
        <f>SUM(N553:N555)</f>
        <v>0</v>
      </c>
      <c r="O552" s="447">
        <f>SUM(O553:O555)</f>
        <v>0</v>
      </c>
      <c r="P552" s="378">
        <f>SUM(P553:P555)</f>
        <v>0</v>
      </c>
      <c r="Q552" s="447">
        <f t="shared" ref="Q552:S552" si="706">SUM(Q553:Q555)</f>
        <v>0</v>
      </c>
      <c r="R552" s="378">
        <f t="shared" si="706"/>
        <v>0</v>
      </c>
      <c r="S552" s="447">
        <f t="shared" si="706"/>
        <v>0</v>
      </c>
      <c r="T552" s="378">
        <f t="shared" ref="T552:W552" si="707">SUM(T553:T555)</f>
        <v>86669.277999999991</v>
      </c>
      <c r="U552" s="730">
        <f t="shared" si="707"/>
        <v>86669330.260000005</v>
      </c>
      <c r="V552" s="731">
        <f t="shared" si="707"/>
        <v>86669.299999999988</v>
      </c>
      <c r="W552" s="730">
        <f t="shared" si="707"/>
        <v>86669330.260000005</v>
      </c>
      <c r="X552" s="605">
        <f t="shared" si="672"/>
        <v>1.0000002538385055</v>
      </c>
      <c r="Y552" s="605">
        <f t="shared" si="673"/>
        <v>1</v>
      </c>
    </row>
    <row r="553" spans="1:25" s="6" customFormat="1" ht="13.5" customHeight="1">
      <c r="A553" s="108" t="s">
        <v>319</v>
      </c>
      <c r="B553" s="94"/>
      <c r="C553" s="94"/>
      <c r="D553" s="95"/>
      <c r="E553" s="95"/>
      <c r="F553" s="160"/>
      <c r="G553" s="160"/>
      <c r="H553" s="99"/>
      <c r="I553" s="99" t="s">
        <v>309</v>
      </c>
      <c r="J553" s="352">
        <v>86000.2</v>
      </c>
      <c r="K553" s="397">
        <v>86000187.260000005</v>
      </c>
      <c r="L553" s="352">
        <f t="shared" ref="L553:L554" si="708">N553+P553+R553</f>
        <v>0</v>
      </c>
      <c r="M553" s="397">
        <f t="shared" ref="M553:M554" si="709">O553+Q553+S553</f>
        <v>0</v>
      </c>
      <c r="N553" s="352"/>
      <c r="O553" s="397"/>
      <c r="P553" s="352"/>
      <c r="Q553" s="397"/>
      <c r="R553" s="352"/>
      <c r="S553" s="397"/>
      <c r="T553" s="352">
        <f t="shared" ref="T553:T554" si="710">J553+L553</f>
        <v>86000.2</v>
      </c>
      <c r="U553" s="700">
        <f t="shared" ref="U553:U554" si="711">K553+M553</f>
        <v>86000187.260000005</v>
      </c>
      <c r="V553" s="701">
        <v>86000.2</v>
      </c>
      <c r="W553" s="700">
        <v>86000187.260000005</v>
      </c>
      <c r="X553" s="564">
        <f t="shared" si="672"/>
        <v>1</v>
      </c>
      <c r="Y553" s="564">
        <f t="shared" si="673"/>
        <v>1</v>
      </c>
    </row>
    <row r="554" spans="1:25" s="6" customFormat="1" ht="13.5" customHeight="1">
      <c r="A554" s="108" t="s">
        <v>113</v>
      </c>
      <c r="B554" s="94"/>
      <c r="C554" s="94"/>
      <c r="D554" s="95"/>
      <c r="E554" s="95"/>
      <c r="F554" s="160"/>
      <c r="G554" s="160"/>
      <c r="H554" s="99"/>
      <c r="I554" s="99" t="s">
        <v>309</v>
      </c>
      <c r="J554" s="352">
        <v>308.92</v>
      </c>
      <c r="K554" s="397">
        <v>308920</v>
      </c>
      <c r="L554" s="352">
        <f t="shared" si="708"/>
        <v>0</v>
      </c>
      <c r="M554" s="397">
        <f t="shared" si="709"/>
        <v>0</v>
      </c>
      <c r="N554" s="352"/>
      <c r="O554" s="397"/>
      <c r="P554" s="352"/>
      <c r="Q554" s="397"/>
      <c r="R554" s="352"/>
      <c r="S554" s="397"/>
      <c r="T554" s="352">
        <f t="shared" si="710"/>
        <v>308.92</v>
      </c>
      <c r="U554" s="700">
        <f t="shared" si="711"/>
        <v>308920</v>
      </c>
      <c r="V554" s="701">
        <v>308.89999999999998</v>
      </c>
      <c r="W554" s="700">
        <v>308920</v>
      </c>
      <c r="X554" s="564">
        <f t="shared" si="672"/>
        <v>0.99993525831930585</v>
      </c>
      <c r="Y554" s="564">
        <f t="shared" si="673"/>
        <v>1</v>
      </c>
    </row>
    <row r="555" spans="1:25" s="6" customFormat="1" ht="13.5" customHeight="1">
      <c r="A555" s="108" t="s">
        <v>320</v>
      </c>
      <c r="B555" s="94"/>
      <c r="C555" s="94"/>
      <c r="D555" s="95"/>
      <c r="E555" s="95"/>
      <c r="F555" s="160"/>
      <c r="G555" s="160"/>
      <c r="H555" s="99"/>
      <c r="I555" s="99" t="s">
        <v>149</v>
      </c>
      <c r="J555" s="352">
        <v>360.15799999999996</v>
      </c>
      <c r="K555" s="397">
        <v>360223</v>
      </c>
      <c r="L555" s="352">
        <f t="shared" ref="L555:W555" si="712">SUM(L556:L557)</f>
        <v>0</v>
      </c>
      <c r="M555" s="397">
        <f t="shared" si="712"/>
        <v>0</v>
      </c>
      <c r="N555" s="352">
        <f t="shared" si="712"/>
        <v>0</v>
      </c>
      <c r="O555" s="397">
        <f t="shared" si="712"/>
        <v>0</v>
      </c>
      <c r="P555" s="352">
        <f t="shared" si="712"/>
        <v>0</v>
      </c>
      <c r="Q555" s="397">
        <f t="shared" si="712"/>
        <v>0</v>
      </c>
      <c r="R555" s="352">
        <f t="shared" si="712"/>
        <v>0</v>
      </c>
      <c r="S555" s="397">
        <f t="shared" si="712"/>
        <v>0</v>
      </c>
      <c r="T555" s="352">
        <f t="shared" si="712"/>
        <v>360.15799999999996</v>
      </c>
      <c r="U555" s="700">
        <f t="shared" si="712"/>
        <v>360223</v>
      </c>
      <c r="V555" s="701">
        <f t="shared" si="712"/>
        <v>360.2</v>
      </c>
      <c r="W555" s="700">
        <f t="shared" si="712"/>
        <v>360223</v>
      </c>
      <c r="X555" s="564">
        <f t="shared" si="672"/>
        <v>1.000116615485426</v>
      </c>
      <c r="Y555" s="564">
        <f t="shared" si="673"/>
        <v>1</v>
      </c>
    </row>
    <row r="556" spans="1:25" s="338" customFormat="1" ht="21.75" customHeight="1">
      <c r="A556" s="334" t="s">
        <v>346</v>
      </c>
      <c r="B556" s="335"/>
      <c r="C556" s="335"/>
      <c r="D556" s="336"/>
      <c r="E556" s="841" t="s">
        <v>291</v>
      </c>
      <c r="F556" s="842"/>
      <c r="G556" s="842"/>
      <c r="H556" s="843"/>
      <c r="I556" s="337"/>
      <c r="J556" s="382">
        <v>275.65799999999996</v>
      </c>
      <c r="K556" s="460">
        <v>275758</v>
      </c>
      <c r="L556" s="352">
        <f t="shared" ref="L556:L557" si="713">N556+P556+R556</f>
        <v>0</v>
      </c>
      <c r="M556" s="397">
        <f t="shared" ref="M556:M557" si="714">O556+Q556+S556</f>
        <v>0</v>
      </c>
      <c r="N556" s="382"/>
      <c r="O556" s="460"/>
      <c r="P556" s="382"/>
      <c r="Q556" s="460"/>
      <c r="R556" s="382"/>
      <c r="S556" s="460"/>
      <c r="T556" s="352">
        <f t="shared" ref="T556:T557" si="715">J556+L556</f>
        <v>275.65799999999996</v>
      </c>
      <c r="U556" s="700">
        <f t="shared" ref="U556:U557" si="716">K556+M556</f>
        <v>275758</v>
      </c>
      <c r="V556" s="708">
        <v>275.7</v>
      </c>
      <c r="W556" s="699">
        <v>275758</v>
      </c>
      <c r="X556" s="613">
        <f t="shared" si="672"/>
        <v>1.000152362710315</v>
      </c>
      <c r="Y556" s="613">
        <f t="shared" si="673"/>
        <v>1</v>
      </c>
    </row>
    <row r="557" spans="1:25" s="338" customFormat="1" ht="26.25" customHeight="1">
      <c r="A557" s="334" t="s">
        <v>350</v>
      </c>
      <c r="B557" s="335"/>
      <c r="C557" s="335"/>
      <c r="D557" s="336"/>
      <c r="E557" s="841" t="s">
        <v>590</v>
      </c>
      <c r="F557" s="842"/>
      <c r="G557" s="842"/>
      <c r="H557" s="843"/>
      <c r="I557" s="337"/>
      <c r="J557" s="382">
        <v>84.5</v>
      </c>
      <c r="K557" s="460">
        <v>84465</v>
      </c>
      <c r="L557" s="352">
        <f t="shared" si="713"/>
        <v>0</v>
      </c>
      <c r="M557" s="397">
        <f t="shared" si="714"/>
        <v>0</v>
      </c>
      <c r="N557" s="352"/>
      <c r="O557" s="397"/>
      <c r="P557" s="352"/>
      <c r="Q557" s="397"/>
      <c r="R557" s="352"/>
      <c r="S557" s="397"/>
      <c r="T557" s="352">
        <f t="shared" si="715"/>
        <v>84.5</v>
      </c>
      <c r="U557" s="700">
        <f t="shared" si="716"/>
        <v>84465</v>
      </c>
      <c r="V557" s="701">
        <v>84.5</v>
      </c>
      <c r="W557" s="700">
        <v>84465</v>
      </c>
      <c r="X557" s="564">
        <f t="shared" si="672"/>
        <v>1</v>
      </c>
      <c r="Y557" s="564">
        <f t="shared" si="673"/>
        <v>1</v>
      </c>
    </row>
    <row r="558" spans="1:25" s="161" customFormat="1" ht="25.5" customHeight="1">
      <c r="A558" s="166" t="s">
        <v>116</v>
      </c>
      <c r="B558" s="100" t="s">
        <v>107</v>
      </c>
      <c r="C558" s="100" t="s">
        <v>526</v>
      </c>
      <c r="D558" s="101" t="s">
        <v>474</v>
      </c>
      <c r="E558" s="154" t="s">
        <v>117</v>
      </c>
      <c r="F558" s="155" t="s">
        <v>478</v>
      </c>
      <c r="G558" s="155" t="s">
        <v>201</v>
      </c>
      <c r="H558" s="156" t="s">
        <v>202</v>
      </c>
      <c r="I558" s="156"/>
      <c r="J558" s="376">
        <v>183</v>
      </c>
      <c r="K558" s="452">
        <v>183000</v>
      </c>
      <c r="L558" s="376">
        <f t="shared" ref="L558:W566" si="717">L559</f>
        <v>0</v>
      </c>
      <c r="M558" s="452">
        <f t="shared" si="717"/>
        <v>0</v>
      </c>
      <c r="N558" s="376">
        <f t="shared" si="717"/>
        <v>0</v>
      </c>
      <c r="O558" s="452">
        <f t="shared" si="717"/>
        <v>0</v>
      </c>
      <c r="P558" s="376">
        <f t="shared" si="717"/>
        <v>0</v>
      </c>
      <c r="Q558" s="452">
        <f t="shared" si="717"/>
        <v>0</v>
      </c>
      <c r="R558" s="376">
        <f t="shared" si="717"/>
        <v>0</v>
      </c>
      <c r="S558" s="452">
        <f t="shared" si="717"/>
        <v>0</v>
      </c>
      <c r="T558" s="376">
        <f t="shared" si="717"/>
        <v>183</v>
      </c>
      <c r="U558" s="759">
        <f t="shared" si="717"/>
        <v>183000</v>
      </c>
      <c r="V558" s="760">
        <f t="shared" si="717"/>
        <v>183</v>
      </c>
      <c r="W558" s="759">
        <f t="shared" si="717"/>
        <v>183000</v>
      </c>
      <c r="X558" s="599">
        <f t="shared" si="672"/>
        <v>1</v>
      </c>
      <c r="Y558" s="599">
        <f t="shared" si="673"/>
        <v>1</v>
      </c>
    </row>
    <row r="559" spans="1:25" s="12" customFormat="1" ht="16.5" customHeight="1">
      <c r="A559" s="158" t="s">
        <v>552</v>
      </c>
      <c r="B559" s="61" t="s">
        <v>107</v>
      </c>
      <c r="C559" s="61" t="s">
        <v>526</v>
      </c>
      <c r="D559" s="62" t="s">
        <v>474</v>
      </c>
      <c r="E559" s="63" t="s">
        <v>117</v>
      </c>
      <c r="F559" s="64" t="s">
        <v>478</v>
      </c>
      <c r="G559" s="64" t="s">
        <v>201</v>
      </c>
      <c r="H559" s="65" t="s">
        <v>211</v>
      </c>
      <c r="I559" s="65"/>
      <c r="J559" s="359">
        <v>183</v>
      </c>
      <c r="K559" s="432">
        <v>183000</v>
      </c>
      <c r="L559" s="359">
        <f t="shared" si="717"/>
        <v>0</v>
      </c>
      <c r="M559" s="432">
        <f t="shared" si="717"/>
        <v>0</v>
      </c>
      <c r="N559" s="359">
        <f t="shared" si="717"/>
        <v>0</v>
      </c>
      <c r="O559" s="432">
        <f t="shared" si="717"/>
        <v>0</v>
      </c>
      <c r="P559" s="359">
        <f t="shared" si="717"/>
        <v>0</v>
      </c>
      <c r="Q559" s="432">
        <f t="shared" si="717"/>
        <v>0</v>
      </c>
      <c r="R559" s="359">
        <f t="shared" si="717"/>
        <v>0</v>
      </c>
      <c r="S559" s="432">
        <f t="shared" si="717"/>
        <v>0</v>
      </c>
      <c r="T559" s="359">
        <f t="shared" si="717"/>
        <v>183</v>
      </c>
      <c r="U559" s="715">
        <f t="shared" si="717"/>
        <v>183000</v>
      </c>
      <c r="V559" s="716">
        <f t="shared" si="717"/>
        <v>183</v>
      </c>
      <c r="W559" s="715">
        <f t="shared" si="717"/>
        <v>183000</v>
      </c>
      <c r="X559" s="579">
        <f t="shared" si="672"/>
        <v>1</v>
      </c>
      <c r="Y559" s="579">
        <f t="shared" si="673"/>
        <v>1</v>
      </c>
    </row>
    <row r="560" spans="1:25" s="12" customFormat="1" ht="21.75" customHeight="1">
      <c r="A560" s="114" t="s">
        <v>553</v>
      </c>
      <c r="B560" s="67" t="s">
        <v>107</v>
      </c>
      <c r="C560" s="67" t="s">
        <v>526</v>
      </c>
      <c r="D560" s="68" t="s">
        <v>474</v>
      </c>
      <c r="E560" s="8" t="s">
        <v>117</v>
      </c>
      <c r="F560" s="9" t="s">
        <v>478</v>
      </c>
      <c r="G560" s="9" t="s">
        <v>201</v>
      </c>
      <c r="H560" s="10" t="s">
        <v>211</v>
      </c>
      <c r="I560" s="10" t="s">
        <v>554</v>
      </c>
      <c r="J560" s="360">
        <v>183</v>
      </c>
      <c r="K560" s="433">
        <v>183000</v>
      </c>
      <c r="L560" s="360">
        <f t="shared" si="717"/>
        <v>0</v>
      </c>
      <c r="M560" s="433">
        <f t="shared" si="717"/>
        <v>0</v>
      </c>
      <c r="N560" s="360">
        <f t="shared" si="717"/>
        <v>0</v>
      </c>
      <c r="O560" s="433">
        <f t="shared" si="717"/>
        <v>0</v>
      </c>
      <c r="P560" s="360">
        <f t="shared" si="717"/>
        <v>0</v>
      </c>
      <c r="Q560" s="433">
        <f t="shared" si="717"/>
        <v>0</v>
      </c>
      <c r="R560" s="360">
        <f t="shared" si="717"/>
        <v>0</v>
      </c>
      <c r="S560" s="433">
        <f t="shared" si="717"/>
        <v>0</v>
      </c>
      <c r="T560" s="360">
        <f t="shared" si="717"/>
        <v>183</v>
      </c>
      <c r="U560" s="700">
        <f t="shared" si="717"/>
        <v>183000</v>
      </c>
      <c r="V560" s="701">
        <f t="shared" si="717"/>
        <v>183</v>
      </c>
      <c r="W560" s="700">
        <f t="shared" si="717"/>
        <v>183000</v>
      </c>
      <c r="X560" s="580">
        <f t="shared" si="672"/>
        <v>1</v>
      </c>
      <c r="Y560" s="580">
        <f t="shared" si="673"/>
        <v>1</v>
      </c>
    </row>
    <row r="561" spans="1:25" s="50" customFormat="1" ht="16.5" customHeight="1">
      <c r="A561" s="117" t="s">
        <v>555</v>
      </c>
      <c r="B561" s="72" t="s">
        <v>107</v>
      </c>
      <c r="C561" s="72" t="s">
        <v>526</v>
      </c>
      <c r="D561" s="73" t="s">
        <v>474</v>
      </c>
      <c r="E561" s="74" t="s">
        <v>117</v>
      </c>
      <c r="F561" s="75" t="s">
        <v>478</v>
      </c>
      <c r="G561" s="75" t="s">
        <v>201</v>
      </c>
      <c r="H561" s="76" t="s">
        <v>211</v>
      </c>
      <c r="I561" s="76" t="s">
        <v>556</v>
      </c>
      <c r="J561" s="351">
        <v>183</v>
      </c>
      <c r="K561" s="396">
        <v>183000</v>
      </c>
      <c r="L561" s="351">
        <f t="shared" si="717"/>
        <v>0</v>
      </c>
      <c r="M561" s="396">
        <f t="shared" si="717"/>
        <v>0</v>
      </c>
      <c r="N561" s="351">
        <f t="shared" si="717"/>
        <v>0</v>
      </c>
      <c r="O561" s="396">
        <f t="shared" si="717"/>
        <v>0</v>
      </c>
      <c r="P561" s="351">
        <f t="shared" si="717"/>
        <v>0</v>
      </c>
      <c r="Q561" s="396">
        <f t="shared" si="717"/>
        <v>0</v>
      </c>
      <c r="R561" s="351">
        <f t="shared" si="717"/>
        <v>0</v>
      </c>
      <c r="S561" s="396">
        <f t="shared" si="717"/>
        <v>0</v>
      </c>
      <c r="T561" s="351">
        <f t="shared" si="717"/>
        <v>183</v>
      </c>
      <c r="U561" s="699">
        <f t="shared" si="717"/>
        <v>183000</v>
      </c>
      <c r="V561" s="708">
        <f t="shared" si="717"/>
        <v>183</v>
      </c>
      <c r="W561" s="699">
        <f t="shared" si="717"/>
        <v>183000</v>
      </c>
      <c r="X561" s="572">
        <f t="shared" si="672"/>
        <v>1</v>
      </c>
      <c r="Y561" s="572">
        <f t="shared" si="673"/>
        <v>1</v>
      </c>
    </row>
    <row r="562" spans="1:25" s="6" customFormat="1" ht="16.5" customHeight="1">
      <c r="A562" s="173" t="s">
        <v>344</v>
      </c>
      <c r="B562" s="94"/>
      <c r="C562" s="94"/>
      <c r="D562" s="95"/>
      <c r="E562" s="96"/>
      <c r="F562" s="97"/>
      <c r="G562" s="97"/>
      <c r="H562" s="98"/>
      <c r="I562" s="98"/>
      <c r="J562" s="352">
        <v>183</v>
      </c>
      <c r="K562" s="397">
        <v>183000</v>
      </c>
      <c r="L562" s="352">
        <f t="shared" ref="L562" si="718">N562+P562+R562</f>
        <v>0</v>
      </c>
      <c r="M562" s="397">
        <f t="shared" ref="M562" si="719">O562+Q562+S562</f>
        <v>0</v>
      </c>
      <c r="N562" s="352"/>
      <c r="O562" s="397"/>
      <c r="P562" s="352"/>
      <c r="Q562" s="397"/>
      <c r="R562" s="352"/>
      <c r="S562" s="397"/>
      <c r="T562" s="352">
        <f t="shared" ref="T562" si="720">J562+L562</f>
        <v>183</v>
      </c>
      <c r="U562" s="700">
        <f t="shared" ref="U562" si="721">K562+M562</f>
        <v>183000</v>
      </c>
      <c r="V562" s="701">
        <v>183</v>
      </c>
      <c r="W562" s="700">
        <v>183000</v>
      </c>
      <c r="X562" s="564">
        <f t="shared" si="672"/>
        <v>1</v>
      </c>
      <c r="Y562" s="564">
        <f t="shared" si="673"/>
        <v>1</v>
      </c>
    </row>
    <row r="563" spans="1:25" s="161" customFormat="1" ht="15.75" customHeight="1">
      <c r="A563" s="166" t="s">
        <v>132</v>
      </c>
      <c r="B563" s="100" t="s">
        <v>107</v>
      </c>
      <c r="C563" s="100" t="s">
        <v>526</v>
      </c>
      <c r="D563" s="101" t="s">
        <v>474</v>
      </c>
      <c r="E563" s="154" t="s">
        <v>133</v>
      </c>
      <c r="F563" s="155" t="s">
        <v>478</v>
      </c>
      <c r="G563" s="155" t="s">
        <v>201</v>
      </c>
      <c r="H563" s="156" t="s">
        <v>202</v>
      </c>
      <c r="I563" s="156"/>
      <c r="J563" s="376">
        <v>1390.3</v>
      </c>
      <c r="K563" s="452">
        <v>1390313.07</v>
      </c>
      <c r="L563" s="376">
        <f t="shared" si="717"/>
        <v>0</v>
      </c>
      <c r="M563" s="452">
        <f t="shared" si="717"/>
        <v>0</v>
      </c>
      <c r="N563" s="376">
        <f t="shared" si="717"/>
        <v>0</v>
      </c>
      <c r="O563" s="452">
        <f t="shared" si="717"/>
        <v>0</v>
      </c>
      <c r="P563" s="376">
        <f t="shared" si="717"/>
        <v>0</v>
      </c>
      <c r="Q563" s="452">
        <f t="shared" si="717"/>
        <v>0</v>
      </c>
      <c r="R563" s="376">
        <f t="shared" si="717"/>
        <v>0</v>
      </c>
      <c r="S563" s="452">
        <f t="shared" si="717"/>
        <v>0</v>
      </c>
      <c r="T563" s="376">
        <f t="shared" si="717"/>
        <v>1390.3</v>
      </c>
      <c r="U563" s="759">
        <f t="shared" si="717"/>
        <v>1390313.07</v>
      </c>
      <c r="V563" s="760">
        <f t="shared" si="717"/>
        <v>1390.3</v>
      </c>
      <c r="W563" s="759">
        <f t="shared" si="717"/>
        <v>1390313.07</v>
      </c>
      <c r="X563" s="599">
        <f t="shared" si="672"/>
        <v>1</v>
      </c>
      <c r="Y563" s="599">
        <f t="shared" si="673"/>
        <v>1</v>
      </c>
    </row>
    <row r="564" spans="1:25" s="12" customFormat="1" ht="15.75" customHeight="1">
      <c r="A564" s="158" t="s">
        <v>622</v>
      </c>
      <c r="B564" s="61" t="s">
        <v>107</v>
      </c>
      <c r="C564" s="61" t="s">
        <v>526</v>
      </c>
      <c r="D564" s="62" t="s">
        <v>474</v>
      </c>
      <c r="E564" s="63" t="s">
        <v>133</v>
      </c>
      <c r="F564" s="64" t="s">
        <v>478</v>
      </c>
      <c r="G564" s="64" t="s">
        <v>201</v>
      </c>
      <c r="H564" s="65" t="s">
        <v>621</v>
      </c>
      <c r="I564" s="65"/>
      <c r="J564" s="359">
        <v>1390.3</v>
      </c>
      <c r="K564" s="432">
        <v>1390313.07</v>
      </c>
      <c r="L564" s="359">
        <f t="shared" si="717"/>
        <v>0</v>
      </c>
      <c r="M564" s="432">
        <f t="shared" si="717"/>
        <v>0</v>
      </c>
      <c r="N564" s="359">
        <f t="shared" si="717"/>
        <v>0</v>
      </c>
      <c r="O564" s="432">
        <f t="shared" si="717"/>
        <v>0</v>
      </c>
      <c r="P564" s="359">
        <f t="shared" si="717"/>
        <v>0</v>
      </c>
      <c r="Q564" s="432">
        <f t="shared" si="717"/>
        <v>0</v>
      </c>
      <c r="R564" s="359">
        <f t="shared" si="717"/>
        <v>0</v>
      </c>
      <c r="S564" s="432">
        <f t="shared" si="717"/>
        <v>0</v>
      </c>
      <c r="T564" s="359">
        <f t="shared" si="717"/>
        <v>1390.3</v>
      </c>
      <c r="U564" s="715">
        <f t="shared" si="717"/>
        <v>1390313.07</v>
      </c>
      <c r="V564" s="716">
        <f t="shared" si="717"/>
        <v>1390.3</v>
      </c>
      <c r="W564" s="715">
        <f t="shared" si="717"/>
        <v>1390313.07</v>
      </c>
      <c r="X564" s="579">
        <f t="shared" si="672"/>
        <v>1</v>
      </c>
      <c r="Y564" s="579">
        <f t="shared" si="673"/>
        <v>1</v>
      </c>
    </row>
    <row r="565" spans="1:25" s="12" customFormat="1" ht="21.75" customHeight="1">
      <c r="A565" s="114" t="s">
        <v>553</v>
      </c>
      <c r="B565" s="67" t="s">
        <v>107</v>
      </c>
      <c r="C565" s="67" t="s">
        <v>526</v>
      </c>
      <c r="D565" s="68" t="s">
        <v>474</v>
      </c>
      <c r="E565" s="8" t="s">
        <v>133</v>
      </c>
      <c r="F565" s="9" t="s">
        <v>478</v>
      </c>
      <c r="G565" s="9" t="s">
        <v>201</v>
      </c>
      <c r="H565" s="550" t="s">
        <v>621</v>
      </c>
      <c r="I565" s="10" t="s">
        <v>554</v>
      </c>
      <c r="J565" s="360">
        <v>1390.3</v>
      </c>
      <c r="K565" s="433">
        <v>1390313.07</v>
      </c>
      <c r="L565" s="360">
        <f t="shared" si="717"/>
        <v>0</v>
      </c>
      <c r="M565" s="433">
        <f t="shared" si="717"/>
        <v>0</v>
      </c>
      <c r="N565" s="360">
        <f t="shared" si="717"/>
        <v>0</v>
      </c>
      <c r="O565" s="433">
        <f t="shared" si="717"/>
        <v>0</v>
      </c>
      <c r="P565" s="360">
        <f t="shared" si="717"/>
        <v>0</v>
      </c>
      <c r="Q565" s="433">
        <f t="shared" si="717"/>
        <v>0</v>
      </c>
      <c r="R565" s="360">
        <f t="shared" si="717"/>
        <v>0</v>
      </c>
      <c r="S565" s="433">
        <f t="shared" si="717"/>
        <v>0</v>
      </c>
      <c r="T565" s="360">
        <f t="shared" si="717"/>
        <v>1390.3</v>
      </c>
      <c r="U565" s="700">
        <f t="shared" si="717"/>
        <v>1390313.07</v>
      </c>
      <c r="V565" s="701">
        <f t="shared" si="717"/>
        <v>1390.3</v>
      </c>
      <c r="W565" s="700">
        <f t="shared" si="717"/>
        <v>1390313.07</v>
      </c>
      <c r="X565" s="580">
        <f t="shared" si="672"/>
        <v>1</v>
      </c>
      <c r="Y565" s="580">
        <f t="shared" si="673"/>
        <v>1</v>
      </c>
    </row>
    <row r="566" spans="1:25" s="50" customFormat="1" ht="16.5" customHeight="1">
      <c r="A566" s="117" t="s">
        <v>555</v>
      </c>
      <c r="B566" s="72" t="s">
        <v>107</v>
      </c>
      <c r="C566" s="72" t="s">
        <v>526</v>
      </c>
      <c r="D566" s="73" t="s">
        <v>474</v>
      </c>
      <c r="E566" s="74" t="s">
        <v>133</v>
      </c>
      <c r="F566" s="75" t="s">
        <v>478</v>
      </c>
      <c r="G566" s="75" t="s">
        <v>201</v>
      </c>
      <c r="H566" s="76" t="s">
        <v>621</v>
      </c>
      <c r="I566" s="76" t="s">
        <v>556</v>
      </c>
      <c r="J566" s="351">
        <v>1390.3</v>
      </c>
      <c r="K566" s="396">
        <v>1390313.07</v>
      </c>
      <c r="L566" s="351">
        <f t="shared" si="717"/>
        <v>0</v>
      </c>
      <c r="M566" s="396">
        <f t="shared" si="717"/>
        <v>0</v>
      </c>
      <c r="N566" s="351">
        <f t="shared" si="717"/>
        <v>0</v>
      </c>
      <c r="O566" s="396">
        <f t="shared" si="717"/>
        <v>0</v>
      </c>
      <c r="P566" s="351">
        <f t="shared" si="717"/>
        <v>0</v>
      </c>
      <c r="Q566" s="396">
        <f t="shared" si="717"/>
        <v>0</v>
      </c>
      <c r="R566" s="351">
        <f t="shared" si="717"/>
        <v>0</v>
      </c>
      <c r="S566" s="396">
        <f t="shared" si="717"/>
        <v>0</v>
      </c>
      <c r="T566" s="351">
        <f t="shared" si="717"/>
        <v>1390.3</v>
      </c>
      <c r="U566" s="699">
        <f t="shared" si="717"/>
        <v>1390313.07</v>
      </c>
      <c r="V566" s="708">
        <f t="shared" si="717"/>
        <v>1390.3</v>
      </c>
      <c r="W566" s="699">
        <f t="shared" si="717"/>
        <v>1390313.07</v>
      </c>
      <c r="X566" s="572">
        <f t="shared" si="672"/>
        <v>1</v>
      </c>
      <c r="Y566" s="572">
        <f t="shared" si="673"/>
        <v>1</v>
      </c>
    </row>
    <row r="567" spans="1:25" s="6" customFormat="1" ht="16.5" customHeight="1">
      <c r="A567" s="173" t="s">
        <v>5</v>
      </c>
      <c r="B567" s="94"/>
      <c r="C567" s="94"/>
      <c r="D567" s="95"/>
      <c r="E567" s="96"/>
      <c r="F567" s="97"/>
      <c r="G567" s="97"/>
      <c r="H567" s="98"/>
      <c r="I567" s="98"/>
      <c r="J567" s="352">
        <v>1390.3</v>
      </c>
      <c r="K567" s="397">
        <v>1390313.07</v>
      </c>
      <c r="L567" s="352">
        <f t="shared" ref="L567" si="722">N567+P567+R567</f>
        <v>0</v>
      </c>
      <c r="M567" s="397">
        <f t="shared" ref="M567" si="723">O567+Q567+S567</f>
        <v>0</v>
      </c>
      <c r="N567" s="352"/>
      <c r="O567" s="397"/>
      <c r="P567" s="352"/>
      <c r="Q567" s="397"/>
      <c r="R567" s="352"/>
      <c r="S567" s="397"/>
      <c r="T567" s="352">
        <f t="shared" ref="T567" si="724">J567+L567</f>
        <v>1390.3</v>
      </c>
      <c r="U567" s="700">
        <f t="shared" ref="U567" si="725">K567+M567</f>
        <v>1390313.07</v>
      </c>
      <c r="V567" s="701">
        <v>1390.3</v>
      </c>
      <c r="W567" s="700">
        <v>1390313.07</v>
      </c>
      <c r="X567" s="564">
        <f t="shared" si="672"/>
        <v>1</v>
      </c>
      <c r="Y567" s="564">
        <f t="shared" si="673"/>
        <v>1</v>
      </c>
    </row>
    <row r="568" spans="1:25" s="12" customFormat="1" ht="25.5" customHeight="1">
      <c r="A568" s="392" t="s">
        <v>420</v>
      </c>
      <c r="B568" s="24" t="s">
        <v>107</v>
      </c>
      <c r="C568" s="24" t="s">
        <v>526</v>
      </c>
      <c r="D568" s="25" t="s">
        <v>474</v>
      </c>
      <c r="E568" s="25" t="s">
        <v>424</v>
      </c>
      <c r="F568" s="26" t="s">
        <v>478</v>
      </c>
      <c r="G568" s="26" t="s">
        <v>201</v>
      </c>
      <c r="H568" s="27" t="s">
        <v>202</v>
      </c>
      <c r="I568" s="27"/>
      <c r="J568" s="347">
        <v>1930.6000000000001</v>
      </c>
      <c r="K568" s="422">
        <v>1930590</v>
      </c>
      <c r="L568" s="347">
        <f t="shared" ref="L568:W570" si="726">L569</f>
        <v>111.9</v>
      </c>
      <c r="M568" s="422">
        <f t="shared" si="726"/>
        <v>111961.44</v>
      </c>
      <c r="N568" s="347">
        <f t="shared" si="726"/>
        <v>111.9</v>
      </c>
      <c r="O568" s="422">
        <f t="shared" si="726"/>
        <v>111961.44</v>
      </c>
      <c r="P568" s="347">
        <f t="shared" si="726"/>
        <v>0</v>
      </c>
      <c r="Q568" s="422">
        <f t="shared" si="726"/>
        <v>0</v>
      </c>
      <c r="R568" s="347">
        <f t="shared" si="726"/>
        <v>0</v>
      </c>
      <c r="S568" s="422">
        <f t="shared" si="726"/>
        <v>0</v>
      </c>
      <c r="T568" s="347">
        <f t="shared" si="726"/>
        <v>2042.5000000000002</v>
      </c>
      <c r="U568" s="691">
        <f t="shared" si="726"/>
        <v>2042551.4399999995</v>
      </c>
      <c r="V568" s="692">
        <f t="shared" si="726"/>
        <v>2042.5000000000002</v>
      </c>
      <c r="W568" s="691">
        <f t="shared" si="726"/>
        <v>2042551.4399999995</v>
      </c>
      <c r="X568" s="568">
        <f t="shared" si="672"/>
        <v>1</v>
      </c>
      <c r="Y568" s="568">
        <f t="shared" si="673"/>
        <v>1</v>
      </c>
    </row>
    <row r="569" spans="1:25" s="12" customFormat="1" ht="15" customHeight="1">
      <c r="A569" s="60" t="s">
        <v>421</v>
      </c>
      <c r="B569" s="61" t="s">
        <v>107</v>
      </c>
      <c r="C569" s="61" t="s">
        <v>526</v>
      </c>
      <c r="D569" s="62" t="s">
        <v>474</v>
      </c>
      <c r="E569" s="63" t="s">
        <v>424</v>
      </c>
      <c r="F569" s="64" t="s">
        <v>478</v>
      </c>
      <c r="G569" s="64" t="s">
        <v>201</v>
      </c>
      <c r="H569" s="65" t="s">
        <v>422</v>
      </c>
      <c r="I569" s="66"/>
      <c r="J569" s="355">
        <v>1930.6000000000001</v>
      </c>
      <c r="K569" s="428">
        <v>1930590</v>
      </c>
      <c r="L569" s="355">
        <f t="shared" si="726"/>
        <v>111.9</v>
      </c>
      <c r="M569" s="428">
        <f t="shared" si="726"/>
        <v>111961.44</v>
      </c>
      <c r="N569" s="355">
        <f t="shared" si="726"/>
        <v>111.9</v>
      </c>
      <c r="O569" s="428">
        <f t="shared" si="726"/>
        <v>111961.44</v>
      </c>
      <c r="P569" s="355">
        <f t="shared" si="726"/>
        <v>0</v>
      </c>
      <c r="Q569" s="428">
        <f t="shared" si="726"/>
        <v>0</v>
      </c>
      <c r="R569" s="355">
        <f t="shared" si="726"/>
        <v>0</v>
      </c>
      <c r="S569" s="428">
        <f t="shared" si="726"/>
        <v>0</v>
      </c>
      <c r="T569" s="355">
        <f t="shared" si="726"/>
        <v>2042.5000000000002</v>
      </c>
      <c r="U569" s="706">
        <f t="shared" si="726"/>
        <v>2042551.4399999995</v>
      </c>
      <c r="V569" s="707">
        <f t="shared" si="726"/>
        <v>2042.5000000000002</v>
      </c>
      <c r="W569" s="706">
        <f t="shared" si="726"/>
        <v>2042551.4399999995</v>
      </c>
      <c r="X569" s="575">
        <f t="shared" si="672"/>
        <v>1</v>
      </c>
      <c r="Y569" s="575">
        <f t="shared" si="673"/>
        <v>1</v>
      </c>
    </row>
    <row r="570" spans="1:25" s="28" customFormat="1" ht="26.25" customHeight="1">
      <c r="A570" s="114" t="s">
        <v>553</v>
      </c>
      <c r="B570" s="41" t="s">
        <v>107</v>
      </c>
      <c r="C570" s="41" t="s">
        <v>526</v>
      </c>
      <c r="D570" s="42" t="s">
        <v>474</v>
      </c>
      <c r="E570" s="42" t="s">
        <v>424</v>
      </c>
      <c r="F570" s="43" t="s">
        <v>478</v>
      </c>
      <c r="G570" s="43" t="s">
        <v>201</v>
      </c>
      <c r="H570" s="44" t="s">
        <v>422</v>
      </c>
      <c r="I570" s="44" t="s">
        <v>554</v>
      </c>
      <c r="J570" s="350">
        <v>1930.6000000000001</v>
      </c>
      <c r="K570" s="425">
        <v>1930590</v>
      </c>
      <c r="L570" s="350">
        <f t="shared" si="726"/>
        <v>111.9</v>
      </c>
      <c r="M570" s="425">
        <f t="shared" si="726"/>
        <v>111961.44</v>
      </c>
      <c r="N570" s="350">
        <f t="shared" si="726"/>
        <v>111.9</v>
      </c>
      <c r="O570" s="425">
        <f t="shared" si="726"/>
        <v>111961.44</v>
      </c>
      <c r="P570" s="350">
        <f t="shared" si="726"/>
        <v>0</v>
      </c>
      <c r="Q570" s="425">
        <f t="shared" si="726"/>
        <v>0</v>
      </c>
      <c r="R570" s="350">
        <f t="shared" si="726"/>
        <v>0</v>
      </c>
      <c r="S570" s="425">
        <f t="shared" si="726"/>
        <v>0</v>
      </c>
      <c r="T570" s="350">
        <f t="shared" si="726"/>
        <v>2042.5000000000002</v>
      </c>
      <c r="U570" s="697">
        <f t="shared" si="726"/>
        <v>2042551.4399999995</v>
      </c>
      <c r="V570" s="698">
        <f t="shared" si="726"/>
        <v>2042.5000000000002</v>
      </c>
      <c r="W570" s="697">
        <f t="shared" si="726"/>
        <v>2042551.4399999995</v>
      </c>
      <c r="X570" s="571">
        <f t="shared" si="672"/>
        <v>1</v>
      </c>
      <c r="Y570" s="571">
        <f t="shared" si="673"/>
        <v>1</v>
      </c>
    </row>
    <row r="571" spans="1:25" s="50" customFormat="1" ht="12" customHeight="1">
      <c r="A571" s="115" t="s">
        <v>555</v>
      </c>
      <c r="B571" s="46" t="s">
        <v>107</v>
      </c>
      <c r="C571" s="46" t="s">
        <v>526</v>
      </c>
      <c r="D571" s="47" t="s">
        <v>474</v>
      </c>
      <c r="E571" s="47" t="s">
        <v>424</v>
      </c>
      <c r="F571" s="48" t="s">
        <v>478</v>
      </c>
      <c r="G571" s="48" t="s">
        <v>201</v>
      </c>
      <c r="H571" s="49" t="s">
        <v>422</v>
      </c>
      <c r="I571" s="49" t="s">
        <v>556</v>
      </c>
      <c r="J571" s="351">
        <v>1930.6000000000001</v>
      </c>
      <c r="K571" s="396">
        <v>1930590</v>
      </c>
      <c r="L571" s="351">
        <f>SUM(L572:L587)</f>
        <v>111.9</v>
      </c>
      <c r="M571" s="396">
        <f>SUM(M572:M587)</f>
        <v>111961.44</v>
      </c>
      <c r="N571" s="351">
        <f>SUM(N572:N587)</f>
        <v>111.9</v>
      </c>
      <c r="O571" s="396">
        <f>SUM(O572:O587)</f>
        <v>111961.44</v>
      </c>
      <c r="P571" s="351">
        <f>SUM(P572:P587)</f>
        <v>0</v>
      </c>
      <c r="Q571" s="396">
        <f t="shared" ref="Q571:S571" si="727">SUM(Q572:Q587)</f>
        <v>0</v>
      </c>
      <c r="R571" s="351">
        <f t="shared" si="727"/>
        <v>0</v>
      </c>
      <c r="S571" s="396">
        <f t="shared" si="727"/>
        <v>0</v>
      </c>
      <c r="T571" s="351">
        <f t="shared" ref="T571:W571" si="728">SUM(T572:T587)</f>
        <v>2042.5000000000002</v>
      </c>
      <c r="U571" s="699">
        <f t="shared" si="728"/>
        <v>2042551.4399999995</v>
      </c>
      <c r="V571" s="708">
        <f t="shared" si="728"/>
        <v>2042.5000000000002</v>
      </c>
      <c r="W571" s="699">
        <f t="shared" si="728"/>
        <v>2042551.4399999995</v>
      </c>
      <c r="X571" s="572">
        <f t="shared" ref="X571:X616" si="729">IF(V571=0,0,V571/T571)</f>
        <v>1</v>
      </c>
      <c r="Y571" s="572">
        <f t="shared" ref="Y571:Y616" si="730">IF(W571=0,0,W571/U571)</f>
        <v>1</v>
      </c>
    </row>
    <row r="572" spans="1:25" s="6" customFormat="1" ht="13.5" customHeight="1">
      <c r="A572" s="108" t="s">
        <v>431</v>
      </c>
      <c r="B572" s="127"/>
      <c r="C572" s="127"/>
      <c r="D572" s="128"/>
      <c r="E572" s="128"/>
      <c r="F572" s="130"/>
      <c r="G572" s="130"/>
      <c r="H572" s="131"/>
      <c r="I572" s="131" t="s">
        <v>149</v>
      </c>
      <c r="J572" s="352">
        <f>73.5+6.9</f>
        <v>80.400000000000006</v>
      </c>
      <c r="K572" s="397">
        <f>73536.74+6863.4</f>
        <v>80400.14</v>
      </c>
      <c r="L572" s="352">
        <f t="shared" ref="L572:L587" si="731">N572+P572+R572</f>
        <v>19.8</v>
      </c>
      <c r="M572" s="397">
        <f t="shared" ref="M572:M587" si="732">O572+Q572+S572</f>
        <v>19818.5</v>
      </c>
      <c r="N572" s="352">
        <v>19.8</v>
      </c>
      <c r="O572" s="397">
        <v>19818.5</v>
      </c>
      <c r="P572" s="352"/>
      <c r="Q572" s="397"/>
      <c r="R572" s="352"/>
      <c r="S572" s="397"/>
      <c r="T572" s="352">
        <f t="shared" ref="T572:T587" si="733">J572+L572</f>
        <v>100.2</v>
      </c>
      <c r="U572" s="700">
        <f t="shared" ref="U572:U587" si="734">K572+M572</f>
        <v>100218.64</v>
      </c>
      <c r="V572" s="701">
        <v>100.2</v>
      </c>
      <c r="W572" s="700">
        <v>100218.64</v>
      </c>
      <c r="X572" s="564">
        <f t="shared" si="729"/>
        <v>1</v>
      </c>
      <c r="Y572" s="564">
        <f t="shared" si="730"/>
        <v>1</v>
      </c>
    </row>
    <row r="573" spans="1:25" s="6" customFormat="1" ht="13.5" customHeight="1">
      <c r="A573" s="389" t="s">
        <v>432</v>
      </c>
      <c r="B573" s="127"/>
      <c r="C573" s="127"/>
      <c r="D573" s="128"/>
      <c r="E573" s="128"/>
      <c r="F573" s="130"/>
      <c r="G573" s="130"/>
      <c r="H573" s="131"/>
      <c r="I573" s="131" t="s">
        <v>149</v>
      </c>
      <c r="J573" s="352">
        <v>98.6</v>
      </c>
      <c r="K573" s="397">
        <v>98542.459999999992</v>
      </c>
      <c r="L573" s="352">
        <f t="shared" si="731"/>
        <v>29.2</v>
      </c>
      <c r="M573" s="397">
        <f t="shared" si="732"/>
        <v>29227.4</v>
      </c>
      <c r="N573" s="352">
        <v>29.2</v>
      </c>
      <c r="O573" s="397">
        <v>29227.4</v>
      </c>
      <c r="P573" s="352"/>
      <c r="Q573" s="397"/>
      <c r="R573" s="352"/>
      <c r="S573" s="397"/>
      <c r="T573" s="352">
        <f t="shared" si="733"/>
        <v>127.8</v>
      </c>
      <c r="U573" s="700">
        <f t="shared" si="734"/>
        <v>127769.85999999999</v>
      </c>
      <c r="V573" s="701">
        <v>127.8</v>
      </c>
      <c r="W573" s="700">
        <v>127769.86</v>
      </c>
      <c r="X573" s="564">
        <f t="shared" si="729"/>
        <v>1</v>
      </c>
      <c r="Y573" s="564">
        <f t="shared" si="730"/>
        <v>1.0000000000000002</v>
      </c>
    </row>
    <row r="574" spans="1:25" s="6" customFormat="1" ht="13.5" customHeight="1">
      <c r="A574" s="108" t="s">
        <v>433</v>
      </c>
      <c r="B574" s="127"/>
      <c r="C574" s="127"/>
      <c r="D574" s="128"/>
      <c r="E574" s="128"/>
      <c r="F574" s="130"/>
      <c r="G574" s="130"/>
      <c r="H574" s="131"/>
      <c r="I574" s="131" t="s">
        <v>149</v>
      </c>
      <c r="J574" s="352">
        <v>92.9</v>
      </c>
      <c r="K574" s="397">
        <v>92870.5</v>
      </c>
      <c r="L574" s="352">
        <f t="shared" si="731"/>
        <v>0</v>
      </c>
      <c r="M574" s="397">
        <f t="shared" si="732"/>
        <v>0</v>
      </c>
      <c r="N574" s="352"/>
      <c r="O574" s="397"/>
      <c r="P574" s="352"/>
      <c r="Q574" s="397"/>
      <c r="R574" s="352"/>
      <c r="S574" s="397"/>
      <c r="T574" s="352">
        <f t="shared" si="733"/>
        <v>92.9</v>
      </c>
      <c r="U574" s="700">
        <f t="shared" si="734"/>
        <v>92870.5</v>
      </c>
      <c r="V574" s="701">
        <v>92.9</v>
      </c>
      <c r="W574" s="700">
        <v>92870.5</v>
      </c>
      <c r="X574" s="564">
        <f t="shared" si="729"/>
        <v>1</v>
      </c>
      <c r="Y574" s="564">
        <f t="shared" si="730"/>
        <v>1</v>
      </c>
    </row>
    <row r="575" spans="1:25" s="6" customFormat="1" ht="13.5" customHeight="1">
      <c r="A575" s="108" t="s">
        <v>434</v>
      </c>
      <c r="B575" s="127"/>
      <c r="C575" s="127"/>
      <c r="D575" s="128"/>
      <c r="E575" s="128"/>
      <c r="F575" s="130"/>
      <c r="G575" s="130"/>
      <c r="H575" s="131"/>
      <c r="I575" s="131" t="s">
        <v>149</v>
      </c>
      <c r="J575" s="352">
        <v>116.7</v>
      </c>
      <c r="K575" s="397">
        <v>116728.25</v>
      </c>
      <c r="L575" s="352">
        <f t="shared" si="731"/>
        <v>0</v>
      </c>
      <c r="M575" s="397">
        <f t="shared" si="732"/>
        <v>0</v>
      </c>
      <c r="N575" s="352"/>
      <c r="O575" s="397"/>
      <c r="P575" s="352"/>
      <c r="Q575" s="397"/>
      <c r="R575" s="352"/>
      <c r="S575" s="397"/>
      <c r="T575" s="352">
        <f t="shared" si="733"/>
        <v>116.7</v>
      </c>
      <c r="U575" s="700">
        <f t="shared" si="734"/>
        <v>116728.25</v>
      </c>
      <c r="V575" s="701">
        <v>116.7</v>
      </c>
      <c r="W575" s="700">
        <v>116728.25</v>
      </c>
      <c r="X575" s="564">
        <f t="shared" si="729"/>
        <v>1</v>
      </c>
      <c r="Y575" s="564">
        <f t="shared" si="730"/>
        <v>1</v>
      </c>
    </row>
    <row r="576" spans="1:25" s="6" customFormat="1" ht="13.5" customHeight="1">
      <c r="A576" s="108" t="s">
        <v>435</v>
      </c>
      <c r="B576" s="127"/>
      <c r="C576" s="127"/>
      <c r="D576" s="128"/>
      <c r="E576" s="128"/>
      <c r="F576" s="130"/>
      <c r="G576" s="130"/>
      <c r="H576" s="131"/>
      <c r="I576" s="131" t="s">
        <v>149</v>
      </c>
      <c r="J576" s="352">
        <v>81.400000000000006</v>
      </c>
      <c r="K576" s="397">
        <v>81381.39</v>
      </c>
      <c r="L576" s="352">
        <f t="shared" si="731"/>
        <v>0</v>
      </c>
      <c r="M576" s="397">
        <f t="shared" si="732"/>
        <v>0</v>
      </c>
      <c r="N576" s="352"/>
      <c r="O576" s="397"/>
      <c r="P576" s="352"/>
      <c r="Q576" s="397"/>
      <c r="R576" s="352"/>
      <c r="S576" s="397"/>
      <c r="T576" s="352">
        <f t="shared" si="733"/>
        <v>81.400000000000006</v>
      </c>
      <c r="U576" s="700">
        <f t="shared" si="734"/>
        <v>81381.39</v>
      </c>
      <c r="V576" s="701">
        <v>81.400000000000006</v>
      </c>
      <c r="W576" s="700">
        <v>81381.39</v>
      </c>
      <c r="X576" s="564">
        <f t="shared" si="729"/>
        <v>1</v>
      </c>
      <c r="Y576" s="564">
        <f t="shared" si="730"/>
        <v>1</v>
      </c>
    </row>
    <row r="577" spans="1:25" s="6" customFormat="1" ht="13.5" customHeight="1">
      <c r="A577" s="108" t="s">
        <v>436</v>
      </c>
      <c r="B577" s="127"/>
      <c r="C577" s="127"/>
      <c r="D577" s="128"/>
      <c r="E577" s="128"/>
      <c r="F577" s="130"/>
      <c r="G577" s="130"/>
      <c r="H577" s="131"/>
      <c r="I577" s="131" t="s">
        <v>149</v>
      </c>
      <c r="J577" s="352">
        <v>24.2</v>
      </c>
      <c r="K577" s="397">
        <v>24234</v>
      </c>
      <c r="L577" s="352">
        <f t="shared" si="731"/>
        <v>0</v>
      </c>
      <c r="M577" s="397">
        <f t="shared" si="732"/>
        <v>0</v>
      </c>
      <c r="N577" s="352"/>
      <c r="O577" s="397"/>
      <c r="P577" s="352"/>
      <c r="Q577" s="397"/>
      <c r="R577" s="352"/>
      <c r="S577" s="397"/>
      <c r="T577" s="352">
        <f t="shared" si="733"/>
        <v>24.2</v>
      </c>
      <c r="U577" s="700">
        <f t="shared" si="734"/>
        <v>24234</v>
      </c>
      <c r="V577" s="701">
        <v>24.2</v>
      </c>
      <c r="W577" s="700">
        <v>24234</v>
      </c>
      <c r="X577" s="564">
        <f t="shared" si="729"/>
        <v>1</v>
      </c>
      <c r="Y577" s="564">
        <f t="shared" si="730"/>
        <v>1</v>
      </c>
    </row>
    <row r="578" spans="1:25" s="6" customFormat="1" ht="13.5" customHeight="1">
      <c r="A578" s="108" t="s">
        <v>437</v>
      </c>
      <c r="B578" s="127"/>
      <c r="C578" s="127"/>
      <c r="D578" s="128"/>
      <c r="E578" s="128"/>
      <c r="F578" s="130"/>
      <c r="G578" s="130"/>
      <c r="H578" s="131"/>
      <c r="I578" s="131" t="s">
        <v>149</v>
      </c>
      <c r="J578" s="352">
        <v>311.89999999999998</v>
      </c>
      <c r="K578" s="397">
        <v>311908</v>
      </c>
      <c r="L578" s="352">
        <f t="shared" si="731"/>
        <v>0</v>
      </c>
      <c r="M578" s="397">
        <f t="shared" si="732"/>
        <v>0</v>
      </c>
      <c r="N578" s="352"/>
      <c r="O578" s="397"/>
      <c r="P578" s="352"/>
      <c r="Q578" s="397"/>
      <c r="R578" s="352"/>
      <c r="S578" s="397"/>
      <c r="T578" s="352">
        <f t="shared" si="733"/>
        <v>311.89999999999998</v>
      </c>
      <c r="U578" s="700">
        <f t="shared" si="734"/>
        <v>311908</v>
      </c>
      <c r="V578" s="701">
        <v>311.89999999999998</v>
      </c>
      <c r="W578" s="700">
        <v>311908</v>
      </c>
      <c r="X578" s="564">
        <f t="shared" si="729"/>
        <v>1</v>
      </c>
      <c r="Y578" s="564">
        <f t="shared" si="730"/>
        <v>1</v>
      </c>
    </row>
    <row r="579" spans="1:25" s="6" customFormat="1" ht="13.5" customHeight="1">
      <c r="A579" s="108" t="s">
        <v>438</v>
      </c>
      <c r="B579" s="127"/>
      <c r="C579" s="127"/>
      <c r="D579" s="128"/>
      <c r="E579" s="128"/>
      <c r="F579" s="130"/>
      <c r="G579" s="130"/>
      <c r="H579" s="131"/>
      <c r="I579" s="131" t="s">
        <v>149</v>
      </c>
      <c r="J579" s="352">
        <v>166.89999999999998</v>
      </c>
      <c r="K579" s="397">
        <v>166860.34</v>
      </c>
      <c r="L579" s="352">
        <f t="shared" si="731"/>
        <v>0</v>
      </c>
      <c r="M579" s="397">
        <f t="shared" si="732"/>
        <v>0</v>
      </c>
      <c r="N579" s="352"/>
      <c r="O579" s="397"/>
      <c r="P579" s="352"/>
      <c r="Q579" s="397"/>
      <c r="R579" s="352"/>
      <c r="S579" s="397"/>
      <c r="T579" s="352">
        <f t="shared" si="733"/>
        <v>166.89999999999998</v>
      </c>
      <c r="U579" s="700">
        <f t="shared" si="734"/>
        <v>166860.34</v>
      </c>
      <c r="V579" s="701">
        <v>166.9</v>
      </c>
      <c r="W579" s="700">
        <v>166860.34</v>
      </c>
      <c r="X579" s="564">
        <f t="shared" si="729"/>
        <v>1.0000000000000002</v>
      </c>
      <c r="Y579" s="564">
        <f t="shared" si="730"/>
        <v>1</v>
      </c>
    </row>
    <row r="580" spans="1:25" s="6" customFormat="1" ht="13.5" customHeight="1">
      <c r="A580" s="108" t="s">
        <v>439</v>
      </c>
      <c r="B580" s="127"/>
      <c r="C580" s="127"/>
      <c r="D580" s="128"/>
      <c r="E580" s="128"/>
      <c r="F580" s="130"/>
      <c r="G580" s="130"/>
      <c r="H580" s="131"/>
      <c r="I580" s="131" t="s">
        <v>149</v>
      </c>
      <c r="J580" s="352">
        <v>177.9</v>
      </c>
      <c r="K580" s="397">
        <v>177931.01</v>
      </c>
      <c r="L580" s="352">
        <f t="shared" si="731"/>
        <v>0</v>
      </c>
      <c r="M580" s="397">
        <f t="shared" si="732"/>
        <v>0</v>
      </c>
      <c r="N580" s="352"/>
      <c r="O580" s="397"/>
      <c r="P580" s="352"/>
      <c r="Q580" s="397"/>
      <c r="R580" s="352"/>
      <c r="S580" s="397"/>
      <c r="T580" s="352">
        <f t="shared" si="733"/>
        <v>177.9</v>
      </c>
      <c r="U580" s="700">
        <f t="shared" si="734"/>
        <v>177931.01</v>
      </c>
      <c r="V580" s="701">
        <v>177.9</v>
      </c>
      <c r="W580" s="700">
        <v>177931.01</v>
      </c>
      <c r="X580" s="564">
        <f t="shared" si="729"/>
        <v>1</v>
      </c>
      <c r="Y580" s="564">
        <f t="shared" si="730"/>
        <v>1</v>
      </c>
    </row>
    <row r="581" spans="1:25" s="6" customFormat="1" ht="13.5" customHeight="1">
      <c r="A581" s="108" t="s">
        <v>440</v>
      </c>
      <c r="B581" s="127"/>
      <c r="C581" s="127"/>
      <c r="D581" s="128"/>
      <c r="E581" s="128"/>
      <c r="F581" s="130"/>
      <c r="G581" s="130"/>
      <c r="H581" s="131"/>
      <c r="I581" s="131" t="s">
        <v>149</v>
      </c>
      <c r="J581" s="352">
        <v>96.699999999999989</v>
      </c>
      <c r="K581" s="397">
        <v>96758.87</v>
      </c>
      <c r="L581" s="352">
        <f t="shared" si="731"/>
        <v>0</v>
      </c>
      <c r="M581" s="397">
        <f t="shared" si="732"/>
        <v>0</v>
      </c>
      <c r="N581" s="352"/>
      <c r="O581" s="397"/>
      <c r="P581" s="352"/>
      <c r="Q581" s="397"/>
      <c r="R581" s="352"/>
      <c r="S581" s="397"/>
      <c r="T581" s="352">
        <f t="shared" si="733"/>
        <v>96.699999999999989</v>
      </c>
      <c r="U581" s="700">
        <f t="shared" si="734"/>
        <v>96758.87</v>
      </c>
      <c r="V581" s="701">
        <v>96.7</v>
      </c>
      <c r="W581" s="700">
        <v>96758.87</v>
      </c>
      <c r="X581" s="564">
        <f t="shared" si="729"/>
        <v>1.0000000000000002</v>
      </c>
      <c r="Y581" s="564">
        <f t="shared" si="730"/>
        <v>1</v>
      </c>
    </row>
    <row r="582" spans="1:25" s="6" customFormat="1" ht="13.5" customHeight="1">
      <c r="A582" s="108" t="s">
        <v>441</v>
      </c>
      <c r="B582" s="127"/>
      <c r="C582" s="127"/>
      <c r="D582" s="128"/>
      <c r="E582" s="128"/>
      <c r="F582" s="130"/>
      <c r="G582" s="130"/>
      <c r="H582" s="131"/>
      <c r="I582" s="131" t="s">
        <v>149</v>
      </c>
      <c r="J582" s="352">
        <v>42.7</v>
      </c>
      <c r="K582" s="397">
        <v>42717.4</v>
      </c>
      <c r="L582" s="352">
        <f t="shared" si="731"/>
        <v>0</v>
      </c>
      <c r="M582" s="397">
        <f t="shared" si="732"/>
        <v>0</v>
      </c>
      <c r="N582" s="352"/>
      <c r="O582" s="397"/>
      <c r="P582" s="352"/>
      <c r="Q582" s="397"/>
      <c r="R582" s="352"/>
      <c r="S582" s="397"/>
      <c r="T582" s="352">
        <f t="shared" si="733"/>
        <v>42.7</v>
      </c>
      <c r="U582" s="700">
        <f t="shared" si="734"/>
        <v>42717.4</v>
      </c>
      <c r="V582" s="701">
        <v>42.7</v>
      </c>
      <c r="W582" s="700">
        <v>42717.4</v>
      </c>
      <c r="X582" s="564">
        <f t="shared" si="729"/>
        <v>1</v>
      </c>
      <c r="Y582" s="564">
        <f t="shared" si="730"/>
        <v>1</v>
      </c>
    </row>
    <row r="583" spans="1:25" s="6" customFormat="1" ht="13.5" customHeight="1">
      <c r="A583" s="390" t="s">
        <v>442</v>
      </c>
      <c r="B583" s="127"/>
      <c r="C583" s="127"/>
      <c r="D583" s="128"/>
      <c r="E583" s="128"/>
      <c r="F583" s="130"/>
      <c r="G583" s="130"/>
      <c r="H583" s="131"/>
      <c r="I583" s="131" t="s">
        <v>149</v>
      </c>
      <c r="J583" s="352">
        <v>112.2</v>
      </c>
      <c r="K583" s="397">
        <v>112210.27</v>
      </c>
      <c r="L583" s="352">
        <f t="shared" si="731"/>
        <v>0</v>
      </c>
      <c r="M583" s="397">
        <f t="shared" si="732"/>
        <v>0</v>
      </c>
      <c r="N583" s="352"/>
      <c r="O583" s="397"/>
      <c r="P583" s="352"/>
      <c r="Q583" s="397"/>
      <c r="R583" s="352"/>
      <c r="S583" s="397"/>
      <c r="T583" s="352">
        <f t="shared" si="733"/>
        <v>112.2</v>
      </c>
      <c r="U583" s="700">
        <f t="shared" si="734"/>
        <v>112210.27</v>
      </c>
      <c r="V583" s="701">
        <v>112.2</v>
      </c>
      <c r="W583" s="700">
        <v>112210.27</v>
      </c>
      <c r="X583" s="564">
        <f t="shared" si="729"/>
        <v>1</v>
      </c>
      <c r="Y583" s="564">
        <f t="shared" si="730"/>
        <v>1</v>
      </c>
    </row>
    <row r="584" spans="1:25" s="6" customFormat="1" ht="14.25" customHeight="1">
      <c r="A584" s="108" t="s">
        <v>443</v>
      </c>
      <c r="B584" s="94"/>
      <c r="C584" s="94"/>
      <c r="D584" s="95"/>
      <c r="E584" s="96"/>
      <c r="F584" s="97"/>
      <c r="G584" s="97"/>
      <c r="H584" s="98"/>
      <c r="I584" s="98" t="s">
        <v>149</v>
      </c>
      <c r="J584" s="352">
        <v>106.4</v>
      </c>
      <c r="K584" s="397">
        <v>106400.3</v>
      </c>
      <c r="L584" s="352">
        <f t="shared" si="731"/>
        <v>8.9</v>
      </c>
      <c r="M584" s="397">
        <f t="shared" si="732"/>
        <v>8871.14</v>
      </c>
      <c r="N584" s="352">
        <v>8.9</v>
      </c>
      <c r="O584" s="397">
        <v>8871.14</v>
      </c>
      <c r="P584" s="352"/>
      <c r="Q584" s="397"/>
      <c r="R584" s="352"/>
      <c r="S584" s="397"/>
      <c r="T584" s="352">
        <f t="shared" si="733"/>
        <v>115.30000000000001</v>
      </c>
      <c r="U584" s="700">
        <f t="shared" si="734"/>
        <v>115271.44</v>
      </c>
      <c r="V584" s="701">
        <v>115.3</v>
      </c>
      <c r="W584" s="700">
        <v>115271.44</v>
      </c>
      <c r="X584" s="564">
        <f t="shared" si="729"/>
        <v>0.99999999999999989</v>
      </c>
      <c r="Y584" s="564">
        <f t="shared" si="730"/>
        <v>1</v>
      </c>
    </row>
    <row r="585" spans="1:25" s="6" customFormat="1" ht="13.5" customHeight="1">
      <c r="A585" s="108" t="s">
        <v>444</v>
      </c>
      <c r="B585" s="94"/>
      <c r="C585" s="94"/>
      <c r="D585" s="95"/>
      <c r="E585" s="96"/>
      <c r="F585" s="97"/>
      <c r="G585" s="97"/>
      <c r="H585" s="98"/>
      <c r="I585" s="98" t="s">
        <v>149</v>
      </c>
      <c r="J585" s="352">
        <f>118.2-6.9</f>
        <v>111.3</v>
      </c>
      <c r="K585" s="397">
        <f>118179.6-6863.4</f>
        <v>111316.20000000001</v>
      </c>
      <c r="L585" s="352">
        <f t="shared" si="731"/>
        <v>0</v>
      </c>
      <c r="M585" s="397">
        <f t="shared" si="732"/>
        <v>0</v>
      </c>
      <c r="N585" s="352"/>
      <c r="O585" s="397"/>
      <c r="P585" s="352"/>
      <c r="Q585" s="397"/>
      <c r="R585" s="352"/>
      <c r="S585" s="397"/>
      <c r="T585" s="352">
        <f t="shared" si="733"/>
        <v>111.3</v>
      </c>
      <c r="U585" s="700">
        <f t="shared" si="734"/>
        <v>111316.20000000001</v>
      </c>
      <c r="V585" s="701">
        <v>111.3</v>
      </c>
      <c r="W585" s="700">
        <v>111316.2</v>
      </c>
      <c r="X585" s="564">
        <f t="shared" si="729"/>
        <v>1</v>
      </c>
      <c r="Y585" s="564">
        <f t="shared" si="730"/>
        <v>0.99999999999999989</v>
      </c>
    </row>
    <row r="586" spans="1:25" s="6" customFormat="1" ht="12.75" customHeight="1">
      <c r="A586" s="108" t="s">
        <v>445</v>
      </c>
      <c r="B586" s="94"/>
      <c r="C586" s="94"/>
      <c r="D586" s="95"/>
      <c r="E586" s="96"/>
      <c r="F586" s="97"/>
      <c r="G586" s="97"/>
      <c r="H586" s="98"/>
      <c r="I586" s="98" t="s">
        <v>149</v>
      </c>
      <c r="J586" s="352">
        <v>243.10000000000002</v>
      </c>
      <c r="K586" s="397">
        <v>243035.47</v>
      </c>
      <c r="L586" s="352">
        <f t="shared" si="731"/>
        <v>54</v>
      </c>
      <c r="M586" s="397">
        <f t="shared" si="732"/>
        <v>54044.4</v>
      </c>
      <c r="N586" s="352">
        <v>54</v>
      </c>
      <c r="O586" s="397">
        <v>54044.4</v>
      </c>
      <c r="P586" s="352"/>
      <c r="Q586" s="397"/>
      <c r="R586" s="352"/>
      <c r="S586" s="397"/>
      <c r="T586" s="352">
        <f t="shared" si="733"/>
        <v>297.10000000000002</v>
      </c>
      <c r="U586" s="700">
        <f t="shared" si="734"/>
        <v>297079.87</v>
      </c>
      <c r="V586" s="701">
        <v>297.10000000000002</v>
      </c>
      <c r="W586" s="700">
        <v>297079.87</v>
      </c>
      <c r="X586" s="564">
        <f t="shared" si="729"/>
        <v>1</v>
      </c>
      <c r="Y586" s="564">
        <f t="shared" si="730"/>
        <v>1</v>
      </c>
    </row>
    <row r="587" spans="1:25" s="6" customFormat="1" ht="12.75" customHeight="1">
      <c r="A587" s="108" t="s">
        <v>446</v>
      </c>
      <c r="B587" s="94"/>
      <c r="C587" s="94"/>
      <c r="D587" s="95"/>
      <c r="E587" s="96"/>
      <c r="F587" s="97"/>
      <c r="G587" s="97"/>
      <c r="H587" s="98"/>
      <c r="I587" s="98" t="s">
        <v>149</v>
      </c>
      <c r="J587" s="352">
        <v>67.3</v>
      </c>
      <c r="K587" s="397">
        <v>67295.399999999994</v>
      </c>
      <c r="L587" s="352">
        <f t="shared" si="731"/>
        <v>0</v>
      </c>
      <c r="M587" s="397">
        <f t="shared" si="732"/>
        <v>0</v>
      </c>
      <c r="N587" s="352"/>
      <c r="O587" s="397"/>
      <c r="P587" s="352"/>
      <c r="Q587" s="397"/>
      <c r="R587" s="352"/>
      <c r="S587" s="397"/>
      <c r="T587" s="352">
        <f t="shared" si="733"/>
        <v>67.3</v>
      </c>
      <c r="U587" s="700">
        <f t="shared" si="734"/>
        <v>67295.399999999994</v>
      </c>
      <c r="V587" s="701">
        <v>67.3</v>
      </c>
      <c r="W587" s="700">
        <v>67295.399999999994</v>
      </c>
      <c r="X587" s="564">
        <f t="shared" si="729"/>
        <v>1</v>
      </c>
      <c r="Y587" s="564">
        <f t="shared" si="730"/>
        <v>1</v>
      </c>
    </row>
    <row r="588" spans="1:25" s="12" customFormat="1" ht="15" customHeight="1">
      <c r="A588" s="87" t="s">
        <v>118</v>
      </c>
      <c r="B588" s="165" t="s">
        <v>107</v>
      </c>
      <c r="C588" s="165" t="s">
        <v>526</v>
      </c>
      <c r="D588" s="165" t="s">
        <v>476</v>
      </c>
      <c r="E588" s="826"/>
      <c r="F588" s="827"/>
      <c r="G588" s="827"/>
      <c r="H588" s="828"/>
      <c r="I588" s="165"/>
      <c r="J588" s="353">
        <v>241800.82199999996</v>
      </c>
      <c r="K588" s="426">
        <v>241800844.49000001</v>
      </c>
      <c r="L588" s="353">
        <f t="shared" ref="L588:W588" si="735">L589+L609+L614+L624+L630+L640</f>
        <v>1.9</v>
      </c>
      <c r="M588" s="426">
        <f t="shared" si="735"/>
        <v>1886.66</v>
      </c>
      <c r="N588" s="353">
        <f t="shared" si="735"/>
        <v>1.9</v>
      </c>
      <c r="O588" s="426">
        <f t="shared" si="735"/>
        <v>1886.66</v>
      </c>
      <c r="P588" s="353">
        <f t="shared" si="735"/>
        <v>0</v>
      </c>
      <c r="Q588" s="426">
        <f t="shared" si="735"/>
        <v>0</v>
      </c>
      <c r="R588" s="353">
        <f t="shared" si="735"/>
        <v>0</v>
      </c>
      <c r="S588" s="426">
        <f t="shared" si="735"/>
        <v>0</v>
      </c>
      <c r="T588" s="353">
        <f t="shared" si="735"/>
        <v>241802.71099999998</v>
      </c>
      <c r="U588" s="702">
        <f t="shared" si="735"/>
        <v>241802731.15000001</v>
      </c>
      <c r="V588" s="703">
        <f t="shared" si="735"/>
        <v>241798.8</v>
      </c>
      <c r="W588" s="702">
        <f t="shared" si="735"/>
        <v>241798811.81</v>
      </c>
      <c r="X588" s="573">
        <f t="shared" si="729"/>
        <v>0.99998382565694233</v>
      </c>
      <c r="Y588" s="573">
        <f t="shared" si="730"/>
        <v>0.99998379116736458</v>
      </c>
    </row>
    <row r="589" spans="1:25" s="12" customFormat="1" ht="36" customHeight="1">
      <c r="A589" s="166" t="s">
        <v>110</v>
      </c>
      <c r="B589" s="100" t="s">
        <v>107</v>
      </c>
      <c r="C589" s="167" t="s">
        <v>526</v>
      </c>
      <c r="D589" s="119" t="s">
        <v>476</v>
      </c>
      <c r="E589" s="119" t="s">
        <v>526</v>
      </c>
      <c r="F589" s="120" t="s">
        <v>478</v>
      </c>
      <c r="G589" s="120" t="s">
        <v>201</v>
      </c>
      <c r="H589" s="121" t="s">
        <v>202</v>
      </c>
      <c r="I589" s="121"/>
      <c r="J589" s="366">
        <v>234056.32199999999</v>
      </c>
      <c r="K589" s="440">
        <v>234056272.81</v>
      </c>
      <c r="L589" s="366">
        <f t="shared" ref="L589:W589" si="736">L590</f>
        <v>0</v>
      </c>
      <c r="M589" s="440">
        <f t="shared" si="736"/>
        <v>0</v>
      </c>
      <c r="N589" s="366">
        <f t="shared" si="736"/>
        <v>0</v>
      </c>
      <c r="O589" s="440">
        <f t="shared" si="736"/>
        <v>0</v>
      </c>
      <c r="P589" s="366">
        <f t="shared" si="736"/>
        <v>0</v>
      </c>
      <c r="Q589" s="440">
        <f t="shared" si="736"/>
        <v>0</v>
      </c>
      <c r="R589" s="366">
        <f t="shared" si="736"/>
        <v>0</v>
      </c>
      <c r="S589" s="440">
        <f t="shared" si="736"/>
        <v>0</v>
      </c>
      <c r="T589" s="366">
        <f t="shared" si="736"/>
        <v>234056.31099999999</v>
      </c>
      <c r="U589" s="735">
        <f t="shared" si="736"/>
        <v>234056272.81</v>
      </c>
      <c r="V589" s="736">
        <f t="shared" si="736"/>
        <v>234056.3</v>
      </c>
      <c r="W589" s="735">
        <f t="shared" si="736"/>
        <v>234056272.75</v>
      </c>
      <c r="X589" s="587">
        <f t="shared" si="729"/>
        <v>0.99999995300276268</v>
      </c>
      <c r="Y589" s="587">
        <f t="shared" si="730"/>
        <v>0.99999999974365139</v>
      </c>
    </row>
    <row r="590" spans="1:25" s="59" customFormat="1" ht="38.25" customHeight="1">
      <c r="A590" s="132" t="s">
        <v>119</v>
      </c>
      <c r="B590" s="53" t="s">
        <v>107</v>
      </c>
      <c r="C590" s="134" t="s">
        <v>526</v>
      </c>
      <c r="D590" s="55" t="s">
        <v>476</v>
      </c>
      <c r="E590" s="55" t="s">
        <v>526</v>
      </c>
      <c r="F590" s="56" t="s">
        <v>482</v>
      </c>
      <c r="G590" s="56" t="s">
        <v>201</v>
      </c>
      <c r="H590" s="57" t="s">
        <v>202</v>
      </c>
      <c r="I590" s="57"/>
      <c r="J590" s="372">
        <v>234056.32199999999</v>
      </c>
      <c r="K590" s="446">
        <v>234056272.81</v>
      </c>
      <c r="L590" s="372">
        <f>L595+L599+L591</f>
        <v>0</v>
      </c>
      <c r="M590" s="446">
        <f>M595+M599+M591</f>
        <v>0</v>
      </c>
      <c r="N590" s="372">
        <f t="shared" ref="N590:S590" si="737">N595+N599+N591</f>
        <v>0</v>
      </c>
      <c r="O590" s="446">
        <f t="shared" si="737"/>
        <v>0</v>
      </c>
      <c r="P590" s="372">
        <f t="shared" si="737"/>
        <v>0</v>
      </c>
      <c r="Q590" s="446">
        <f t="shared" si="737"/>
        <v>0</v>
      </c>
      <c r="R590" s="372">
        <f t="shared" si="737"/>
        <v>0</v>
      </c>
      <c r="S590" s="446">
        <f t="shared" si="737"/>
        <v>0</v>
      </c>
      <c r="T590" s="372">
        <f t="shared" ref="T590:W590" si="738">T595+T599+T591</f>
        <v>234056.31099999999</v>
      </c>
      <c r="U590" s="750">
        <f t="shared" si="738"/>
        <v>234056272.81</v>
      </c>
      <c r="V590" s="749">
        <f t="shared" si="738"/>
        <v>234056.3</v>
      </c>
      <c r="W590" s="750">
        <f t="shared" si="738"/>
        <v>234056272.75</v>
      </c>
      <c r="X590" s="594">
        <f t="shared" si="729"/>
        <v>0.99999995300276268</v>
      </c>
      <c r="Y590" s="594">
        <f t="shared" si="730"/>
        <v>0.99999999974365139</v>
      </c>
    </row>
    <row r="591" spans="1:25" s="12" customFormat="1" ht="77.25" customHeight="1">
      <c r="A591" s="158" t="s">
        <v>624</v>
      </c>
      <c r="B591" s="61" t="s">
        <v>107</v>
      </c>
      <c r="C591" s="138" t="s">
        <v>526</v>
      </c>
      <c r="D591" s="63" t="s">
        <v>476</v>
      </c>
      <c r="E591" s="63" t="s">
        <v>526</v>
      </c>
      <c r="F591" s="64" t="s">
        <v>482</v>
      </c>
      <c r="G591" s="64" t="s">
        <v>201</v>
      </c>
      <c r="H591" s="65" t="s">
        <v>623</v>
      </c>
      <c r="I591" s="65"/>
      <c r="J591" s="359">
        <v>2436.3000000000002</v>
      </c>
      <c r="K591" s="432">
        <v>2436300</v>
      </c>
      <c r="L591" s="359">
        <f t="shared" ref="L591:W592" si="739">L592</f>
        <v>0</v>
      </c>
      <c r="M591" s="432">
        <f t="shared" si="739"/>
        <v>0</v>
      </c>
      <c r="N591" s="359">
        <f t="shared" si="739"/>
        <v>0</v>
      </c>
      <c r="O591" s="432">
        <f t="shared" si="739"/>
        <v>0</v>
      </c>
      <c r="P591" s="359">
        <f t="shared" si="739"/>
        <v>0</v>
      </c>
      <c r="Q591" s="432">
        <f t="shared" si="739"/>
        <v>0</v>
      </c>
      <c r="R591" s="359">
        <f t="shared" si="739"/>
        <v>0</v>
      </c>
      <c r="S591" s="432">
        <f t="shared" si="739"/>
        <v>0</v>
      </c>
      <c r="T591" s="359">
        <f t="shared" si="739"/>
        <v>2436.3000000000002</v>
      </c>
      <c r="U591" s="715">
        <f t="shared" si="739"/>
        <v>2436300</v>
      </c>
      <c r="V591" s="716">
        <f t="shared" si="739"/>
        <v>2436.3000000000002</v>
      </c>
      <c r="W591" s="715">
        <f t="shared" si="739"/>
        <v>2436300</v>
      </c>
      <c r="X591" s="579">
        <f t="shared" si="729"/>
        <v>1</v>
      </c>
      <c r="Y591" s="579">
        <f t="shared" si="730"/>
        <v>1</v>
      </c>
    </row>
    <row r="592" spans="1:25" s="59" customFormat="1" ht="24" customHeight="1">
      <c r="A592" s="114" t="s">
        <v>553</v>
      </c>
      <c r="B592" s="41" t="s">
        <v>107</v>
      </c>
      <c r="C592" s="67" t="s">
        <v>526</v>
      </c>
      <c r="D592" s="68" t="s">
        <v>476</v>
      </c>
      <c r="E592" s="558" t="s">
        <v>526</v>
      </c>
      <c r="F592" s="559" t="s">
        <v>482</v>
      </c>
      <c r="G592" s="559" t="s">
        <v>201</v>
      </c>
      <c r="H592" s="560" t="s">
        <v>623</v>
      </c>
      <c r="I592" s="560" t="s">
        <v>554</v>
      </c>
      <c r="J592" s="360">
        <v>2436.3000000000002</v>
      </c>
      <c r="K592" s="433">
        <v>2436300</v>
      </c>
      <c r="L592" s="360">
        <f t="shared" si="739"/>
        <v>0</v>
      </c>
      <c r="M592" s="433">
        <f t="shared" si="739"/>
        <v>0</v>
      </c>
      <c r="N592" s="360">
        <f t="shared" si="739"/>
        <v>0</v>
      </c>
      <c r="O592" s="433">
        <f t="shared" si="739"/>
        <v>0</v>
      </c>
      <c r="P592" s="360">
        <f t="shared" si="739"/>
        <v>0</v>
      </c>
      <c r="Q592" s="433">
        <f t="shared" si="739"/>
        <v>0</v>
      </c>
      <c r="R592" s="360">
        <f t="shared" si="739"/>
        <v>0</v>
      </c>
      <c r="S592" s="433">
        <f t="shared" si="739"/>
        <v>0</v>
      </c>
      <c r="T592" s="360">
        <f t="shared" si="739"/>
        <v>2436.3000000000002</v>
      </c>
      <c r="U592" s="700">
        <f t="shared" si="739"/>
        <v>2436300</v>
      </c>
      <c r="V592" s="701">
        <f t="shared" si="739"/>
        <v>2436.3000000000002</v>
      </c>
      <c r="W592" s="700">
        <f t="shared" si="739"/>
        <v>2436300</v>
      </c>
      <c r="X592" s="580">
        <f t="shared" si="729"/>
        <v>1</v>
      </c>
      <c r="Y592" s="580">
        <f t="shared" si="730"/>
        <v>1</v>
      </c>
    </row>
    <row r="593" spans="1:25" s="50" customFormat="1" ht="15.75" customHeight="1">
      <c r="A593" s="117" t="s">
        <v>555</v>
      </c>
      <c r="B593" s="72" t="s">
        <v>107</v>
      </c>
      <c r="C593" s="72" t="s">
        <v>526</v>
      </c>
      <c r="D593" s="73" t="s">
        <v>476</v>
      </c>
      <c r="E593" s="74" t="s">
        <v>526</v>
      </c>
      <c r="F593" s="75" t="s">
        <v>482</v>
      </c>
      <c r="G593" s="75" t="s">
        <v>201</v>
      </c>
      <c r="H593" s="76" t="s">
        <v>623</v>
      </c>
      <c r="I593" s="76" t="s">
        <v>556</v>
      </c>
      <c r="J593" s="378">
        <v>2436.3000000000002</v>
      </c>
      <c r="K593" s="447">
        <v>2436300</v>
      </c>
      <c r="L593" s="378">
        <f t="shared" ref="L593:W593" si="740">SUM(L594:L594)</f>
        <v>0</v>
      </c>
      <c r="M593" s="447">
        <f t="shared" si="740"/>
        <v>0</v>
      </c>
      <c r="N593" s="378">
        <f t="shared" si="740"/>
        <v>0</v>
      </c>
      <c r="O593" s="447">
        <f t="shared" si="740"/>
        <v>0</v>
      </c>
      <c r="P593" s="378">
        <f t="shared" si="740"/>
        <v>0</v>
      </c>
      <c r="Q593" s="447">
        <f t="shared" si="740"/>
        <v>0</v>
      </c>
      <c r="R593" s="378">
        <f t="shared" si="740"/>
        <v>0</v>
      </c>
      <c r="S593" s="447">
        <f t="shared" si="740"/>
        <v>0</v>
      </c>
      <c r="T593" s="378">
        <f t="shared" si="740"/>
        <v>2436.3000000000002</v>
      </c>
      <c r="U593" s="730">
        <f t="shared" si="740"/>
        <v>2436300</v>
      </c>
      <c r="V593" s="731">
        <f t="shared" si="740"/>
        <v>2436.3000000000002</v>
      </c>
      <c r="W593" s="730">
        <f t="shared" si="740"/>
        <v>2436300</v>
      </c>
      <c r="X593" s="605">
        <f t="shared" si="729"/>
        <v>1</v>
      </c>
      <c r="Y593" s="605">
        <f t="shared" si="730"/>
        <v>1</v>
      </c>
    </row>
    <row r="594" spans="1:25" s="6" customFormat="1" ht="16.5" customHeight="1">
      <c r="A594" s="108" t="s">
        <v>318</v>
      </c>
      <c r="B594" s="168"/>
      <c r="C594" s="168"/>
      <c r="D594" s="169"/>
      <c r="E594" s="169"/>
      <c r="F594" s="170"/>
      <c r="G594" s="170"/>
      <c r="H594" s="171"/>
      <c r="I594" s="131"/>
      <c r="J594" s="394">
        <v>2436.3000000000002</v>
      </c>
      <c r="K594" s="451">
        <v>2436300</v>
      </c>
      <c r="L594" s="352">
        <f t="shared" ref="L594" si="741">N594+P594+R594</f>
        <v>0</v>
      </c>
      <c r="M594" s="397">
        <f t="shared" ref="M594" si="742">O594+Q594+S594</f>
        <v>0</v>
      </c>
      <c r="N594" s="394"/>
      <c r="O594" s="451"/>
      <c r="P594" s="352"/>
      <c r="Q594" s="451"/>
      <c r="R594" s="394"/>
      <c r="S594" s="451"/>
      <c r="T594" s="352">
        <f t="shared" ref="T594" si="743">J594+L594</f>
        <v>2436.3000000000002</v>
      </c>
      <c r="U594" s="700">
        <f t="shared" ref="U594" si="744">K594+M594</f>
        <v>2436300</v>
      </c>
      <c r="V594" s="757">
        <v>2436.3000000000002</v>
      </c>
      <c r="W594" s="758">
        <v>2436300</v>
      </c>
      <c r="X594" s="598">
        <f t="shared" si="729"/>
        <v>1</v>
      </c>
      <c r="Y594" s="598">
        <f t="shared" si="730"/>
        <v>1</v>
      </c>
    </row>
    <row r="595" spans="1:25" s="12" customFormat="1" ht="15" customHeight="1">
      <c r="A595" s="158" t="s">
        <v>112</v>
      </c>
      <c r="B595" s="61" t="s">
        <v>107</v>
      </c>
      <c r="C595" s="138" t="s">
        <v>526</v>
      </c>
      <c r="D595" s="63" t="s">
        <v>476</v>
      </c>
      <c r="E595" s="63" t="s">
        <v>526</v>
      </c>
      <c r="F595" s="64" t="s">
        <v>482</v>
      </c>
      <c r="G595" s="64" t="s">
        <v>201</v>
      </c>
      <c r="H595" s="65" t="s">
        <v>365</v>
      </c>
      <c r="I595" s="65"/>
      <c r="J595" s="359">
        <v>181158.9</v>
      </c>
      <c r="K595" s="432">
        <v>181158919</v>
      </c>
      <c r="L595" s="359">
        <f t="shared" ref="L595:W596" si="745">L596</f>
        <v>0</v>
      </c>
      <c r="M595" s="432">
        <f t="shared" si="745"/>
        <v>0</v>
      </c>
      <c r="N595" s="359">
        <f t="shared" si="745"/>
        <v>0</v>
      </c>
      <c r="O595" s="432">
        <f t="shared" si="745"/>
        <v>0</v>
      </c>
      <c r="P595" s="359">
        <f t="shared" si="745"/>
        <v>0</v>
      </c>
      <c r="Q595" s="432">
        <f t="shared" si="745"/>
        <v>0</v>
      </c>
      <c r="R595" s="359">
        <f t="shared" si="745"/>
        <v>0</v>
      </c>
      <c r="S595" s="432">
        <f t="shared" si="745"/>
        <v>0</v>
      </c>
      <c r="T595" s="359">
        <f t="shared" si="745"/>
        <v>181158.9</v>
      </c>
      <c r="U595" s="715">
        <f t="shared" si="745"/>
        <v>181158919</v>
      </c>
      <c r="V595" s="716">
        <f t="shared" si="745"/>
        <v>181158.9</v>
      </c>
      <c r="W595" s="715">
        <f t="shared" si="745"/>
        <v>181158918.94</v>
      </c>
      <c r="X595" s="579">
        <f t="shared" si="729"/>
        <v>1</v>
      </c>
      <c r="Y595" s="579">
        <f t="shared" si="730"/>
        <v>0.99999999966879904</v>
      </c>
    </row>
    <row r="596" spans="1:25" s="59" customFormat="1" ht="24" customHeight="1">
      <c r="A596" s="114" t="s">
        <v>553</v>
      </c>
      <c r="B596" s="41" t="s">
        <v>107</v>
      </c>
      <c r="C596" s="67" t="s">
        <v>526</v>
      </c>
      <c r="D596" s="68" t="s">
        <v>476</v>
      </c>
      <c r="E596" s="8" t="s">
        <v>526</v>
      </c>
      <c r="F596" s="9" t="s">
        <v>482</v>
      </c>
      <c r="G596" s="9" t="s">
        <v>201</v>
      </c>
      <c r="H596" s="10" t="s">
        <v>365</v>
      </c>
      <c r="I596" s="10" t="s">
        <v>554</v>
      </c>
      <c r="J596" s="360">
        <v>181158.9</v>
      </c>
      <c r="K596" s="433">
        <v>181158919</v>
      </c>
      <c r="L596" s="360">
        <f t="shared" si="745"/>
        <v>0</v>
      </c>
      <c r="M596" s="433">
        <f t="shared" si="745"/>
        <v>0</v>
      </c>
      <c r="N596" s="360">
        <f t="shared" si="745"/>
        <v>0</v>
      </c>
      <c r="O596" s="433">
        <f t="shared" si="745"/>
        <v>0</v>
      </c>
      <c r="P596" s="360">
        <f t="shared" si="745"/>
        <v>0</v>
      </c>
      <c r="Q596" s="433">
        <f t="shared" si="745"/>
        <v>0</v>
      </c>
      <c r="R596" s="360">
        <f t="shared" si="745"/>
        <v>0</v>
      </c>
      <c r="S596" s="433">
        <f t="shared" si="745"/>
        <v>0</v>
      </c>
      <c r="T596" s="360">
        <f t="shared" si="745"/>
        <v>181158.9</v>
      </c>
      <c r="U596" s="700">
        <f t="shared" si="745"/>
        <v>181158919</v>
      </c>
      <c r="V596" s="701">
        <f t="shared" si="745"/>
        <v>181158.9</v>
      </c>
      <c r="W596" s="700">
        <f t="shared" si="745"/>
        <v>181158918.94</v>
      </c>
      <c r="X596" s="580">
        <f t="shared" si="729"/>
        <v>1</v>
      </c>
      <c r="Y596" s="580">
        <f t="shared" si="730"/>
        <v>0.99999999966879904</v>
      </c>
    </row>
    <row r="597" spans="1:25" s="50" customFormat="1" ht="15.75" customHeight="1">
      <c r="A597" s="117" t="s">
        <v>555</v>
      </c>
      <c r="B597" s="72" t="s">
        <v>107</v>
      </c>
      <c r="C597" s="72" t="s">
        <v>526</v>
      </c>
      <c r="D597" s="73" t="s">
        <v>476</v>
      </c>
      <c r="E597" s="74" t="s">
        <v>526</v>
      </c>
      <c r="F597" s="75" t="s">
        <v>482</v>
      </c>
      <c r="G597" s="75" t="s">
        <v>201</v>
      </c>
      <c r="H597" s="76" t="s">
        <v>365</v>
      </c>
      <c r="I597" s="76" t="s">
        <v>556</v>
      </c>
      <c r="J597" s="378">
        <v>181158.9</v>
      </c>
      <c r="K597" s="447">
        <v>181158919</v>
      </c>
      <c r="L597" s="378">
        <f t="shared" ref="L597:W597" si="746">SUM(L598:L598)</f>
        <v>0</v>
      </c>
      <c r="M597" s="447">
        <f t="shared" si="746"/>
        <v>0</v>
      </c>
      <c r="N597" s="378">
        <f t="shared" si="746"/>
        <v>0</v>
      </c>
      <c r="O597" s="447">
        <f t="shared" si="746"/>
        <v>0</v>
      </c>
      <c r="P597" s="378">
        <f t="shared" si="746"/>
        <v>0</v>
      </c>
      <c r="Q597" s="447">
        <f t="shared" si="746"/>
        <v>0</v>
      </c>
      <c r="R597" s="378">
        <f t="shared" si="746"/>
        <v>0</v>
      </c>
      <c r="S597" s="447">
        <f t="shared" si="746"/>
        <v>0</v>
      </c>
      <c r="T597" s="378">
        <f t="shared" si="746"/>
        <v>181158.9</v>
      </c>
      <c r="U597" s="730">
        <f t="shared" si="746"/>
        <v>181158919</v>
      </c>
      <c r="V597" s="731">
        <f t="shared" si="746"/>
        <v>181158.9</v>
      </c>
      <c r="W597" s="730">
        <f t="shared" si="746"/>
        <v>181158918.94</v>
      </c>
      <c r="X597" s="605">
        <f t="shared" si="729"/>
        <v>1</v>
      </c>
      <c r="Y597" s="605">
        <f t="shared" si="730"/>
        <v>0.99999999966879904</v>
      </c>
    </row>
    <row r="598" spans="1:25" s="6" customFormat="1" ht="16.5" customHeight="1">
      <c r="A598" s="108" t="s">
        <v>318</v>
      </c>
      <c r="B598" s="168"/>
      <c r="C598" s="168"/>
      <c r="D598" s="169"/>
      <c r="E598" s="169"/>
      <c r="F598" s="170"/>
      <c r="G598" s="170"/>
      <c r="H598" s="171"/>
      <c r="I598" s="131"/>
      <c r="J598" s="394">
        <v>181158.9</v>
      </c>
      <c r="K598" s="451">
        <v>181158919</v>
      </c>
      <c r="L598" s="352">
        <f t="shared" ref="L598" si="747">N598+P598+R598</f>
        <v>0</v>
      </c>
      <c r="M598" s="397">
        <f t="shared" ref="M598" si="748">O598+Q598+S598</f>
        <v>0</v>
      </c>
      <c r="N598" s="394"/>
      <c r="O598" s="451"/>
      <c r="P598" s="352"/>
      <c r="Q598" s="451"/>
      <c r="R598" s="394"/>
      <c r="S598" s="451"/>
      <c r="T598" s="352">
        <f t="shared" ref="T598" si="749">J598+L598</f>
        <v>181158.9</v>
      </c>
      <c r="U598" s="700">
        <f t="shared" ref="U598" si="750">K598+M598</f>
        <v>181158919</v>
      </c>
      <c r="V598" s="757">
        <v>181158.9</v>
      </c>
      <c r="W598" s="758">
        <v>181158918.94</v>
      </c>
      <c r="X598" s="598">
        <f t="shared" si="729"/>
        <v>1</v>
      </c>
      <c r="Y598" s="598">
        <f t="shared" si="730"/>
        <v>0.99999999966879904</v>
      </c>
    </row>
    <row r="599" spans="1:25" s="12" customFormat="1" ht="17.25" customHeight="1">
      <c r="A599" s="158" t="s">
        <v>552</v>
      </c>
      <c r="B599" s="61" t="s">
        <v>107</v>
      </c>
      <c r="C599" s="138" t="s">
        <v>526</v>
      </c>
      <c r="D599" s="63" t="s">
        <v>476</v>
      </c>
      <c r="E599" s="63" t="s">
        <v>526</v>
      </c>
      <c r="F599" s="64" t="s">
        <v>482</v>
      </c>
      <c r="G599" s="64" t="s">
        <v>201</v>
      </c>
      <c r="H599" s="65" t="s">
        <v>211</v>
      </c>
      <c r="I599" s="65"/>
      <c r="J599" s="359">
        <v>50461.122000000003</v>
      </c>
      <c r="K599" s="432">
        <v>50461053.810000002</v>
      </c>
      <c r="L599" s="359">
        <f t="shared" ref="L599:W600" si="751">L600</f>
        <v>0</v>
      </c>
      <c r="M599" s="432">
        <f t="shared" si="751"/>
        <v>0</v>
      </c>
      <c r="N599" s="359">
        <f t="shared" si="751"/>
        <v>0</v>
      </c>
      <c r="O599" s="432">
        <f t="shared" si="751"/>
        <v>0</v>
      </c>
      <c r="P599" s="359">
        <f t="shared" si="751"/>
        <v>0</v>
      </c>
      <c r="Q599" s="432">
        <f t="shared" si="751"/>
        <v>0</v>
      </c>
      <c r="R599" s="359">
        <f t="shared" si="751"/>
        <v>0</v>
      </c>
      <c r="S599" s="432">
        <f t="shared" si="751"/>
        <v>0</v>
      </c>
      <c r="T599" s="359">
        <f t="shared" si="751"/>
        <v>50461.110999999997</v>
      </c>
      <c r="U599" s="715">
        <f t="shared" si="751"/>
        <v>50461053.810000002</v>
      </c>
      <c r="V599" s="716">
        <f t="shared" si="751"/>
        <v>50461.1</v>
      </c>
      <c r="W599" s="715">
        <f t="shared" si="751"/>
        <v>50461053.810000002</v>
      </c>
      <c r="X599" s="579">
        <f t="shared" si="729"/>
        <v>0.99999978201034856</v>
      </c>
      <c r="Y599" s="579">
        <f t="shared" si="730"/>
        <v>1</v>
      </c>
    </row>
    <row r="600" spans="1:25" s="59" customFormat="1" ht="24" customHeight="1">
      <c r="A600" s="114" t="s">
        <v>553</v>
      </c>
      <c r="B600" s="41" t="s">
        <v>107</v>
      </c>
      <c r="C600" s="67" t="s">
        <v>526</v>
      </c>
      <c r="D600" s="68" t="s">
        <v>476</v>
      </c>
      <c r="E600" s="8" t="s">
        <v>526</v>
      </c>
      <c r="F600" s="9" t="s">
        <v>482</v>
      </c>
      <c r="G600" s="9" t="s">
        <v>201</v>
      </c>
      <c r="H600" s="10" t="s">
        <v>211</v>
      </c>
      <c r="I600" s="10" t="s">
        <v>554</v>
      </c>
      <c r="J600" s="360">
        <v>50461.122000000003</v>
      </c>
      <c r="K600" s="433">
        <v>50461053.810000002</v>
      </c>
      <c r="L600" s="360">
        <f t="shared" si="751"/>
        <v>0</v>
      </c>
      <c r="M600" s="433">
        <f t="shared" si="751"/>
        <v>0</v>
      </c>
      <c r="N600" s="360">
        <f t="shared" si="751"/>
        <v>0</v>
      </c>
      <c r="O600" s="433">
        <f t="shared" si="751"/>
        <v>0</v>
      </c>
      <c r="P600" s="360">
        <f t="shared" si="751"/>
        <v>0</v>
      </c>
      <c r="Q600" s="433">
        <f t="shared" si="751"/>
        <v>0</v>
      </c>
      <c r="R600" s="360">
        <f t="shared" si="751"/>
        <v>0</v>
      </c>
      <c r="S600" s="433">
        <f t="shared" si="751"/>
        <v>0</v>
      </c>
      <c r="T600" s="360">
        <f t="shared" si="751"/>
        <v>50461.110999999997</v>
      </c>
      <c r="U600" s="700">
        <f t="shared" si="751"/>
        <v>50461053.810000002</v>
      </c>
      <c r="V600" s="701">
        <f t="shared" si="751"/>
        <v>50461.1</v>
      </c>
      <c r="W600" s="700">
        <f t="shared" si="751"/>
        <v>50461053.810000002</v>
      </c>
      <c r="X600" s="580">
        <f t="shared" si="729"/>
        <v>0.99999978201034856</v>
      </c>
      <c r="Y600" s="580">
        <f t="shared" si="730"/>
        <v>1</v>
      </c>
    </row>
    <row r="601" spans="1:25" s="50" customFormat="1" ht="16.5" customHeight="1">
      <c r="A601" s="117" t="s">
        <v>555</v>
      </c>
      <c r="B601" s="72" t="s">
        <v>107</v>
      </c>
      <c r="C601" s="72" t="s">
        <v>526</v>
      </c>
      <c r="D601" s="73" t="s">
        <v>476</v>
      </c>
      <c r="E601" s="74" t="s">
        <v>526</v>
      </c>
      <c r="F601" s="75" t="s">
        <v>482</v>
      </c>
      <c r="G601" s="75" t="s">
        <v>201</v>
      </c>
      <c r="H601" s="76" t="s">
        <v>211</v>
      </c>
      <c r="I601" s="76" t="s">
        <v>556</v>
      </c>
      <c r="J601" s="378">
        <v>50461.122000000003</v>
      </c>
      <c r="K601" s="447">
        <v>50461053.810000002</v>
      </c>
      <c r="L601" s="378">
        <f>SUM(L602:L603)</f>
        <v>0</v>
      </c>
      <c r="M601" s="447">
        <f>SUM(M602:M603)</f>
        <v>0</v>
      </c>
      <c r="N601" s="378">
        <f>SUM(N602:N603)</f>
        <v>0</v>
      </c>
      <c r="O601" s="447">
        <f>SUM(O602:O603)</f>
        <v>0</v>
      </c>
      <c r="P601" s="378">
        <f>SUM(P602:P603)</f>
        <v>0</v>
      </c>
      <c r="Q601" s="447">
        <f t="shared" ref="Q601:S601" si="752">SUM(Q602:Q603)</f>
        <v>0</v>
      </c>
      <c r="R601" s="378">
        <f t="shared" si="752"/>
        <v>0</v>
      </c>
      <c r="S601" s="447">
        <f t="shared" si="752"/>
        <v>0</v>
      </c>
      <c r="T601" s="378">
        <f t="shared" ref="T601:W601" si="753">SUM(T602:T603)</f>
        <v>50461.110999999997</v>
      </c>
      <c r="U601" s="730">
        <f t="shared" si="753"/>
        <v>50461053.810000002</v>
      </c>
      <c r="V601" s="731">
        <f t="shared" si="753"/>
        <v>50461.1</v>
      </c>
      <c r="W601" s="730">
        <f t="shared" si="753"/>
        <v>50461053.810000002</v>
      </c>
      <c r="X601" s="605">
        <f t="shared" si="729"/>
        <v>0.99999978201034856</v>
      </c>
      <c r="Y601" s="605">
        <f t="shared" si="730"/>
        <v>1</v>
      </c>
    </row>
    <row r="602" spans="1:25" s="6" customFormat="1" ht="14.25" customHeight="1">
      <c r="A602" s="108" t="s">
        <v>318</v>
      </c>
      <c r="B602" s="168"/>
      <c r="C602" s="168"/>
      <c r="D602" s="169"/>
      <c r="E602" s="169"/>
      <c r="F602" s="170"/>
      <c r="G602" s="170"/>
      <c r="H602" s="171"/>
      <c r="I602" s="131" t="s">
        <v>309</v>
      </c>
      <c r="J602" s="352">
        <v>48804</v>
      </c>
      <c r="K602" s="397">
        <v>48803966.810000002</v>
      </c>
      <c r="L602" s="352">
        <f t="shared" ref="L602" si="754">N602+P602+R602</f>
        <v>0</v>
      </c>
      <c r="M602" s="397">
        <f t="shared" ref="M602" si="755">O602+Q602+S602</f>
        <v>0</v>
      </c>
      <c r="N602" s="352"/>
      <c r="O602" s="397"/>
      <c r="P602" s="352"/>
      <c r="Q602" s="397"/>
      <c r="R602" s="352"/>
      <c r="S602" s="397"/>
      <c r="T602" s="352">
        <f t="shared" ref="T602" si="756">J602+L602</f>
        <v>48804</v>
      </c>
      <c r="U602" s="700">
        <f t="shared" ref="U602" si="757">K602+M602</f>
        <v>48803966.810000002</v>
      </c>
      <c r="V602" s="701">
        <v>48804</v>
      </c>
      <c r="W602" s="700">
        <v>48803966.810000002</v>
      </c>
      <c r="X602" s="564">
        <f t="shared" si="729"/>
        <v>1</v>
      </c>
      <c r="Y602" s="564">
        <f t="shared" si="730"/>
        <v>1</v>
      </c>
    </row>
    <row r="603" spans="1:25" s="50" customFormat="1" ht="14.25" customHeight="1">
      <c r="A603" s="108" t="s">
        <v>345</v>
      </c>
      <c r="B603" s="94"/>
      <c r="C603" s="94"/>
      <c r="D603" s="94"/>
      <c r="E603" s="169"/>
      <c r="F603" s="170"/>
      <c r="G603" s="170"/>
      <c r="H603" s="171"/>
      <c r="I603" s="127" t="s">
        <v>149</v>
      </c>
      <c r="J603" s="352">
        <v>1657.1219999999998</v>
      </c>
      <c r="K603" s="397">
        <v>1657087</v>
      </c>
      <c r="L603" s="352">
        <f>SUM(L604:L608)</f>
        <v>0</v>
      </c>
      <c r="M603" s="397">
        <f>SUM(M604:M608)</f>
        <v>0</v>
      </c>
      <c r="N603" s="352">
        <f>SUM(N604:N608)</f>
        <v>0</v>
      </c>
      <c r="O603" s="397">
        <f>SUM(O604:O608)</f>
        <v>0</v>
      </c>
      <c r="P603" s="352">
        <f>SUM(P604:P608)</f>
        <v>0</v>
      </c>
      <c r="Q603" s="397">
        <f t="shared" ref="Q603:S603" si="758">SUM(Q604:Q608)</f>
        <v>0</v>
      </c>
      <c r="R603" s="352">
        <f t="shared" si="758"/>
        <v>0</v>
      </c>
      <c r="S603" s="397">
        <f t="shared" si="758"/>
        <v>0</v>
      </c>
      <c r="T603" s="352">
        <f t="shared" ref="T603:W603" si="759">SUM(T604:T608)</f>
        <v>1657.1110000000001</v>
      </c>
      <c r="U603" s="700">
        <f t="shared" si="759"/>
        <v>1657087</v>
      </c>
      <c r="V603" s="701">
        <f t="shared" si="759"/>
        <v>1657.1</v>
      </c>
      <c r="W603" s="700">
        <f t="shared" si="759"/>
        <v>1657087</v>
      </c>
      <c r="X603" s="564">
        <f t="shared" si="729"/>
        <v>0.99999336194135446</v>
      </c>
      <c r="Y603" s="564">
        <f t="shared" si="730"/>
        <v>1</v>
      </c>
    </row>
    <row r="604" spans="1:25" s="50" customFormat="1" ht="14.25" customHeight="1">
      <c r="A604" s="664" t="s">
        <v>346</v>
      </c>
      <c r="B604" s="72"/>
      <c r="C604" s="72"/>
      <c r="D604" s="73"/>
      <c r="E604" s="823"/>
      <c r="F604" s="824"/>
      <c r="G604" s="824"/>
      <c r="H604" s="825"/>
      <c r="I604" s="49"/>
      <c r="J604" s="351">
        <v>941.77700000000004</v>
      </c>
      <c r="K604" s="396">
        <v>941777</v>
      </c>
      <c r="L604" s="352">
        <f t="shared" ref="L604:L608" si="760">N604+P604+R604</f>
        <v>0</v>
      </c>
      <c r="M604" s="397">
        <f t="shared" ref="M604:M608" si="761">O604+Q604+S604</f>
        <v>0</v>
      </c>
      <c r="N604" s="351"/>
      <c r="O604" s="396"/>
      <c r="P604" s="351"/>
      <c r="Q604" s="396"/>
      <c r="R604" s="351"/>
      <c r="S604" s="396"/>
      <c r="T604" s="352">
        <f t="shared" ref="T604:T608" si="762">J604+L604</f>
        <v>941.77700000000004</v>
      </c>
      <c r="U604" s="700">
        <f t="shared" ref="U604:U608" si="763">K604+M604</f>
        <v>941777</v>
      </c>
      <c r="V604" s="708">
        <v>941.8</v>
      </c>
      <c r="W604" s="699">
        <v>941777</v>
      </c>
      <c r="X604" s="572">
        <f t="shared" si="729"/>
        <v>1.0000244219172902</v>
      </c>
      <c r="Y604" s="572">
        <f t="shared" si="730"/>
        <v>1</v>
      </c>
    </row>
    <row r="605" spans="1:25" s="50" customFormat="1" ht="14.25" customHeight="1">
      <c r="A605" s="664" t="s">
        <v>347</v>
      </c>
      <c r="B605" s="72"/>
      <c r="C605" s="72"/>
      <c r="D605" s="73"/>
      <c r="E605" s="823"/>
      <c r="F605" s="824"/>
      <c r="G605" s="824"/>
      <c r="H605" s="825"/>
      <c r="I605" s="49"/>
      <c r="J605" s="351">
        <f>598.366-32.5</f>
        <v>565.86599999999999</v>
      </c>
      <c r="K605" s="396">
        <f>598366-32431.67</f>
        <v>565934.32999999996</v>
      </c>
      <c r="L605" s="352">
        <f t="shared" si="760"/>
        <v>0</v>
      </c>
      <c r="M605" s="397">
        <f t="shared" si="761"/>
        <v>0</v>
      </c>
      <c r="N605" s="351"/>
      <c r="O605" s="396"/>
      <c r="P605" s="351"/>
      <c r="Q605" s="396"/>
      <c r="R605" s="351"/>
      <c r="S605" s="396"/>
      <c r="T605" s="352">
        <f t="shared" si="762"/>
        <v>565.86599999999999</v>
      </c>
      <c r="U605" s="700">
        <f t="shared" si="763"/>
        <v>565934.32999999996</v>
      </c>
      <c r="V605" s="708">
        <v>565.9</v>
      </c>
      <c r="W605" s="699">
        <v>565934.32999999996</v>
      </c>
      <c r="X605" s="572">
        <f t="shared" si="729"/>
        <v>1.0000600848964243</v>
      </c>
      <c r="Y605" s="572">
        <f t="shared" si="730"/>
        <v>1</v>
      </c>
    </row>
    <row r="606" spans="1:25" s="50" customFormat="1" ht="22.5" customHeight="1">
      <c r="A606" s="664" t="s">
        <v>348</v>
      </c>
      <c r="B606" s="72"/>
      <c r="C606" s="72"/>
      <c r="D606" s="73"/>
      <c r="E606" s="665"/>
      <c r="F606" s="666"/>
      <c r="G606" s="666"/>
      <c r="H606" s="667"/>
      <c r="I606" s="49"/>
      <c r="J606" s="351">
        <f>56.6+24.1</f>
        <v>80.7</v>
      </c>
      <c r="K606" s="396">
        <f>56576+24066</f>
        <v>80642</v>
      </c>
      <c r="L606" s="352">
        <f t="shared" si="760"/>
        <v>0</v>
      </c>
      <c r="M606" s="397">
        <f t="shared" si="761"/>
        <v>0</v>
      </c>
      <c r="N606" s="351"/>
      <c r="O606" s="396"/>
      <c r="P606" s="351"/>
      <c r="Q606" s="396"/>
      <c r="R606" s="351"/>
      <c r="S606" s="396"/>
      <c r="T606" s="352">
        <f t="shared" si="762"/>
        <v>80.7</v>
      </c>
      <c r="U606" s="700">
        <f t="shared" si="763"/>
        <v>80642</v>
      </c>
      <c r="V606" s="708">
        <v>80.599999999999994</v>
      </c>
      <c r="W606" s="699">
        <v>80642</v>
      </c>
      <c r="X606" s="572">
        <f t="shared" si="729"/>
        <v>0.99876084262701348</v>
      </c>
      <c r="Y606" s="572">
        <f t="shared" si="730"/>
        <v>1</v>
      </c>
    </row>
    <row r="607" spans="1:25" s="50" customFormat="1" ht="14.25" customHeight="1">
      <c r="A607" s="664" t="s">
        <v>349</v>
      </c>
      <c r="B607" s="72"/>
      <c r="C607" s="72"/>
      <c r="D607" s="73"/>
      <c r="E607" s="823"/>
      <c r="F607" s="824"/>
      <c r="G607" s="824"/>
      <c r="H607" s="825"/>
      <c r="I607" s="49"/>
      <c r="J607" s="351">
        <v>60.368000000000009</v>
      </c>
      <c r="K607" s="396">
        <v>60368</v>
      </c>
      <c r="L607" s="352">
        <f t="shared" si="760"/>
        <v>0</v>
      </c>
      <c r="M607" s="397">
        <f t="shared" si="761"/>
        <v>0</v>
      </c>
      <c r="N607" s="351"/>
      <c r="O607" s="396"/>
      <c r="P607" s="351"/>
      <c r="Q607" s="396"/>
      <c r="R607" s="351"/>
      <c r="S607" s="396"/>
      <c r="T607" s="352">
        <f t="shared" si="762"/>
        <v>60.368000000000009</v>
      </c>
      <c r="U607" s="700">
        <f t="shared" si="763"/>
        <v>60368</v>
      </c>
      <c r="V607" s="708">
        <v>60.4</v>
      </c>
      <c r="W607" s="699">
        <v>60368</v>
      </c>
      <c r="X607" s="572">
        <f t="shared" si="729"/>
        <v>1.000530082162735</v>
      </c>
      <c r="Y607" s="572">
        <f t="shared" si="730"/>
        <v>1</v>
      </c>
    </row>
    <row r="608" spans="1:25" s="50" customFormat="1" ht="14.25" customHeight="1">
      <c r="A608" s="664" t="s">
        <v>350</v>
      </c>
      <c r="B608" s="72"/>
      <c r="C608" s="72"/>
      <c r="D608" s="73"/>
      <c r="E608" s="665"/>
      <c r="F608" s="666"/>
      <c r="G608" s="666"/>
      <c r="H608" s="667"/>
      <c r="I608" s="49"/>
      <c r="J608" s="351">
        <v>8.4</v>
      </c>
      <c r="K608" s="396">
        <v>8365.67</v>
      </c>
      <c r="L608" s="352">
        <f t="shared" si="760"/>
        <v>0</v>
      </c>
      <c r="M608" s="397">
        <f t="shared" si="761"/>
        <v>0</v>
      </c>
      <c r="N608" s="352"/>
      <c r="O608" s="397"/>
      <c r="P608" s="352"/>
      <c r="Q608" s="397"/>
      <c r="R608" s="352"/>
      <c r="S608" s="397"/>
      <c r="T608" s="352">
        <f t="shared" si="762"/>
        <v>8.4</v>
      </c>
      <c r="U608" s="700">
        <f t="shared" si="763"/>
        <v>8365.67</v>
      </c>
      <c r="V608" s="701">
        <v>8.4</v>
      </c>
      <c r="W608" s="700">
        <v>8365.67</v>
      </c>
      <c r="X608" s="564">
        <f t="shared" si="729"/>
        <v>1</v>
      </c>
      <c r="Y608" s="564">
        <f t="shared" si="730"/>
        <v>1</v>
      </c>
    </row>
    <row r="609" spans="1:25" s="161" customFormat="1" ht="36.75" customHeight="1">
      <c r="A609" s="123" t="s">
        <v>128</v>
      </c>
      <c r="B609" s="24" t="s">
        <v>107</v>
      </c>
      <c r="C609" s="24" t="s">
        <v>526</v>
      </c>
      <c r="D609" s="25" t="s">
        <v>476</v>
      </c>
      <c r="E609" s="25" t="s">
        <v>129</v>
      </c>
      <c r="F609" s="26" t="s">
        <v>478</v>
      </c>
      <c r="G609" s="26" t="s">
        <v>201</v>
      </c>
      <c r="H609" s="27" t="s">
        <v>202</v>
      </c>
      <c r="I609" s="103"/>
      <c r="J609" s="363">
        <v>182.8</v>
      </c>
      <c r="K609" s="436">
        <v>182823.14</v>
      </c>
      <c r="L609" s="363">
        <f t="shared" ref="L609:W611" si="764">L610</f>
        <v>0</v>
      </c>
      <c r="M609" s="436">
        <f t="shared" si="764"/>
        <v>0</v>
      </c>
      <c r="N609" s="363">
        <f t="shared" si="764"/>
        <v>0</v>
      </c>
      <c r="O609" s="436">
        <f t="shared" si="764"/>
        <v>0</v>
      </c>
      <c r="P609" s="363">
        <f t="shared" si="764"/>
        <v>0</v>
      </c>
      <c r="Q609" s="436">
        <f t="shared" si="764"/>
        <v>0</v>
      </c>
      <c r="R609" s="363">
        <f t="shared" si="764"/>
        <v>0</v>
      </c>
      <c r="S609" s="436">
        <f t="shared" si="764"/>
        <v>0</v>
      </c>
      <c r="T609" s="363">
        <f t="shared" si="764"/>
        <v>182.8</v>
      </c>
      <c r="U609" s="724">
        <f t="shared" si="764"/>
        <v>182823.14</v>
      </c>
      <c r="V609" s="725">
        <f t="shared" si="764"/>
        <v>182.8</v>
      </c>
      <c r="W609" s="724">
        <f t="shared" si="764"/>
        <v>182823.14</v>
      </c>
      <c r="X609" s="583">
        <f t="shared" si="729"/>
        <v>1</v>
      </c>
      <c r="Y609" s="583">
        <f t="shared" si="730"/>
        <v>1</v>
      </c>
    </row>
    <row r="610" spans="1:25" s="12" customFormat="1" ht="15.75" customHeight="1">
      <c r="A610" s="60" t="s">
        <v>552</v>
      </c>
      <c r="B610" s="61" t="s">
        <v>107</v>
      </c>
      <c r="C610" s="61" t="s">
        <v>526</v>
      </c>
      <c r="D610" s="62" t="s">
        <v>476</v>
      </c>
      <c r="E610" s="124" t="s">
        <v>129</v>
      </c>
      <c r="F610" s="125" t="s">
        <v>478</v>
      </c>
      <c r="G610" s="125" t="s">
        <v>201</v>
      </c>
      <c r="H610" s="126" t="s">
        <v>211</v>
      </c>
      <c r="I610" s="126"/>
      <c r="J610" s="370">
        <v>182.8</v>
      </c>
      <c r="K610" s="388">
        <v>182823.14</v>
      </c>
      <c r="L610" s="370">
        <f t="shared" si="764"/>
        <v>0</v>
      </c>
      <c r="M610" s="388">
        <f t="shared" si="764"/>
        <v>0</v>
      </c>
      <c r="N610" s="370">
        <f t="shared" si="764"/>
        <v>0</v>
      </c>
      <c r="O610" s="388">
        <f t="shared" si="764"/>
        <v>0</v>
      </c>
      <c r="P610" s="370">
        <f t="shared" si="764"/>
        <v>0</v>
      </c>
      <c r="Q610" s="388">
        <f t="shared" si="764"/>
        <v>0</v>
      </c>
      <c r="R610" s="370">
        <f t="shared" si="764"/>
        <v>0</v>
      </c>
      <c r="S610" s="388">
        <f t="shared" si="764"/>
        <v>0</v>
      </c>
      <c r="T610" s="370">
        <f t="shared" si="764"/>
        <v>182.8</v>
      </c>
      <c r="U610" s="743">
        <f t="shared" si="764"/>
        <v>182823.14</v>
      </c>
      <c r="V610" s="744">
        <f t="shared" si="764"/>
        <v>182.8</v>
      </c>
      <c r="W610" s="743">
        <f t="shared" si="764"/>
        <v>182823.14</v>
      </c>
      <c r="X610" s="591">
        <f t="shared" si="729"/>
        <v>1</v>
      </c>
      <c r="Y610" s="591">
        <f t="shared" si="730"/>
        <v>1</v>
      </c>
    </row>
    <row r="611" spans="1:25" s="50" customFormat="1" ht="22.5" customHeight="1">
      <c r="A611" s="114" t="s">
        <v>553</v>
      </c>
      <c r="B611" s="67" t="s">
        <v>107</v>
      </c>
      <c r="C611" s="67" t="s">
        <v>526</v>
      </c>
      <c r="D611" s="68" t="s">
        <v>476</v>
      </c>
      <c r="E611" s="8" t="s">
        <v>129</v>
      </c>
      <c r="F611" s="9" t="s">
        <v>478</v>
      </c>
      <c r="G611" s="9" t="s">
        <v>201</v>
      </c>
      <c r="H611" s="10" t="s">
        <v>211</v>
      </c>
      <c r="I611" s="10" t="s">
        <v>554</v>
      </c>
      <c r="J611" s="360">
        <v>182.8</v>
      </c>
      <c r="K611" s="433">
        <v>182823.14</v>
      </c>
      <c r="L611" s="360">
        <f t="shared" si="764"/>
        <v>0</v>
      </c>
      <c r="M611" s="433">
        <f t="shared" si="764"/>
        <v>0</v>
      </c>
      <c r="N611" s="360">
        <f t="shared" si="764"/>
        <v>0</v>
      </c>
      <c r="O611" s="433">
        <f t="shared" si="764"/>
        <v>0</v>
      </c>
      <c r="P611" s="360">
        <f t="shared" si="764"/>
        <v>0</v>
      </c>
      <c r="Q611" s="433">
        <f t="shared" si="764"/>
        <v>0</v>
      </c>
      <c r="R611" s="360">
        <f t="shared" si="764"/>
        <v>0</v>
      </c>
      <c r="S611" s="433">
        <f t="shared" si="764"/>
        <v>0</v>
      </c>
      <c r="T611" s="360">
        <f t="shared" si="764"/>
        <v>182.8</v>
      </c>
      <c r="U611" s="700">
        <f t="shared" si="764"/>
        <v>182823.14</v>
      </c>
      <c r="V611" s="701">
        <f t="shared" si="764"/>
        <v>182.8</v>
      </c>
      <c r="W611" s="700">
        <f t="shared" si="764"/>
        <v>182823.14</v>
      </c>
      <c r="X611" s="580">
        <f t="shared" si="729"/>
        <v>1</v>
      </c>
      <c r="Y611" s="580">
        <f t="shared" si="730"/>
        <v>1</v>
      </c>
    </row>
    <row r="612" spans="1:25" s="50" customFormat="1" ht="15" customHeight="1">
      <c r="A612" s="117" t="s">
        <v>555</v>
      </c>
      <c r="B612" s="72" t="s">
        <v>107</v>
      </c>
      <c r="C612" s="72" t="s">
        <v>526</v>
      </c>
      <c r="D612" s="73" t="s">
        <v>476</v>
      </c>
      <c r="E612" s="74" t="s">
        <v>129</v>
      </c>
      <c r="F612" s="75" t="s">
        <v>478</v>
      </c>
      <c r="G612" s="75" t="s">
        <v>201</v>
      </c>
      <c r="H612" s="76" t="s">
        <v>211</v>
      </c>
      <c r="I612" s="76" t="s">
        <v>556</v>
      </c>
      <c r="J612" s="378">
        <v>182.8</v>
      </c>
      <c r="K612" s="447">
        <v>182823.14</v>
      </c>
      <c r="L612" s="378">
        <f t="shared" ref="L612:W612" si="765">SUM(L613:L613)</f>
        <v>0</v>
      </c>
      <c r="M612" s="447">
        <f t="shared" si="765"/>
        <v>0</v>
      </c>
      <c r="N612" s="378">
        <f t="shared" si="765"/>
        <v>0</v>
      </c>
      <c r="O612" s="447">
        <f t="shared" si="765"/>
        <v>0</v>
      </c>
      <c r="P612" s="378">
        <f t="shared" si="765"/>
        <v>0</v>
      </c>
      <c r="Q612" s="447">
        <f t="shared" si="765"/>
        <v>0</v>
      </c>
      <c r="R612" s="378">
        <f t="shared" si="765"/>
        <v>0</v>
      </c>
      <c r="S612" s="447">
        <f t="shared" si="765"/>
        <v>0</v>
      </c>
      <c r="T612" s="378">
        <f t="shared" si="765"/>
        <v>182.8</v>
      </c>
      <c r="U612" s="730">
        <f t="shared" si="765"/>
        <v>182823.14</v>
      </c>
      <c r="V612" s="731">
        <f t="shared" si="765"/>
        <v>182.8</v>
      </c>
      <c r="W612" s="730">
        <f t="shared" si="765"/>
        <v>182823.14</v>
      </c>
      <c r="X612" s="605">
        <f t="shared" si="729"/>
        <v>1</v>
      </c>
      <c r="Y612" s="605">
        <f t="shared" si="730"/>
        <v>1</v>
      </c>
    </row>
    <row r="613" spans="1:25" s="50" customFormat="1" ht="14.25" customHeight="1">
      <c r="A613" s="108" t="s">
        <v>419</v>
      </c>
      <c r="B613" s="72"/>
      <c r="C613" s="72"/>
      <c r="D613" s="73"/>
      <c r="E613" s="73"/>
      <c r="F613" s="107"/>
      <c r="G613" s="107"/>
      <c r="H613" s="77"/>
      <c r="I613" s="77"/>
      <c r="J613" s="352">
        <v>182.8</v>
      </c>
      <c r="K613" s="397">
        <v>182823.14</v>
      </c>
      <c r="L613" s="352">
        <f t="shared" ref="L613" si="766">N613+P613+R613</f>
        <v>0</v>
      </c>
      <c r="M613" s="397">
        <f t="shared" ref="M613" si="767">O613+Q613+S613</f>
        <v>0</v>
      </c>
      <c r="N613" s="352"/>
      <c r="O613" s="397"/>
      <c r="P613" s="352"/>
      <c r="Q613" s="397"/>
      <c r="R613" s="352"/>
      <c r="S613" s="397"/>
      <c r="T613" s="352">
        <f t="shared" ref="T613" si="768">J613+L613</f>
        <v>182.8</v>
      </c>
      <c r="U613" s="700">
        <f t="shared" ref="U613" si="769">K613+M613</f>
        <v>182823.14</v>
      </c>
      <c r="V613" s="701">
        <v>182.8</v>
      </c>
      <c r="W613" s="700">
        <v>182823.14</v>
      </c>
      <c r="X613" s="564">
        <f t="shared" si="729"/>
        <v>1</v>
      </c>
      <c r="Y613" s="564">
        <f t="shared" si="730"/>
        <v>1</v>
      </c>
    </row>
    <row r="614" spans="1:25" s="12" customFormat="1" ht="26.25" customHeight="1">
      <c r="A614" s="123" t="s">
        <v>290</v>
      </c>
      <c r="B614" s="100" t="s">
        <v>107</v>
      </c>
      <c r="C614" s="100" t="s">
        <v>526</v>
      </c>
      <c r="D614" s="101" t="s">
        <v>476</v>
      </c>
      <c r="E614" s="119" t="s">
        <v>130</v>
      </c>
      <c r="F614" s="120" t="s">
        <v>478</v>
      </c>
      <c r="G614" s="120" t="s">
        <v>201</v>
      </c>
      <c r="H614" s="121" t="s">
        <v>202</v>
      </c>
      <c r="I614" s="121"/>
      <c r="J614" s="375">
        <v>205</v>
      </c>
      <c r="K614" s="450">
        <v>205000</v>
      </c>
      <c r="L614" s="375">
        <f>L615</f>
        <v>0</v>
      </c>
      <c r="M614" s="450">
        <f>M615</f>
        <v>0</v>
      </c>
      <c r="N614" s="375">
        <f t="shared" ref="N614:W614" si="770">N615</f>
        <v>0</v>
      </c>
      <c r="O614" s="450">
        <f t="shared" si="770"/>
        <v>0</v>
      </c>
      <c r="P614" s="375">
        <f t="shared" si="770"/>
        <v>0</v>
      </c>
      <c r="Q614" s="450">
        <f t="shared" si="770"/>
        <v>0</v>
      </c>
      <c r="R614" s="375">
        <f t="shared" si="770"/>
        <v>0</v>
      </c>
      <c r="S614" s="450">
        <f t="shared" si="770"/>
        <v>0</v>
      </c>
      <c r="T614" s="375">
        <f t="shared" si="770"/>
        <v>205</v>
      </c>
      <c r="U614" s="755">
        <f t="shared" si="770"/>
        <v>205000</v>
      </c>
      <c r="V614" s="756">
        <f t="shared" si="770"/>
        <v>205</v>
      </c>
      <c r="W614" s="755">
        <f t="shared" si="770"/>
        <v>205000</v>
      </c>
      <c r="X614" s="596">
        <f t="shared" si="729"/>
        <v>1</v>
      </c>
      <c r="Y614" s="596">
        <f t="shared" si="730"/>
        <v>1</v>
      </c>
    </row>
    <row r="615" spans="1:25" s="12" customFormat="1" ht="14.25" customHeight="1">
      <c r="A615" s="60" t="s">
        <v>131</v>
      </c>
      <c r="B615" s="61" t="s">
        <v>107</v>
      </c>
      <c r="C615" s="61" t="s">
        <v>526</v>
      </c>
      <c r="D615" s="62" t="s">
        <v>476</v>
      </c>
      <c r="E615" s="124" t="s">
        <v>130</v>
      </c>
      <c r="F615" s="125" t="s">
        <v>478</v>
      </c>
      <c r="G615" s="125" t="s">
        <v>201</v>
      </c>
      <c r="H615" s="126" t="s">
        <v>227</v>
      </c>
      <c r="I615" s="126"/>
      <c r="J615" s="370">
        <v>205</v>
      </c>
      <c r="K615" s="388">
        <v>205000</v>
      </c>
      <c r="L615" s="370">
        <f>L616</f>
        <v>0</v>
      </c>
      <c r="M615" s="388">
        <f>M616</f>
        <v>0</v>
      </c>
      <c r="N615" s="370">
        <f t="shared" ref="N615:W615" si="771">N616</f>
        <v>0</v>
      </c>
      <c r="O615" s="388">
        <f t="shared" si="771"/>
        <v>0</v>
      </c>
      <c r="P615" s="370">
        <f t="shared" si="771"/>
        <v>0</v>
      </c>
      <c r="Q615" s="388">
        <f t="shared" si="771"/>
        <v>0</v>
      </c>
      <c r="R615" s="370">
        <f t="shared" si="771"/>
        <v>0</v>
      </c>
      <c r="S615" s="388">
        <f t="shared" si="771"/>
        <v>0</v>
      </c>
      <c r="T615" s="370">
        <f t="shared" si="771"/>
        <v>205</v>
      </c>
      <c r="U615" s="743">
        <f t="shared" si="771"/>
        <v>205000</v>
      </c>
      <c r="V615" s="744">
        <f t="shared" si="771"/>
        <v>205</v>
      </c>
      <c r="W615" s="743">
        <f t="shared" si="771"/>
        <v>205000</v>
      </c>
      <c r="X615" s="591">
        <f t="shared" si="729"/>
        <v>1</v>
      </c>
      <c r="Y615" s="591">
        <f t="shared" si="730"/>
        <v>1</v>
      </c>
    </row>
    <row r="616" spans="1:25" s="12" customFormat="1" ht="22.5" customHeight="1">
      <c r="A616" s="114" t="s">
        <v>553</v>
      </c>
      <c r="B616" s="67" t="s">
        <v>107</v>
      </c>
      <c r="C616" s="67" t="s">
        <v>526</v>
      </c>
      <c r="D616" s="68" t="s">
        <v>476</v>
      </c>
      <c r="E616" s="8" t="s">
        <v>130</v>
      </c>
      <c r="F616" s="9" t="s">
        <v>478</v>
      </c>
      <c r="G616" s="9" t="s">
        <v>201</v>
      </c>
      <c r="H616" s="10" t="s">
        <v>227</v>
      </c>
      <c r="I616" s="10" t="s">
        <v>554</v>
      </c>
      <c r="J616" s="360">
        <v>205</v>
      </c>
      <c r="K616" s="433">
        <v>205000</v>
      </c>
      <c r="L616" s="360">
        <f t="shared" ref="L616:W616" si="772">L617</f>
        <v>0</v>
      </c>
      <c r="M616" s="433">
        <f t="shared" si="772"/>
        <v>0</v>
      </c>
      <c r="N616" s="360">
        <f t="shared" si="772"/>
        <v>0</v>
      </c>
      <c r="O616" s="433">
        <f t="shared" si="772"/>
        <v>0</v>
      </c>
      <c r="P616" s="360">
        <f t="shared" si="772"/>
        <v>0</v>
      </c>
      <c r="Q616" s="433">
        <f t="shared" si="772"/>
        <v>0</v>
      </c>
      <c r="R616" s="360">
        <f t="shared" si="772"/>
        <v>0</v>
      </c>
      <c r="S616" s="433">
        <f t="shared" si="772"/>
        <v>0</v>
      </c>
      <c r="T616" s="360">
        <f t="shared" si="772"/>
        <v>205</v>
      </c>
      <c r="U616" s="700">
        <f t="shared" si="772"/>
        <v>205000</v>
      </c>
      <c r="V616" s="701">
        <f t="shared" si="772"/>
        <v>205</v>
      </c>
      <c r="W616" s="700">
        <f t="shared" si="772"/>
        <v>205000</v>
      </c>
      <c r="X616" s="580">
        <f t="shared" si="729"/>
        <v>1</v>
      </c>
      <c r="Y616" s="580">
        <f t="shared" si="730"/>
        <v>1</v>
      </c>
    </row>
    <row r="617" spans="1:25" s="50" customFormat="1" ht="18" customHeight="1">
      <c r="A617" s="117" t="s">
        <v>555</v>
      </c>
      <c r="B617" s="72" t="s">
        <v>107</v>
      </c>
      <c r="C617" s="72" t="s">
        <v>526</v>
      </c>
      <c r="D617" s="73" t="s">
        <v>476</v>
      </c>
      <c r="E617" s="74" t="s">
        <v>130</v>
      </c>
      <c r="F617" s="75" t="s">
        <v>478</v>
      </c>
      <c r="G617" s="75" t="s">
        <v>201</v>
      </c>
      <c r="H617" s="76" t="s">
        <v>227</v>
      </c>
      <c r="I617" s="76" t="s">
        <v>556</v>
      </c>
      <c r="J617" s="351">
        <v>205</v>
      </c>
      <c r="K617" s="396">
        <v>205000</v>
      </c>
      <c r="L617" s="351">
        <f>SUM(L618:L623)</f>
        <v>0</v>
      </c>
      <c r="M617" s="396">
        <f>SUM(M618:M623)</f>
        <v>0</v>
      </c>
      <c r="N617" s="351">
        <f>SUM(N618:N623)</f>
        <v>0</v>
      </c>
      <c r="O617" s="396">
        <f>SUM(O618:O623)</f>
        <v>0</v>
      </c>
      <c r="P617" s="351">
        <f>SUM(P618:P623)</f>
        <v>0</v>
      </c>
      <c r="Q617" s="396">
        <f t="shared" ref="Q617:S617" si="773">SUM(Q618:Q623)</f>
        <v>0</v>
      </c>
      <c r="R617" s="351">
        <f t="shared" si="773"/>
        <v>0</v>
      </c>
      <c r="S617" s="396">
        <f t="shared" si="773"/>
        <v>0</v>
      </c>
      <c r="T617" s="351">
        <f t="shared" ref="T617:W617" si="774">SUM(T618:T623)</f>
        <v>205</v>
      </c>
      <c r="U617" s="699">
        <f t="shared" si="774"/>
        <v>205000</v>
      </c>
      <c r="V617" s="708">
        <f t="shared" si="774"/>
        <v>205</v>
      </c>
      <c r="W617" s="699">
        <f t="shared" si="774"/>
        <v>205000</v>
      </c>
      <c r="X617" s="572">
        <f t="shared" ref="X617:X673" si="775">IF(V617=0,0,V617/T617)</f>
        <v>1</v>
      </c>
      <c r="Y617" s="572">
        <f t="shared" ref="Y617:Y673" si="776">IF(W617=0,0,W617/U617)</f>
        <v>1</v>
      </c>
    </row>
    <row r="618" spans="1:25" s="6" customFormat="1" ht="15.75" customHeight="1">
      <c r="A618" s="93" t="s">
        <v>323</v>
      </c>
      <c r="B618" s="94"/>
      <c r="C618" s="94"/>
      <c r="D618" s="95"/>
      <c r="E618" s="96"/>
      <c r="F618" s="97"/>
      <c r="G618" s="97"/>
      <c r="H618" s="97"/>
      <c r="I618" s="199"/>
      <c r="J618" s="352">
        <v>6.6</v>
      </c>
      <c r="K618" s="397">
        <v>6611.8</v>
      </c>
      <c r="L618" s="352">
        <f t="shared" ref="L618:L623" si="777">N618+P618+R618</f>
        <v>0</v>
      </c>
      <c r="M618" s="397">
        <f t="shared" ref="M618:M623" si="778">O618+Q618+S618</f>
        <v>0</v>
      </c>
      <c r="N618" s="352"/>
      <c r="O618" s="397"/>
      <c r="P618" s="352"/>
      <c r="Q618" s="397"/>
      <c r="R618" s="352"/>
      <c r="S618" s="397"/>
      <c r="T618" s="352">
        <f t="shared" ref="T618:T623" si="779">J618+L618</f>
        <v>6.6</v>
      </c>
      <c r="U618" s="700">
        <f t="shared" ref="U618:U623" si="780">K618+M618</f>
        <v>6611.8</v>
      </c>
      <c r="V618" s="701">
        <v>6.6</v>
      </c>
      <c r="W618" s="700">
        <v>6611.8</v>
      </c>
      <c r="X618" s="564">
        <f t="shared" si="775"/>
        <v>1</v>
      </c>
      <c r="Y618" s="564">
        <f t="shared" si="776"/>
        <v>1</v>
      </c>
    </row>
    <row r="619" spans="1:25" s="6" customFormat="1" ht="15" customHeight="1">
      <c r="A619" s="93" t="s">
        <v>324</v>
      </c>
      <c r="B619" s="94"/>
      <c r="C619" s="94"/>
      <c r="D619" s="95"/>
      <c r="E619" s="96"/>
      <c r="F619" s="97"/>
      <c r="G619" s="97"/>
      <c r="H619" s="97"/>
      <c r="I619" s="199"/>
      <c r="J619" s="352">
        <v>6.4</v>
      </c>
      <c r="K619" s="397">
        <v>6425.2</v>
      </c>
      <c r="L619" s="352">
        <f t="shared" si="777"/>
        <v>0</v>
      </c>
      <c r="M619" s="397">
        <f t="shared" si="778"/>
        <v>0</v>
      </c>
      <c r="N619" s="352"/>
      <c r="O619" s="397"/>
      <c r="P619" s="352"/>
      <c r="Q619" s="397"/>
      <c r="R619" s="352"/>
      <c r="S619" s="397"/>
      <c r="T619" s="352">
        <f t="shared" si="779"/>
        <v>6.4</v>
      </c>
      <c r="U619" s="700">
        <f t="shared" si="780"/>
        <v>6425.2</v>
      </c>
      <c r="V619" s="701">
        <v>6.4</v>
      </c>
      <c r="W619" s="700">
        <v>6425.2</v>
      </c>
      <c r="X619" s="564">
        <f t="shared" si="775"/>
        <v>1</v>
      </c>
      <c r="Y619" s="564">
        <f t="shared" si="776"/>
        <v>1</v>
      </c>
    </row>
    <row r="620" spans="1:25" s="6" customFormat="1" ht="14.25" customHeight="1">
      <c r="A620" s="93" t="s">
        <v>325</v>
      </c>
      <c r="B620" s="94"/>
      <c r="C620" s="94"/>
      <c r="D620" s="95"/>
      <c r="E620" s="96"/>
      <c r="F620" s="97"/>
      <c r="G620" s="97"/>
      <c r="H620" s="98"/>
      <c r="I620" s="328"/>
      <c r="J620" s="352">
        <v>79.2</v>
      </c>
      <c r="K620" s="397">
        <v>79163</v>
      </c>
      <c r="L620" s="352">
        <f t="shared" si="777"/>
        <v>0</v>
      </c>
      <c r="M620" s="397">
        <f t="shared" si="778"/>
        <v>0</v>
      </c>
      <c r="N620" s="352"/>
      <c r="O620" s="397"/>
      <c r="P620" s="352"/>
      <c r="Q620" s="397"/>
      <c r="R620" s="352"/>
      <c r="S620" s="397"/>
      <c r="T620" s="352">
        <f t="shared" si="779"/>
        <v>79.2</v>
      </c>
      <c r="U620" s="700">
        <f t="shared" si="780"/>
        <v>79163</v>
      </c>
      <c r="V620" s="701">
        <v>79.2</v>
      </c>
      <c r="W620" s="700">
        <v>79163</v>
      </c>
      <c r="X620" s="564">
        <f t="shared" si="775"/>
        <v>1</v>
      </c>
      <c r="Y620" s="564">
        <f t="shared" si="776"/>
        <v>1</v>
      </c>
    </row>
    <row r="621" spans="1:25" s="6" customFormat="1" ht="15.75" customHeight="1">
      <c r="A621" s="173" t="s">
        <v>326</v>
      </c>
      <c r="B621" s="94"/>
      <c r="C621" s="94"/>
      <c r="D621" s="95"/>
      <c r="E621" s="96"/>
      <c r="F621" s="97"/>
      <c r="G621" s="97"/>
      <c r="H621" s="97"/>
      <c r="I621" s="199"/>
      <c r="J621" s="352">
        <v>19.600000000000001</v>
      </c>
      <c r="K621" s="397">
        <v>19600</v>
      </c>
      <c r="L621" s="352">
        <f t="shared" si="777"/>
        <v>0</v>
      </c>
      <c r="M621" s="397">
        <f t="shared" si="778"/>
        <v>0</v>
      </c>
      <c r="N621" s="352"/>
      <c r="O621" s="397"/>
      <c r="P621" s="352"/>
      <c r="Q621" s="397"/>
      <c r="R621" s="352"/>
      <c r="S621" s="397"/>
      <c r="T621" s="352">
        <f t="shared" si="779"/>
        <v>19.600000000000001</v>
      </c>
      <c r="U621" s="700">
        <f t="shared" si="780"/>
        <v>19600</v>
      </c>
      <c r="V621" s="701">
        <v>19.600000000000001</v>
      </c>
      <c r="W621" s="700">
        <v>19600</v>
      </c>
      <c r="X621" s="564">
        <f t="shared" si="775"/>
        <v>1</v>
      </c>
      <c r="Y621" s="564">
        <f t="shared" si="776"/>
        <v>1</v>
      </c>
    </row>
    <row r="622" spans="1:25" s="6" customFormat="1" ht="15.75" customHeight="1">
      <c r="A622" s="93" t="s">
        <v>322</v>
      </c>
      <c r="B622" s="94"/>
      <c r="C622" s="94"/>
      <c r="D622" s="95"/>
      <c r="E622" s="96"/>
      <c r="F622" s="97"/>
      <c r="G622" s="97"/>
      <c r="H622" s="97"/>
      <c r="I622" s="199"/>
      <c r="J622" s="352">
        <v>46.6</v>
      </c>
      <c r="K622" s="397">
        <v>46600</v>
      </c>
      <c r="L622" s="352">
        <f t="shared" si="777"/>
        <v>0</v>
      </c>
      <c r="M622" s="397">
        <f t="shared" si="778"/>
        <v>0</v>
      </c>
      <c r="N622" s="352"/>
      <c r="O622" s="397"/>
      <c r="P622" s="352"/>
      <c r="Q622" s="397"/>
      <c r="R622" s="352"/>
      <c r="S622" s="397"/>
      <c r="T622" s="352">
        <f t="shared" si="779"/>
        <v>46.6</v>
      </c>
      <c r="U622" s="700">
        <f t="shared" si="780"/>
        <v>46600</v>
      </c>
      <c r="V622" s="701">
        <v>46.6</v>
      </c>
      <c r="W622" s="700">
        <v>46600</v>
      </c>
      <c r="X622" s="564">
        <f t="shared" si="775"/>
        <v>1</v>
      </c>
      <c r="Y622" s="564">
        <f t="shared" si="776"/>
        <v>1</v>
      </c>
    </row>
    <row r="623" spans="1:25" s="6" customFormat="1" ht="15.75" customHeight="1">
      <c r="A623" s="173" t="s">
        <v>332</v>
      </c>
      <c r="B623" s="94"/>
      <c r="C623" s="94"/>
      <c r="D623" s="95"/>
      <c r="E623" s="96"/>
      <c r="F623" s="97"/>
      <c r="G623" s="97"/>
      <c r="H623" s="97"/>
      <c r="I623" s="199"/>
      <c r="J623" s="352">
        <v>46.6</v>
      </c>
      <c r="K623" s="397">
        <v>46600</v>
      </c>
      <c r="L623" s="352">
        <f t="shared" si="777"/>
        <v>0</v>
      </c>
      <c r="M623" s="397">
        <f t="shared" si="778"/>
        <v>0</v>
      </c>
      <c r="N623" s="352"/>
      <c r="O623" s="397"/>
      <c r="P623" s="352"/>
      <c r="Q623" s="397"/>
      <c r="R623" s="352"/>
      <c r="S623" s="397"/>
      <c r="T623" s="352">
        <f t="shared" si="779"/>
        <v>46.6</v>
      </c>
      <c r="U623" s="700">
        <f t="shared" si="780"/>
        <v>46600</v>
      </c>
      <c r="V623" s="701">
        <v>46.6</v>
      </c>
      <c r="W623" s="700">
        <v>46600</v>
      </c>
      <c r="X623" s="564">
        <f t="shared" si="775"/>
        <v>1</v>
      </c>
      <c r="Y623" s="564">
        <f t="shared" si="776"/>
        <v>1</v>
      </c>
    </row>
    <row r="624" spans="1:25" s="12" customFormat="1" ht="26.25" customHeight="1">
      <c r="A624" s="166" t="s">
        <v>116</v>
      </c>
      <c r="B624" s="24" t="s">
        <v>107</v>
      </c>
      <c r="C624" s="24" t="s">
        <v>526</v>
      </c>
      <c r="D624" s="25" t="s">
        <v>476</v>
      </c>
      <c r="E624" s="154" t="s">
        <v>117</v>
      </c>
      <c r="F624" s="155" t="s">
        <v>478</v>
      </c>
      <c r="G624" s="155" t="s">
        <v>201</v>
      </c>
      <c r="H624" s="156" t="s">
        <v>202</v>
      </c>
      <c r="I624" s="156"/>
      <c r="J624" s="376">
        <v>4271</v>
      </c>
      <c r="K624" s="452">
        <v>4271035.25</v>
      </c>
      <c r="L624" s="376">
        <f t="shared" ref="L624:W626" si="781">L625</f>
        <v>0</v>
      </c>
      <c r="M624" s="452">
        <f t="shared" si="781"/>
        <v>0</v>
      </c>
      <c r="N624" s="376">
        <f t="shared" si="781"/>
        <v>0</v>
      </c>
      <c r="O624" s="452">
        <f t="shared" si="781"/>
        <v>0</v>
      </c>
      <c r="P624" s="376">
        <f t="shared" si="781"/>
        <v>0</v>
      </c>
      <c r="Q624" s="452">
        <f t="shared" si="781"/>
        <v>0</v>
      </c>
      <c r="R624" s="376">
        <f t="shared" si="781"/>
        <v>0</v>
      </c>
      <c r="S624" s="452">
        <f t="shared" si="781"/>
        <v>0</v>
      </c>
      <c r="T624" s="376">
        <f t="shared" si="781"/>
        <v>4271</v>
      </c>
      <c r="U624" s="759">
        <f t="shared" si="781"/>
        <v>4271035.25</v>
      </c>
      <c r="V624" s="760">
        <f t="shared" si="781"/>
        <v>4271</v>
      </c>
      <c r="W624" s="759">
        <f t="shared" si="781"/>
        <v>4271035.25</v>
      </c>
      <c r="X624" s="599">
        <f t="shared" si="775"/>
        <v>1</v>
      </c>
      <c r="Y624" s="599">
        <f t="shared" si="776"/>
        <v>1</v>
      </c>
    </row>
    <row r="625" spans="1:25" s="12" customFormat="1" ht="13.5" customHeight="1">
      <c r="A625" s="60" t="s">
        <v>308</v>
      </c>
      <c r="B625" s="36" t="s">
        <v>107</v>
      </c>
      <c r="C625" s="36" t="s">
        <v>526</v>
      </c>
      <c r="D625" s="37" t="s">
        <v>476</v>
      </c>
      <c r="E625" s="124" t="s">
        <v>117</v>
      </c>
      <c r="F625" s="125" t="s">
        <v>478</v>
      </c>
      <c r="G625" s="125" t="s">
        <v>201</v>
      </c>
      <c r="H625" s="126" t="s">
        <v>228</v>
      </c>
      <c r="I625" s="126"/>
      <c r="J625" s="370">
        <v>4271</v>
      </c>
      <c r="K625" s="388">
        <v>4271035.25</v>
      </c>
      <c r="L625" s="370">
        <f t="shared" si="781"/>
        <v>0</v>
      </c>
      <c r="M625" s="388">
        <f t="shared" si="781"/>
        <v>0</v>
      </c>
      <c r="N625" s="370">
        <f t="shared" si="781"/>
        <v>0</v>
      </c>
      <c r="O625" s="388">
        <f t="shared" si="781"/>
        <v>0</v>
      </c>
      <c r="P625" s="370">
        <f t="shared" si="781"/>
        <v>0</v>
      </c>
      <c r="Q625" s="388">
        <f t="shared" si="781"/>
        <v>0</v>
      </c>
      <c r="R625" s="370">
        <f t="shared" si="781"/>
        <v>0</v>
      </c>
      <c r="S625" s="388">
        <f t="shared" si="781"/>
        <v>0</v>
      </c>
      <c r="T625" s="370">
        <f t="shared" si="781"/>
        <v>4271</v>
      </c>
      <c r="U625" s="743">
        <f t="shared" si="781"/>
        <v>4271035.25</v>
      </c>
      <c r="V625" s="744">
        <f t="shared" si="781"/>
        <v>4271</v>
      </c>
      <c r="W625" s="743">
        <f t="shared" si="781"/>
        <v>4271035.25</v>
      </c>
      <c r="X625" s="591">
        <f t="shared" si="775"/>
        <v>1</v>
      </c>
      <c r="Y625" s="591">
        <f t="shared" si="776"/>
        <v>1</v>
      </c>
    </row>
    <row r="626" spans="1:25" s="12" customFormat="1" ht="26.25" customHeight="1">
      <c r="A626" s="114" t="s">
        <v>553</v>
      </c>
      <c r="B626" s="41" t="s">
        <v>107</v>
      </c>
      <c r="C626" s="41" t="s">
        <v>526</v>
      </c>
      <c r="D626" s="42" t="s">
        <v>476</v>
      </c>
      <c r="E626" s="8" t="s">
        <v>117</v>
      </c>
      <c r="F626" s="9" t="s">
        <v>478</v>
      </c>
      <c r="G626" s="9" t="s">
        <v>201</v>
      </c>
      <c r="H626" s="10" t="s">
        <v>228</v>
      </c>
      <c r="I626" s="10" t="s">
        <v>554</v>
      </c>
      <c r="J626" s="360">
        <v>4271</v>
      </c>
      <c r="K626" s="433">
        <v>4271035.25</v>
      </c>
      <c r="L626" s="360">
        <f t="shared" si="781"/>
        <v>0</v>
      </c>
      <c r="M626" s="433">
        <f t="shared" si="781"/>
        <v>0</v>
      </c>
      <c r="N626" s="360">
        <f t="shared" si="781"/>
        <v>0</v>
      </c>
      <c r="O626" s="433">
        <f t="shared" si="781"/>
        <v>0</v>
      </c>
      <c r="P626" s="360">
        <f t="shared" si="781"/>
        <v>0</v>
      </c>
      <c r="Q626" s="433">
        <f t="shared" si="781"/>
        <v>0</v>
      </c>
      <c r="R626" s="360">
        <f t="shared" si="781"/>
        <v>0</v>
      </c>
      <c r="S626" s="433">
        <f t="shared" si="781"/>
        <v>0</v>
      </c>
      <c r="T626" s="360">
        <f t="shared" si="781"/>
        <v>4271</v>
      </c>
      <c r="U626" s="700">
        <f t="shared" si="781"/>
        <v>4271035.25</v>
      </c>
      <c r="V626" s="701">
        <f t="shared" si="781"/>
        <v>4271</v>
      </c>
      <c r="W626" s="700">
        <f t="shared" si="781"/>
        <v>4271035.25</v>
      </c>
      <c r="X626" s="580">
        <f t="shared" si="775"/>
        <v>1</v>
      </c>
      <c r="Y626" s="580">
        <f t="shared" si="776"/>
        <v>1</v>
      </c>
    </row>
    <row r="627" spans="1:25" s="50" customFormat="1" ht="15" customHeight="1">
      <c r="A627" s="117" t="s">
        <v>555</v>
      </c>
      <c r="B627" s="46" t="s">
        <v>107</v>
      </c>
      <c r="C627" s="46" t="s">
        <v>526</v>
      </c>
      <c r="D627" s="47" t="s">
        <v>476</v>
      </c>
      <c r="E627" s="74" t="s">
        <v>117</v>
      </c>
      <c r="F627" s="75" t="s">
        <v>478</v>
      </c>
      <c r="G627" s="75" t="s">
        <v>201</v>
      </c>
      <c r="H627" s="76" t="s">
        <v>228</v>
      </c>
      <c r="I627" s="76" t="s">
        <v>556</v>
      </c>
      <c r="J627" s="351">
        <v>4271</v>
      </c>
      <c r="K627" s="396">
        <v>4271035.25</v>
      </c>
      <c r="L627" s="351">
        <f>SUM(L628:L629)</f>
        <v>0</v>
      </c>
      <c r="M627" s="396">
        <f>SUM(M628:M629)</f>
        <v>0</v>
      </c>
      <c r="N627" s="351">
        <f>SUM(N628:N629)</f>
        <v>0</v>
      </c>
      <c r="O627" s="396">
        <f>SUM(O628:O629)</f>
        <v>0</v>
      </c>
      <c r="P627" s="351">
        <f>SUM(P628:P629)</f>
        <v>0</v>
      </c>
      <c r="Q627" s="396">
        <f t="shared" ref="Q627:S627" si="782">SUM(Q628:Q629)</f>
        <v>0</v>
      </c>
      <c r="R627" s="351">
        <f t="shared" si="782"/>
        <v>0</v>
      </c>
      <c r="S627" s="396">
        <f t="shared" si="782"/>
        <v>0</v>
      </c>
      <c r="T627" s="351">
        <f t="shared" ref="T627:W627" si="783">SUM(T628:T629)</f>
        <v>4271</v>
      </c>
      <c r="U627" s="699">
        <f t="shared" si="783"/>
        <v>4271035.25</v>
      </c>
      <c r="V627" s="708">
        <f t="shared" si="783"/>
        <v>4271</v>
      </c>
      <c r="W627" s="699">
        <f t="shared" si="783"/>
        <v>4271035.25</v>
      </c>
      <c r="X627" s="572">
        <f t="shared" si="775"/>
        <v>1</v>
      </c>
      <c r="Y627" s="572">
        <f t="shared" si="776"/>
        <v>1</v>
      </c>
    </row>
    <row r="628" spans="1:25" s="6" customFormat="1" ht="15" customHeight="1">
      <c r="A628" s="173" t="s">
        <v>333</v>
      </c>
      <c r="B628" s="127"/>
      <c r="C628" s="127"/>
      <c r="D628" s="128"/>
      <c r="E628" s="96"/>
      <c r="F628" s="97"/>
      <c r="G628" s="97"/>
      <c r="H628" s="98"/>
      <c r="I628" s="98"/>
      <c r="J628" s="352">
        <v>2272.9</v>
      </c>
      <c r="K628" s="397">
        <v>2272935.25</v>
      </c>
      <c r="L628" s="352">
        <f t="shared" ref="L628:L629" si="784">N628+P628+R628</f>
        <v>0</v>
      </c>
      <c r="M628" s="397">
        <f t="shared" ref="M628:M629" si="785">O628+Q628+S628</f>
        <v>0</v>
      </c>
      <c r="N628" s="352"/>
      <c r="O628" s="397"/>
      <c r="P628" s="352"/>
      <c r="Q628" s="397"/>
      <c r="R628" s="352"/>
      <c r="S628" s="397"/>
      <c r="T628" s="352">
        <f t="shared" ref="T628:T629" si="786">J628+L628</f>
        <v>2272.9</v>
      </c>
      <c r="U628" s="700">
        <f t="shared" ref="U628:U629" si="787">K628+M628</f>
        <v>2272935.25</v>
      </c>
      <c r="V628" s="701">
        <v>2272.9</v>
      </c>
      <c r="W628" s="700">
        <v>2272935.25</v>
      </c>
      <c r="X628" s="564">
        <f t="shared" si="775"/>
        <v>1</v>
      </c>
      <c r="Y628" s="564">
        <f t="shared" si="776"/>
        <v>1</v>
      </c>
    </row>
    <row r="629" spans="1:25" s="6" customFormat="1" ht="15" customHeight="1">
      <c r="A629" s="173" t="s">
        <v>343</v>
      </c>
      <c r="B629" s="127"/>
      <c r="C629" s="127"/>
      <c r="D629" s="128"/>
      <c r="E629" s="96"/>
      <c r="F629" s="97"/>
      <c r="G629" s="97"/>
      <c r="H629" s="98"/>
      <c r="I629" s="98"/>
      <c r="J629" s="352">
        <v>1998.1</v>
      </c>
      <c r="K629" s="397">
        <v>1998100</v>
      </c>
      <c r="L629" s="352">
        <f t="shared" si="784"/>
        <v>0</v>
      </c>
      <c r="M629" s="397">
        <f t="shared" si="785"/>
        <v>0</v>
      </c>
      <c r="N629" s="352"/>
      <c r="O629" s="397"/>
      <c r="P629" s="352"/>
      <c r="Q629" s="397"/>
      <c r="R629" s="352"/>
      <c r="S629" s="397"/>
      <c r="T629" s="352">
        <f t="shared" si="786"/>
        <v>1998.1</v>
      </c>
      <c r="U629" s="700">
        <f t="shared" si="787"/>
        <v>1998100</v>
      </c>
      <c r="V629" s="701">
        <v>1998.1</v>
      </c>
      <c r="W629" s="700">
        <v>1998100</v>
      </c>
      <c r="X629" s="564">
        <f t="shared" si="775"/>
        <v>1</v>
      </c>
      <c r="Y629" s="564">
        <f t="shared" si="776"/>
        <v>1</v>
      </c>
    </row>
    <row r="630" spans="1:25" s="50" customFormat="1" ht="15.75" customHeight="1">
      <c r="A630" s="166" t="s">
        <v>305</v>
      </c>
      <c r="B630" s="24" t="s">
        <v>107</v>
      </c>
      <c r="C630" s="24" t="s">
        <v>526</v>
      </c>
      <c r="D630" s="25" t="s">
        <v>476</v>
      </c>
      <c r="E630" s="154" t="s">
        <v>133</v>
      </c>
      <c r="F630" s="155" t="s">
        <v>478</v>
      </c>
      <c r="G630" s="155" t="s">
        <v>201</v>
      </c>
      <c r="H630" s="156" t="s">
        <v>202</v>
      </c>
      <c r="I630" s="156"/>
      <c r="J630" s="366">
        <v>1664.9</v>
      </c>
      <c r="K630" s="440">
        <v>1664891.93</v>
      </c>
      <c r="L630" s="366">
        <f>L631+L637+L634</f>
        <v>0</v>
      </c>
      <c r="M630" s="440">
        <f>M631+M637+M634</f>
        <v>0</v>
      </c>
      <c r="N630" s="366">
        <f t="shared" ref="N630:S630" si="788">N631+N637+N634</f>
        <v>0</v>
      </c>
      <c r="O630" s="440">
        <f t="shared" si="788"/>
        <v>0</v>
      </c>
      <c r="P630" s="366">
        <f t="shared" si="788"/>
        <v>0</v>
      </c>
      <c r="Q630" s="440">
        <f t="shared" si="788"/>
        <v>0</v>
      </c>
      <c r="R630" s="366">
        <f t="shared" si="788"/>
        <v>0</v>
      </c>
      <c r="S630" s="440">
        <f t="shared" si="788"/>
        <v>0</v>
      </c>
      <c r="T630" s="366">
        <f t="shared" ref="T630:W630" si="789">T631+T637+T634</f>
        <v>1664.9</v>
      </c>
      <c r="U630" s="735">
        <f t="shared" si="789"/>
        <v>1664891.93</v>
      </c>
      <c r="V630" s="736">
        <f t="shared" si="789"/>
        <v>1661</v>
      </c>
      <c r="W630" s="735">
        <f t="shared" si="789"/>
        <v>1660972.65</v>
      </c>
      <c r="X630" s="587">
        <f t="shared" si="775"/>
        <v>0.99765751696798599</v>
      </c>
      <c r="Y630" s="587">
        <f t="shared" si="776"/>
        <v>0.99764592528236951</v>
      </c>
    </row>
    <row r="631" spans="1:25" s="50" customFormat="1" ht="61.5" customHeight="1">
      <c r="A631" s="179" t="s">
        <v>376</v>
      </c>
      <c r="B631" s="36" t="s">
        <v>107</v>
      </c>
      <c r="C631" s="36" t="s">
        <v>526</v>
      </c>
      <c r="D631" s="37" t="s">
        <v>476</v>
      </c>
      <c r="E631" s="124" t="s">
        <v>133</v>
      </c>
      <c r="F631" s="125" t="s">
        <v>478</v>
      </c>
      <c r="G631" s="125" t="s">
        <v>201</v>
      </c>
      <c r="H631" s="126" t="s">
        <v>377</v>
      </c>
      <c r="I631" s="126"/>
      <c r="J631" s="383">
        <v>308</v>
      </c>
      <c r="K631" s="461">
        <v>308000</v>
      </c>
      <c r="L631" s="383">
        <f t="shared" ref="L631:W638" si="790">L632</f>
        <v>0</v>
      </c>
      <c r="M631" s="461">
        <f t="shared" si="790"/>
        <v>0</v>
      </c>
      <c r="N631" s="383">
        <f t="shared" si="790"/>
        <v>0</v>
      </c>
      <c r="O631" s="461">
        <f t="shared" si="790"/>
        <v>0</v>
      </c>
      <c r="P631" s="383">
        <f t="shared" si="790"/>
        <v>0</v>
      </c>
      <c r="Q631" s="461">
        <f t="shared" si="790"/>
        <v>0</v>
      </c>
      <c r="R631" s="383">
        <f t="shared" si="790"/>
        <v>0</v>
      </c>
      <c r="S631" s="461">
        <f t="shared" si="790"/>
        <v>0</v>
      </c>
      <c r="T631" s="383">
        <f t="shared" si="790"/>
        <v>308</v>
      </c>
      <c r="U631" s="715">
        <f t="shared" si="790"/>
        <v>308000</v>
      </c>
      <c r="V631" s="716">
        <f t="shared" si="790"/>
        <v>304.10000000000002</v>
      </c>
      <c r="W631" s="715">
        <f t="shared" si="790"/>
        <v>304080.71999999997</v>
      </c>
      <c r="X631" s="614">
        <f t="shared" si="775"/>
        <v>0.9873376623376624</v>
      </c>
      <c r="Y631" s="614">
        <f t="shared" si="776"/>
        <v>0.98727506493506489</v>
      </c>
    </row>
    <row r="632" spans="1:25" s="50" customFormat="1" ht="28.5" customHeight="1">
      <c r="A632" s="114" t="s">
        <v>553</v>
      </c>
      <c r="B632" s="41" t="s">
        <v>107</v>
      </c>
      <c r="C632" s="41" t="s">
        <v>526</v>
      </c>
      <c r="D632" s="42" t="s">
        <v>476</v>
      </c>
      <c r="E632" s="8" t="s">
        <v>133</v>
      </c>
      <c r="F632" s="9" t="s">
        <v>478</v>
      </c>
      <c r="G632" s="9" t="s">
        <v>201</v>
      </c>
      <c r="H632" s="10" t="s">
        <v>377</v>
      </c>
      <c r="I632" s="10" t="s">
        <v>554</v>
      </c>
      <c r="J632" s="352">
        <v>308</v>
      </c>
      <c r="K632" s="397">
        <v>308000</v>
      </c>
      <c r="L632" s="352">
        <f t="shared" si="790"/>
        <v>0</v>
      </c>
      <c r="M632" s="397">
        <f t="shared" si="790"/>
        <v>0</v>
      </c>
      <c r="N632" s="352">
        <f t="shared" si="790"/>
        <v>0</v>
      </c>
      <c r="O632" s="397">
        <f t="shared" si="790"/>
        <v>0</v>
      </c>
      <c r="P632" s="352">
        <f t="shared" si="790"/>
        <v>0</v>
      </c>
      <c r="Q632" s="397">
        <f t="shared" si="790"/>
        <v>0</v>
      </c>
      <c r="R632" s="352">
        <f t="shared" si="790"/>
        <v>0</v>
      </c>
      <c r="S632" s="397">
        <f t="shared" si="790"/>
        <v>0</v>
      </c>
      <c r="T632" s="352">
        <f t="shared" si="790"/>
        <v>308</v>
      </c>
      <c r="U632" s="700">
        <f t="shared" si="790"/>
        <v>308000</v>
      </c>
      <c r="V632" s="701">
        <f t="shared" si="790"/>
        <v>304.10000000000002</v>
      </c>
      <c r="W632" s="700">
        <f t="shared" si="790"/>
        <v>304080.71999999997</v>
      </c>
      <c r="X632" s="564">
        <f t="shared" si="775"/>
        <v>0.9873376623376624</v>
      </c>
      <c r="Y632" s="564">
        <f t="shared" si="776"/>
        <v>0.98727506493506489</v>
      </c>
    </row>
    <row r="633" spans="1:25" s="50" customFormat="1" ht="15" customHeight="1">
      <c r="A633" s="117" t="s">
        <v>555</v>
      </c>
      <c r="B633" s="46" t="s">
        <v>107</v>
      </c>
      <c r="C633" s="46" t="s">
        <v>526</v>
      </c>
      <c r="D633" s="47" t="s">
        <v>476</v>
      </c>
      <c r="E633" s="74" t="s">
        <v>133</v>
      </c>
      <c r="F633" s="75" t="s">
        <v>478</v>
      </c>
      <c r="G633" s="75" t="s">
        <v>201</v>
      </c>
      <c r="H633" s="76" t="s">
        <v>377</v>
      </c>
      <c r="I633" s="76" t="s">
        <v>556</v>
      </c>
      <c r="J633" s="351">
        <v>308</v>
      </c>
      <c r="K633" s="396">
        <v>308000</v>
      </c>
      <c r="L633" s="352">
        <f t="shared" ref="L633" si="791">N633+P633+R633</f>
        <v>0</v>
      </c>
      <c r="M633" s="397">
        <f t="shared" ref="M633" si="792">O633+Q633+S633</f>
        <v>0</v>
      </c>
      <c r="N633" s="351"/>
      <c r="O633" s="396"/>
      <c r="P633" s="351"/>
      <c r="Q633" s="396"/>
      <c r="R633" s="351"/>
      <c r="S633" s="396"/>
      <c r="T633" s="352">
        <f t="shared" ref="T633" si="793">J633+L633</f>
        <v>308</v>
      </c>
      <c r="U633" s="700">
        <f t="shared" ref="U633" si="794">K633+M633</f>
        <v>308000</v>
      </c>
      <c r="V633" s="708">
        <v>304.10000000000002</v>
      </c>
      <c r="W633" s="699">
        <v>304080.71999999997</v>
      </c>
      <c r="X633" s="572">
        <f t="shared" si="775"/>
        <v>0.9873376623376624</v>
      </c>
      <c r="Y633" s="572">
        <f t="shared" si="776"/>
        <v>0.98727506493506489</v>
      </c>
    </row>
    <row r="634" spans="1:25" s="50" customFormat="1" ht="18" customHeight="1">
      <c r="A634" s="179" t="s">
        <v>622</v>
      </c>
      <c r="B634" s="36" t="s">
        <v>107</v>
      </c>
      <c r="C634" s="36" t="s">
        <v>526</v>
      </c>
      <c r="D634" s="37" t="s">
        <v>476</v>
      </c>
      <c r="E634" s="124" t="s">
        <v>133</v>
      </c>
      <c r="F634" s="125" t="s">
        <v>478</v>
      </c>
      <c r="G634" s="125" t="s">
        <v>201</v>
      </c>
      <c r="H634" s="126" t="s">
        <v>621</v>
      </c>
      <c r="I634" s="126"/>
      <c r="J634" s="383">
        <v>1250.7</v>
      </c>
      <c r="K634" s="461">
        <v>1250686.93</v>
      </c>
      <c r="L634" s="383">
        <f t="shared" si="790"/>
        <v>0</v>
      </c>
      <c r="M634" s="461">
        <f t="shared" si="790"/>
        <v>0</v>
      </c>
      <c r="N634" s="383">
        <f t="shared" si="790"/>
        <v>0</v>
      </c>
      <c r="O634" s="461">
        <f t="shared" si="790"/>
        <v>0</v>
      </c>
      <c r="P634" s="383">
        <f t="shared" si="790"/>
        <v>0</v>
      </c>
      <c r="Q634" s="461">
        <f t="shared" si="790"/>
        <v>0</v>
      </c>
      <c r="R634" s="383">
        <f t="shared" si="790"/>
        <v>0</v>
      </c>
      <c r="S634" s="461">
        <f t="shared" si="790"/>
        <v>0</v>
      </c>
      <c r="T634" s="383">
        <f t="shared" si="790"/>
        <v>1250.7</v>
      </c>
      <c r="U634" s="715">
        <f t="shared" si="790"/>
        <v>1250686.93</v>
      </c>
      <c r="V634" s="716">
        <f t="shared" si="790"/>
        <v>1250.7</v>
      </c>
      <c r="W634" s="715">
        <f t="shared" si="790"/>
        <v>1250686.93</v>
      </c>
      <c r="X634" s="614">
        <f t="shared" si="775"/>
        <v>1</v>
      </c>
      <c r="Y634" s="614">
        <f t="shared" si="776"/>
        <v>1</v>
      </c>
    </row>
    <row r="635" spans="1:25" s="50" customFormat="1" ht="28.5" customHeight="1">
      <c r="A635" s="114" t="s">
        <v>553</v>
      </c>
      <c r="B635" s="41" t="s">
        <v>107</v>
      </c>
      <c r="C635" s="41" t="s">
        <v>526</v>
      </c>
      <c r="D635" s="42" t="s">
        <v>476</v>
      </c>
      <c r="E635" s="548" t="s">
        <v>133</v>
      </c>
      <c r="F635" s="549" t="s">
        <v>478</v>
      </c>
      <c r="G635" s="549" t="s">
        <v>201</v>
      </c>
      <c r="H635" s="550" t="s">
        <v>621</v>
      </c>
      <c r="I635" s="550" t="s">
        <v>554</v>
      </c>
      <c r="J635" s="352">
        <v>1250.7</v>
      </c>
      <c r="K635" s="397">
        <v>1250686.93</v>
      </c>
      <c r="L635" s="352">
        <f t="shared" si="790"/>
        <v>0</v>
      </c>
      <c r="M635" s="397">
        <f t="shared" si="790"/>
        <v>0</v>
      </c>
      <c r="N635" s="352">
        <f t="shared" si="790"/>
        <v>0</v>
      </c>
      <c r="O635" s="397">
        <f t="shared" si="790"/>
        <v>0</v>
      </c>
      <c r="P635" s="352">
        <f t="shared" si="790"/>
        <v>0</v>
      </c>
      <c r="Q635" s="397">
        <f t="shared" si="790"/>
        <v>0</v>
      </c>
      <c r="R635" s="352">
        <f t="shared" si="790"/>
        <v>0</v>
      </c>
      <c r="S635" s="397">
        <f t="shared" si="790"/>
        <v>0</v>
      </c>
      <c r="T635" s="352">
        <f t="shared" si="790"/>
        <v>1250.7</v>
      </c>
      <c r="U635" s="700">
        <f t="shared" si="790"/>
        <v>1250686.93</v>
      </c>
      <c r="V635" s="701">
        <f t="shared" si="790"/>
        <v>1250.7</v>
      </c>
      <c r="W635" s="700">
        <f t="shared" si="790"/>
        <v>1250686.93</v>
      </c>
      <c r="X635" s="564">
        <f t="shared" si="775"/>
        <v>1</v>
      </c>
      <c r="Y635" s="564">
        <f t="shared" si="776"/>
        <v>1</v>
      </c>
    </row>
    <row r="636" spans="1:25" s="50" customFormat="1" ht="15" customHeight="1">
      <c r="A636" s="117" t="s">
        <v>555</v>
      </c>
      <c r="B636" s="46" t="s">
        <v>107</v>
      </c>
      <c r="C636" s="46" t="s">
        <v>526</v>
      </c>
      <c r="D636" s="47" t="s">
        <v>476</v>
      </c>
      <c r="E636" s="74" t="s">
        <v>133</v>
      </c>
      <c r="F636" s="75" t="s">
        <v>478</v>
      </c>
      <c r="G636" s="75" t="s">
        <v>201</v>
      </c>
      <c r="H636" s="76" t="s">
        <v>621</v>
      </c>
      <c r="I636" s="76" t="s">
        <v>556</v>
      </c>
      <c r="J636" s="351">
        <v>1250.7</v>
      </c>
      <c r="K636" s="396">
        <v>1250686.93</v>
      </c>
      <c r="L636" s="352">
        <f t="shared" ref="L636" si="795">N636+P636+R636</f>
        <v>0</v>
      </c>
      <c r="M636" s="397">
        <f t="shared" ref="M636" si="796">O636+Q636+S636</f>
        <v>0</v>
      </c>
      <c r="N636" s="351"/>
      <c r="O636" s="396"/>
      <c r="P636" s="351"/>
      <c r="Q636" s="396"/>
      <c r="R636" s="351"/>
      <c r="S636" s="396"/>
      <c r="T636" s="352">
        <f t="shared" ref="T636" si="797">J636+L636</f>
        <v>1250.7</v>
      </c>
      <c r="U636" s="700">
        <f t="shared" ref="U636" si="798">K636+M636</f>
        <v>1250686.93</v>
      </c>
      <c r="V636" s="708">
        <v>1250.7</v>
      </c>
      <c r="W636" s="699">
        <v>1250686.93</v>
      </c>
      <c r="X636" s="572">
        <f t="shared" si="775"/>
        <v>1</v>
      </c>
      <c r="Y636" s="572">
        <f t="shared" si="776"/>
        <v>1</v>
      </c>
    </row>
    <row r="637" spans="1:25" s="50" customFormat="1" ht="18" customHeight="1">
      <c r="A637" s="60" t="s">
        <v>552</v>
      </c>
      <c r="B637" s="36" t="s">
        <v>107</v>
      </c>
      <c r="C637" s="36" t="s">
        <v>526</v>
      </c>
      <c r="D637" s="37" t="s">
        <v>476</v>
      </c>
      <c r="E637" s="124" t="s">
        <v>133</v>
      </c>
      <c r="F637" s="125" t="s">
        <v>478</v>
      </c>
      <c r="G637" s="125" t="s">
        <v>201</v>
      </c>
      <c r="H637" s="126" t="s">
        <v>211</v>
      </c>
      <c r="I637" s="126"/>
      <c r="J637" s="383">
        <v>106.2</v>
      </c>
      <c r="K637" s="461">
        <v>106205</v>
      </c>
      <c r="L637" s="383">
        <f t="shared" si="790"/>
        <v>0</v>
      </c>
      <c r="M637" s="461">
        <f t="shared" si="790"/>
        <v>0</v>
      </c>
      <c r="N637" s="383">
        <f t="shared" si="790"/>
        <v>0</v>
      </c>
      <c r="O637" s="461">
        <f t="shared" si="790"/>
        <v>0</v>
      </c>
      <c r="P637" s="383">
        <f t="shared" si="790"/>
        <v>0</v>
      </c>
      <c r="Q637" s="461">
        <f t="shared" si="790"/>
        <v>0</v>
      </c>
      <c r="R637" s="383">
        <f t="shared" si="790"/>
        <v>0</v>
      </c>
      <c r="S637" s="461">
        <f t="shared" si="790"/>
        <v>0</v>
      </c>
      <c r="T637" s="383">
        <f t="shared" si="790"/>
        <v>106.2</v>
      </c>
      <c r="U637" s="715">
        <f t="shared" si="790"/>
        <v>106205</v>
      </c>
      <c r="V637" s="716">
        <f t="shared" si="790"/>
        <v>106.2</v>
      </c>
      <c r="W637" s="715">
        <f t="shared" si="790"/>
        <v>106205</v>
      </c>
      <c r="X637" s="614">
        <f t="shared" si="775"/>
        <v>1</v>
      </c>
      <c r="Y637" s="614">
        <f t="shared" si="776"/>
        <v>1</v>
      </c>
    </row>
    <row r="638" spans="1:25" s="50" customFormat="1" ht="28.5" customHeight="1">
      <c r="A638" s="114" t="s">
        <v>553</v>
      </c>
      <c r="B638" s="41" t="s">
        <v>107</v>
      </c>
      <c r="C638" s="41" t="s">
        <v>526</v>
      </c>
      <c r="D638" s="42" t="s">
        <v>476</v>
      </c>
      <c r="E638" s="8" t="s">
        <v>133</v>
      </c>
      <c r="F638" s="9" t="s">
        <v>478</v>
      </c>
      <c r="G638" s="9" t="s">
        <v>201</v>
      </c>
      <c r="H638" s="10" t="s">
        <v>211</v>
      </c>
      <c r="I638" s="10" t="s">
        <v>554</v>
      </c>
      <c r="J638" s="352">
        <v>106.2</v>
      </c>
      <c r="K638" s="397">
        <v>106205</v>
      </c>
      <c r="L638" s="352">
        <f t="shared" si="790"/>
        <v>0</v>
      </c>
      <c r="M638" s="397">
        <f t="shared" si="790"/>
        <v>0</v>
      </c>
      <c r="N638" s="352">
        <f t="shared" si="790"/>
        <v>0</v>
      </c>
      <c r="O638" s="397">
        <f t="shared" si="790"/>
        <v>0</v>
      </c>
      <c r="P638" s="352">
        <f t="shared" si="790"/>
        <v>0</v>
      </c>
      <c r="Q638" s="397">
        <f t="shared" si="790"/>
        <v>0</v>
      </c>
      <c r="R638" s="352">
        <f t="shared" si="790"/>
        <v>0</v>
      </c>
      <c r="S638" s="397">
        <f t="shared" si="790"/>
        <v>0</v>
      </c>
      <c r="T638" s="352">
        <f t="shared" si="790"/>
        <v>106.2</v>
      </c>
      <c r="U638" s="700">
        <f t="shared" si="790"/>
        <v>106205</v>
      </c>
      <c r="V638" s="701">
        <f t="shared" si="790"/>
        <v>106.2</v>
      </c>
      <c r="W638" s="700">
        <f t="shared" si="790"/>
        <v>106205</v>
      </c>
      <c r="X638" s="564">
        <f t="shared" si="775"/>
        <v>1</v>
      </c>
      <c r="Y638" s="564">
        <f t="shared" si="776"/>
        <v>1</v>
      </c>
    </row>
    <row r="639" spans="1:25" s="50" customFormat="1" ht="15" customHeight="1">
      <c r="A639" s="117" t="s">
        <v>555</v>
      </c>
      <c r="B639" s="46" t="s">
        <v>107</v>
      </c>
      <c r="C639" s="46" t="s">
        <v>526</v>
      </c>
      <c r="D639" s="47" t="s">
        <v>476</v>
      </c>
      <c r="E639" s="74" t="s">
        <v>133</v>
      </c>
      <c r="F639" s="75" t="s">
        <v>478</v>
      </c>
      <c r="G639" s="75" t="s">
        <v>201</v>
      </c>
      <c r="H639" s="76" t="s">
        <v>211</v>
      </c>
      <c r="I639" s="76" t="s">
        <v>556</v>
      </c>
      <c r="J639" s="351">
        <v>106.2</v>
      </c>
      <c r="K639" s="396">
        <v>106205</v>
      </c>
      <c r="L639" s="352">
        <f t="shared" ref="L639" si="799">N639+P639+R639</f>
        <v>0</v>
      </c>
      <c r="M639" s="397">
        <f t="shared" ref="M639" si="800">O639+Q639+S639</f>
        <v>0</v>
      </c>
      <c r="N639" s="351"/>
      <c r="O639" s="396"/>
      <c r="P639" s="351"/>
      <c r="Q639" s="396"/>
      <c r="R639" s="351">
        <v>0</v>
      </c>
      <c r="S639" s="396">
        <v>0</v>
      </c>
      <c r="T639" s="352">
        <f t="shared" ref="T639" si="801">J639+L639</f>
        <v>106.2</v>
      </c>
      <c r="U639" s="700">
        <f t="shared" ref="U639" si="802">K639+M639</f>
        <v>106205</v>
      </c>
      <c r="V639" s="708">
        <v>106.2</v>
      </c>
      <c r="W639" s="699">
        <v>106205</v>
      </c>
      <c r="X639" s="572">
        <f t="shared" si="775"/>
        <v>1</v>
      </c>
      <c r="Y639" s="572">
        <f t="shared" si="776"/>
        <v>1</v>
      </c>
    </row>
    <row r="640" spans="1:25" s="12" customFormat="1" ht="25.5" customHeight="1">
      <c r="A640" s="392" t="s">
        <v>420</v>
      </c>
      <c r="B640" s="24" t="s">
        <v>107</v>
      </c>
      <c r="C640" s="24" t="s">
        <v>526</v>
      </c>
      <c r="D640" s="25" t="s">
        <v>476</v>
      </c>
      <c r="E640" s="25" t="s">
        <v>424</v>
      </c>
      <c r="F640" s="26" t="s">
        <v>478</v>
      </c>
      <c r="G640" s="26" t="s">
        <v>201</v>
      </c>
      <c r="H640" s="27" t="s">
        <v>202</v>
      </c>
      <c r="I640" s="27"/>
      <c r="J640" s="347">
        <v>1420.7999999999997</v>
      </c>
      <c r="K640" s="422">
        <v>1420821.36</v>
      </c>
      <c r="L640" s="347">
        <f t="shared" ref="L640:W642" si="803">L641</f>
        <v>1.9</v>
      </c>
      <c r="M640" s="422">
        <f t="shared" si="803"/>
        <v>1886.66</v>
      </c>
      <c r="N640" s="347">
        <f t="shared" si="803"/>
        <v>1.9</v>
      </c>
      <c r="O640" s="422">
        <f t="shared" si="803"/>
        <v>1886.66</v>
      </c>
      <c r="P640" s="347">
        <f t="shared" si="803"/>
        <v>0</v>
      </c>
      <c r="Q640" s="422">
        <f t="shared" si="803"/>
        <v>0</v>
      </c>
      <c r="R640" s="347">
        <f t="shared" si="803"/>
        <v>0</v>
      </c>
      <c r="S640" s="422">
        <f t="shared" si="803"/>
        <v>0</v>
      </c>
      <c r="T640" s="347">
        <f t="shared" si="803"/>
        <v>1422.6999999999998</v>
      </c>
      <c r="U640" s="691">
        <f t="shared" si="803"/>
        <v>1422708.02</v>
      </c>
      <c r="V640" s="692">
        <f t="shared" si="803"/>
        <v>1422.6999999999998</v>
      </c>
      <c r="W640" s="691">
        <f t="shared" si="803"/>
        <v>1422708.02</v>
      </c>
      <c r="X640" s="568">
        <f t="shared" si="775"/>
        <v>1</v>
      </c>
      <c r="Y640" s="568">
        <f t="shared" si="776"/>
        <v>1</v>
      </c>
    </row>
    <row r="641" spans="1:25" s="12" customFormat="1" ht="15" customHeight="1">
      <c r="A641" s="60" t="s">
        <v>421</v>
      </c>
      <c r="B641" s="61" t="s">
        <v>107</v>
      </c>
      <c r="C641" s="61" t="s">
        <v>526</v>
      </c>
      <c r="D641" s="62" t="s">
        <v>476</v>
      </c>
      <c r="E641" s="63" t="s">
        <v>424</v>
      </c>
      <c r="F641" s="64" t="s">
        <v>478</v>
      </c>
      <c r="G641" s="64" t="s">
        <v>201</v>
      </c>
      <c r="H641" s="65" t="s">
        <v>422</v>
      </c>
      <c r="I641" s="66"/>
      <c r="J641" s="355">
        <v>1420.7999999999997</v>
      </c>
      <c r="K641" s="428">
        <v>1420821.36</v>
      </c>
      <c r="L641" s="355">
        <f t="shared" si="803"/>
        <v>1.9</v>
      </c>
      <c r="M641" s="428">
        <f t="shared" si="803"/>
        <v>1886.66</v>
      </c>
      <c r="N641" s="355">
        <f t="shared" si="803"/>
        <v>1.9</v>
      </c>
      <c r="O641" s="428">
        <f t="shared" si="803"/>
        <v>1886.66</v>
      </c>
      <c r="P641" s="355">
        <f t="shared" si="803"/>
        <v>0</v>
      </c>
      <c r="Q641" s="428">
        <f t="shared" si="803"/>
        <v>0</v>
      </c>
      <c r="R641" s="355">
        <f t="shared" si="803"/>
        <v>0</v>
      </c>
      <c r="S641" s="428">
        <f t="shared" si="803"/>
        <v>0</v>
      </c>
      <c r="T641" s="355">
        <f t="shared" si="803"/>
        <v>1422.6999999999998</v>
      </c>
      <c r="U641" s="706">
        <f t="shared" si="803"/>
        <v>1422708.02</v>
      </c>
      <c r="V641" s="707">
        <f t="shared" si="803"/>
        <v>1422.6999999999998</v>
      </c>
      <c r="W641" s="706">
        <f t="shared" si="803"/>
        <v>1422708.02</v>
      </c>
      <c r="X641" s="575">
        <f t="shared" si="775"/>
        <v>1</v>
      </c>
      <c r="Y641" s="575">
        <f t="shared" si="776"/>
        <v>1</v>
      </c>
    </row>
    <row r="642" spans="1:25" s="28" customFormat="1" ht="26.25" customHeight="1">
      <c r="A642" s="114" t="s">
        <v>553</v>
      </c>
      <c r="B642" s="41" t="s">
        <v>107</v>
      </c>
      <c r="C642" s="41" t="s">
        <v>526</v>
      </c>
      <c r="D642" s="42" t="s">
        <v>476</v>
      </c>
      <c r="E642" s="42" t="s">
        <v>424</v>
      </c>
      <c r="F642" s="43" t="s">
        <v>478</v>
      </c>
      <c r="G642" s="43" t="s">
        <v>201</v>
      </c>
      <c r="H642" s="44" t="s">
        <v>422</v>
      </c>
      <c r="I642" s="44" t="s">
        <v>554</v>
      </c>
      <c r="J642" s="350">
        <v>1420.7999999999997</v>
      </c>
      <c r="K642" s="425">
        <v>1420821.36</v>
      </c>
      <c r="L642" s="350">
        <f t="shared" si="803"/>
        <v>1.9</v>
      </c>
      <c r="M642" s="425">
        <f t="shared" si="803"/>
        <v>1886.66</v>
      </c>
      <c r="N642" s="350">
        <f t="shared" si="803"/>
        <v>1.9</v>
      </c>
      <c r="O642" s="425">
        <f t="shared" si="803"/>
        <v>1886.66</v>
      </c>
      <c r="P642" s="350">
        <f t="shared" si="803"/>
        <v>0</v>
      </c>
      <c r="Q642" s="425">
        <f t="shared" si="803"/>
        <v>0</v>
      </c>
      <c r="R642" s="350">
        <f t="shared" si="803"/>
        <v>0</v>
      </c>
      <c r="S642" s="425">
        <f t="shared" si="803"/>
        <v>0</v>
      </c>
      <c r="T642" s="350">
        <f t="shared" si="803"/>
        <v>1422.6999999999998</v>
      </c>
      <c r="U642" s="697">
        <f t="shared" si="803"/>
        <v>1422708.02</v>
      </c>
      <c r="V642" s="698">
        <f t="shared" si="803"/>
        <v>1422.6999999999998</v>
      </c>
      <c r="W642" s="697">
        <f t="shared" si="803"/>
        <v>1422708.02</v>
      </c>
      <c r="X642" s="571">
        <f t="shared" si="775"/>
        <v>1</v>
      </c>
      <c r="Y642" s="571">
        <f t="shared" si="776"/>
        <v>1</v>
      </c>
    </row>
    <row r="643" spans="1:25" s="50" customFormat="1" ht="15.75" customHeight="1">
      <c r="A643" s="115" t="s">
        <v>555</v>
      </c>
      <c r="B643" s="46" t="s">
        <v>107</v>
      </c>
      <c r="C643" s="46" t="s">
        <v>526</v>
      </c>
      <c r="D643" s="47" t="s">
        <v>476</v>
      </c>
      <c r="E643" s="47" t="s">
        <v>424</v>
      </c>
      <c r="F643" s="48" t="s">
        <v>478</v>
      </c>
      <c r="G643" s="48" t="s">
        <v>201</v>
      </c>
      <c r="H643" s="49" t="s">
        <v>422</v>
      </c>
      <c r="I643" s="49" t="s">
        <v>556</v>
      </c>
      <c r="J643" s="351">
        <v>1420.7999999999997</v>
      </c>
      <c r="K643" s="396">
        <v>1420821.36</v>
      </c>
      <c r="L643" s="351">
        <f>SUM(L644:L650)</f>
        <v>1.9</v>
      </c>
      <c r="M643" s="396">
        <f>SUM(M644:M650)</f>
        <v>1886.66</v>
      </c>
      <c r="N643" s="351">
        <f>SUM(N644:N650)</f>
        <v>1.9</v>
      </c>
      <c r="O643" s="396">
        <f>SUM(O644:O650)</f>
        <v>1886.66</v>
      </c>
      <c r="P643" s="351">
        <f>SUM(P644:P650)</f>
        <v>0</v>
      </c>
      <c r="Q643" s="396">
        <f t="shared" ref="Q643:S643" si="804">SUM(Q644:Q650)</f>
        <v>0</v>
      </c>
      <c r="R643" s="351">
        <f t="shared" si="804"/>
        <v>0</v>
      </c>
      <c r="S643" s="396">
        <f t="shared" si="804"/>
        <v>0</v>
      </c>
      <c r="T643" s="351">
        <f t="shared" ref="T643:W643" si="805">SUM(T644:T650)</f>
        <v>1422.6999999999998</v>
      </c>
      <c r="U643" s="699">
        <f t="shared" si="805"/>
        <v>1422708.02</v>
      </c>
      <c r="V643" s="708">
        <f t="shared" si="805"/>
        <v>1422.6999999999998</v>
      </c>
      <c r="W643" s="699">
        <f t="shared" si="805"/>
        <v>1422708.02</v>
      </c>
      <c r="X643" s="572">
        <f t="shared" si="775"/>
        <v>1</v>
      </c>
      <c r="Y643" s="572">
        <f t="shared" si="776"/>
        <v>1</v>
      </c>
    </row>
    <row r="644" spans="1:25" s="6" customFormat="1" ht="13.5" customHeight="1">
      <c r="A644" s="108" t="s">
        <v>447</v>
      </c>
      <c r="B644" s="127"/>
      <c r="C644" s="127"/>
      <c r="D644" s="128"/>
      <c r="E644" s="128"/>
      <c r="F644" s="130"/>
      <c r="G644" s="130"/>
      <c r="H644" s="131"/>
      <c r="I644" s="131" t="s">
        <v>149</v>
      </c>
      <c r="J644" s="352">
        <v>149.4</v>
      </c>
      <c r="K644" s="397">
        <v>149418.9</v>
      </c>
      <c r="L644" s="352">
        <f t="shared" ref="L644:L650" si="806">N644+P644+R644</f>
        <v>0</v>
      </c>
      <c r="M644" s="397">
        <f t="shared" ref="M644:M650" si="807">O644+Q644+S644</f>
        <v>0</v>
      </c>
      <c r="N644" s="352"/>
      <c r="O644" s="397"/>
      <c r="P644" s="352"/>
      <c r="Q644" s="397"/>
      <c r="R644" s="352"/>
      <c r="S644" s="397"/>
      <c r="T644" s="352">
        <f t="shared" ref="T644:T650" si="808">J644+L644</f>
        <v>149.4</v>
      </c>
      <c r="U644" s="700">
        <f t="shared" ref="U644:U650" si="809">K644+M644</f>
        <v>149418.9</v>
      </c>
      <c r="V644" s="701">
        <v>149.4</v>
      </c>
      <c r="W644" s="700">
        <v>149418.9</v>
      </c>
      <c r="X644" s="564">
        <f t="shared" si="775"/>
        <v>1</v>
      </c>
      <c r="Y644" s="564">
        <f t="shared" si="776"/>
        <v>1</v>
      </c>
    </row>
    <row r="645" spans="1:25" s="6" customFormat="1" ht="13.5" customHeight="1">
      <c r="A645" s="108" t="s">
        <v>534</v>
      </c>
      <c r="B645" s="127"/>
      <c r="C645" s="127"/>
      <c r="D645" s="128"/>
      <c r="E645" s="128"/>
      <c r="F645" s="130"/>
      <c r="G645" s="130"/>
      <c r="H645" s="131"/>
      <c r="I645" s="131" t="s">
        <v>149</v>
      </c>
      <c r="J645" s="352">
        <v>264.10000000000002</v>
      </c>
      <c r="K645" s="397">
        <v>264151.7</v>
      </c>
      <c r="L645" s="352">
        <f t="shared" si="806"/>
        <v>0</v>
      </c>
      <c r="M645" s="397">
        <f t="shared" si="807"/>
        <v>0</v>
      </c>
      <c r="N645" s="352"/>
      <c r="O645" s="397"/>
      <c r="P645" s="352"/>
      <c r="Q645" s="397"/>
      <c r="R645" s="352"/>
      <c r="S645" s="397"/>
      <c r="T645" s="352">
        <f t="shared" si="808"/>
        <v>264.10000000000002</v>
      </c>
      <c r="U645" s="700">
        <f t="shared" si="809"/>
        <v>264151.7</v>
      </c>
      <c r="V645" s="701">
        <v>264.10000000000002</v>
      </c>
      <c r="W645" s="700">
        <v>264151.7</v>
      </c>
      <c r="X645" s="564">
        <f t="shared" si="775"/>
        <v>1</v>
      </c>
      <c r="Y645" s="564">
        <f t="shared" si="776"/>
        <v>1</v>
      </c>
    </row>
    <row r="646" spans="1:25" s="6" customFormat="1" ht="13.5" customHeight="1">
      <c r="A646" s="108" t="s">
        <v>448</v>
      </c>
      <c r="B646" s="127"/>
      <c r="C646" s="127"/>
      <c r="D646" s="128"/>
      <c r="E646" s="128"/>
      <c r="F646" s="130"/>
      <c r="G646" s="130"/>
      <c r="H646" s="131"/>
      <c r="I646" s="131" t="s">
        <v>149</v>
      </c>
      <c r="J646" s="352">
        <v>107.80000000000001</v>
      </c>
      <c r="K646" s="397">
        <v>107817.57</v>
      </c>
      <c r="L646" s="352">
        <f t="shared" si="806"/>
        <v>0</v>
      </c>
      <c r="M646" s="397">
        <f t="shared" si="807"/>
        <v>0</v>
      </c>
      <c r="N646" s="352"/>
      <c r="O646" s="397"/>
      <c r="P646" s="352"/>
      <c r="Q646" s="397"/>
      <c r="R646" s="352"/>
      <c r="S646" s="397"/>
      <c r="T646" s="352">
        <f t="shared" si="808"/>
        <v>107.80000000000001</v>
      </c>
      <c r="U646" s="700">
        <f t="shared" si="809"/>
        <v>107817.57</v>
      </c>
      <c r="V646" s="701">
        <v>107.8</v>
      </c>
      <c r="W646" s="700">
        <v>107817.57</v>
      </c>
      <c r="X646" s="564">
        <f t="shared" si="775"/>
        <v>0.99999999999999989</v>
      </c>
      <c r="Y646" s="564">
        <f t="shared" si="776"/>
        <v>1</v>
      </c>
    </row>
    <row r="647" spans="1:25" s="6" customFormat="1" ht="13.5" customHeight="1">
      <c r="A647" s="108" t="s">
        <v>449</v>
      </c>
      <c r="B647" s="127"/>
      <c r="C647" s="127"/>
      <c r="D647" s="128"/>
      <c r="E647" s="128"/>
      <c r="F647" s="130"/>
      <c r="G647" s="130"/>
      <c r="H647" s="131"/>
      <c r="I647" s="131" t="s">
        <v>149</v>
      </c>
      <c r="J647" s="352">
        <v>131.6</v>
      </c>
      <c r="K647" s="397">
        <v>131565.94999999998</v>
      </c>
      <c r="L647" s="352">
        <f t="shared" si="806"/>
        <v>0</v>
      </c>
      <c r="M647" s="397">
        <f t="shared" si="807"/>
        <v>0</v>
      </c>
      <c r="N647" s="352"/>
      <c r="O647" s="397"/>
      <c r="P647" s="352"/>
      <c r="Q647" s="397"/>
      <c r="R647" s="352"/>
      <c r="S647" s="397"/>
      <c r="T647" s="352">
        <f t="shared" si="808"/>
        <v>131.6</v>
      </c>
      <c r="U647" s="700">
        <f t="shared" si="809"/>
        <v>131565.94999999998</v>
      </c>
      <c r="V647" s="701">
        <v>131.6</v>
      </c>
      <c r="W647" s="700">
        <v>131565.95000000001</v>
      </c>
      <c r="X647" s="564">
        <f t="shared" si="775"/>
        <v>1</v>
      </c>
      <c r="Y647" s="564">
        <f t="shared" si="776"/>
        <v>1.0000000000000002</v>
      </c>
    </row>
    <row r="648" spans="1:25" s="6" customFormat="1" ht="13.5" customHeight="1">
      <c r="A648" s="108" t="s">
        <v>450</v>
      </c>
      <c r="B648" s="127"/>
      <c r="C648" s="127"/>
      <c r="D648" s="128"/>
      <c r="E648" s="128"/>
      <c r="F648" s="130"/>
      <c r="G648" s="130"/>
      <c r="H648" s="131"/>
      <c r="I648" s="131" t="s">
        <v>149</v>
      </c>
      <c r="J648" s="352">
        <v>194.7</v>
      </c>
      <c r="K648" s="397">
        <v>194780.76</v>
      </c>
      <c r="L648" s="352">
        <f t="shared" si="806"/>
        <v>1.9</v>
      </c>
      <c r="M648" s="397">
        <f t="shared" si="807"/>
        <v>1886.66</v>
      </c>
      <c r="N648" s="352">
        <v>1.9</v>
      </c>
      <c r="O648" s="397">
        <v>1886.66</v>
      </c>
      <c r="P648" s="352"/>
      <c r="Q648" s="397"/>
      <c r="R648" s="352"/>
      <c r="S648" s="397"/>
      <c r="T648" s="352">
        <f t="shared" si="808"/>
        <v>196.6</v>
      </c>
      <c r="U648" s="700">
        <f t="shared" si="809"/>
        <v>196667.42</v>
      </c>
      <c r="V648" s="701">
        <v>196.6</v>
      </c>
      <c r="W648" s="700">
        <v>196667.42</v>
      </c>
      <c r="X648" s="564">
        <f t="shared" si="775"/>
        <v>1</v>
      </c>
      <c r="Y648" s="564">
        <f t="shared" si="776"/>
        <v>1</v>
      </c>
    </row>
    <row r="649" spans="1:25" s="6" customFormat="1" ht="13.5" customHeight="1">
      <c r="A649" s="108" t="s">
        <v>451</v>
      </c>
      <c r="B649" s="127"/>
      <c r="C649" s="127"/>
      <c r="D649" s="128"/>
      <c r="E649" s="128"/>
      <c r="F649" s="130"/>
      <c r="G649" s="130"/>
      <c r="H649" s="131"/>
      <c r="I649" s="131" t="s">
        <v>149</v>
      </c>
      <c r="J649" s="352">
        <v>371.6</v>
      </c>
      <c r="K649" s="397">
        <v>371573.01</v>
      </c>
      <c r="L649" s="352">
        <f t="shared" si="806"/>
        <v>0</v>
      </c>
      <c r="M649" s="397">
        <f t="shared" si="807"/>
        <v>0</v>
      </c>
      <c r="N649" s="352"/>
      <c r="O649" s="397"/>
      <c r="P649" s="352"/>
      <c r="Q649" s="397"/>
      <c r="R649" s="352"/>
      <c r="S649" s="397"/>
      <c r="T649" s="352">
        <f t="shared" si="808"/>
        <v>371.6</v>
      </c>
      <c r="U649" s="700">
        <f t="shared" si="809"/>
        <v>371573.01</v>
      </c>
      <c r="V649" s="701">
        <v>371.6</v>
      </c>
      <c r="W649" s="700">
        <v>371573.01</v>
      </c>
      <c r="X649" s="564">
        <f t="shared" si="775"/>
        <v>1</v>
      </c>
      <c r="Y649" s="564">
        <f t="shared" si="776"/>
        <v>1</v>
      </c>
    </row>
    <row r="650" spans="1:25" s="6" customFormat="1" ht="13.5" customHeight="1">
      <c r="A650" s="108" t="s">
        <v>452</v>
      </c>
      <c r="B650" s="127"/>
      <c r="C650" s="127"/>
      <c r="D650" s="128"/>
      <c r="E650" s="128"/>
      <c r="F650" s="130"/>
      <c r="G650" s="130"/>
      <c r="H650" s="131"/>
      <c r="I650" s="131" t="s">
        <v>149</v>
      </c>
      <c r="J650" s="352">
        <v>201.60000000000002</v>
      </c>
      <c r="K650" s="397">
        <v>201513.47</v>
      </c>
      <c r="L650" s="352">
        <f t="shared" si="806"/>
        <v>0</v>
      </c>
      <c r="M650" s="397">
        <f t="shared" si="807"/>
        <v>0</v>
      </c>
      <c r="N650" s="352"/>
      <c r="O650" s="397"/>
      <c r="P650" s="352"/>
      <c r="Q650" s="397"/>
      <c r="R650" s="352"/>
      <c r="S650" s="397"/>
      <c r="T650" s="352">
        <f t="shared" si="808"/>
        <v>201.60000000000002</v>
      </c>
      <c r="U650" s="700">
        <f t="shared" si="809"/>
        <v>201513.47</v>
      </c>
      <c r="V650" s="701">
        <v>201.6</v>
      </c>
      <c r="W650" s="700">
        <v>201513.47</v>
      </c>
      <c r="X650" s="564">
        <f t="shared" si="775"/>
        <v>0.99999999999999989</v>
      </c>
      <c r="Y650" s="564">
        <f t="shared" si="776"/>
        <v>1</v>
      </c>
    </row>
    <row r="651" spans="1:25" s="59" customFormat="1" ht="15.75" customHeight="1">
      <c r="A651" s="87" t="s">
        <v>395</v>
      </c>
      <c r="B651" s="19" t="s">
        <v>107</v>
      </c>
      <c r="C651" s="19" t="s">
        <v>526</v>
      </c>
      <c r="D651" s="19" t="s">
        <v>489</v>
      </c>
      <c r="E651" s="799"/>
      <c r="F651" s="800"/>
      <c r="G651" s="800"/>
      <c r="H651" s="801"/>
      <c r="I651" s="19"/>
      <c r="J651" s="353">
        <v>74139</v>
      </c>
      <c r="K651" s="426">
        <v>74138962.280000001</v>
      </c>
      <c r="L651" s="353">
        <f t="shared" ref="L651:W651" si="810">L652+L677+L690+L695</f>
        <v>503.6</v>
      </c>
      <c r="M651" s="426">
        <f t="shared" si="810"/>
        <v>503583.57999999996</v>
      </c>
      <c r="N651" s="353">
        <f t="shared" si="810"/>
        <v>503.6</v>
      </c>
      <c r="O651" s="426">
        <f t="shared" si="810"/>
        <v>503583.57999999996</v>
      </c>
      <c r="P651" s="353">
        <f t="shared" si="810"/>
        <v>0</v>
      </c>
      <c r="Q651" s="426">
        <f t="shared" si="810"/>
        <v>0</v>
      </c>
      <c r="R651" s="353">
        <f t="shared" si="810"/>
        <v>0</v>
      </c>
      <c r="S651" s="426">
        <f t="shared" si="810"/>
        <v>0</v>
      </c>
      <c r="T651" s="353">
        <f t="shared" si="810"/>
        <v>74642.599999999991</v>
      </c>
      <c r="U651" s="702">
        <f t="shared" si="810"/>
        <v>74642545.859999999</v>
      </c>
      <c r="V651" s="703">
        <f t="shared" si="810"/>
        <v>74642.099999999991</v>
      </c>
      <c r="W651" s="702">
        <f t="shared" si="810"/>
        <v>74642103.299999997</v>
      </c>
      <c r="X651" s="573">
        <f t="shared" si="775"/>
        <v>0.99999330141233023</v>
      </c>
      <c r="Y651" s="573">
        <f t="shared" si="776"/>
        <v>0.99999407094178117</v>
      </c>
    </row>
    <row r="652" spans="1:25" s="86" customFormat="1" ht="27" customHeight="1">
      <c r="A652" s="166" t="s">
        <v>120</v>
      </c>
      <c r="B652" s="100" t="s">
        <v>107</v>
      </c>
      <c r="C652" s="100" t="s">
        <v>526</v>
      </c>
      <c r="D652" s="101" t="s">
        <v>489</v>
      </c>
      <c r="E652" s="119" t="s">
        <v>71</v>
      </c>
      <c r="F652" s="120" t="s">
        <v>478</v>
      </c>
      <c r="G652" s="120" t="s">
        <v>201</v>
      </c>
      <c r="H652" s="121" t="s">
        <v>202</v>
      </c>
      <c r="I652" s="121"/>
      <c r="J652" s="366">
        <v>46837.69999999999</v>
      </c>
      <c r="K652" s="440">
        <v>46837726.520000003</v>
      </c>
      <c r="L652" s="366">
        <f>L665+L669+L659+L653</f>
        <v>0</v>
      </c>
      <c r="M652" s="440">
        <f t="shared" ref="M652:U652" si="811">M665+M669+M659+M653</f>
        <v>0</v>
      </c>
      <c r="N652" s="366">
        <f t="shared" si="811"/>
        <v>0</v>
      </c>
      <c r="O652" s="440">
        <f t="shared" si="811"/>
        <v>0</v>
      </c>
      <c r="P652" s="366">
        <f t="shared" si="811"/>
        <v>0</v>
      </c>
      <c r="Q652" s="440">
        <f t="shared" si="811"/>
        <v>0</v>
      </c>
      <c r="R652" s="366">
        <f t="shared" si="811"/>
        <v>0</v>
      </c>
      <c r="S652" s="440">
        <f t="shared" si="811"/>
        <v>0</v>
      </c>
      <c r="T652" s="366">
        <f t="shared" si="811"/>
        <v>46837.69999999999</v>
      </c>
      <c r="U652" s="735">
        <f t="shared" si="811"/>
        <v>46837726.520000003</v>
      </c>
      <c r="V652" s="736">
        <f t="shared" ref="V652:W652" si="812">V665+V669+V659+V653</f>
        <v>46837.7</v>
      </c>
      <c r="W652" s="735">
        <f t="shared" si="812"/>
        <v>46837726.520000003</v>
      </c>
      <c r="X652" s="587">
        <f t="shared" si="775"/>
        <v>1.0000000000000002</v>
      </c>
      <c r="Y652" s="587">
        <f t="shared" si="776"/>
        <v>1</v>
      </c>
    </row>
    <row r="653" spans="1:25" s="12" customFormat="1" ht="61.5" customHeight="1">
      <c r="A653" s="485" t="s">
        <v>592</v>
      </c>
      <c r="B653" s="61" t="s">
        <v>107</v>
      </c>
      <c r="C653" s="138" t="s">
        <v>526</v>
      </c>
      <c r="D653" s="63" t="s">
        <v>489</v>
      </c>
      <c r="E653" s="63" t="s">
        <v>71</v>
      </c>
      <c r="F653" s="64" t="s">
        <v>478</v>
      </c>
      <c r="G653" s="64" t="s">
        <v>201</v>
      </c>
      <c r="H653" s="65" t="s">
        <v>580</v>
      </c>
      <c r="I653" s="65"/>
      <c r="J653" s="359">
        <v>745.7</v>
      </c>
      <c r="K653" s="432">
        <v>745699.6</v>
      </c>
      <c r="L653" s="359">
        <f>L654</f>
        <v>0</v>
      </c>
      <c r="M653" s="432">
        <f t="shared" ref="M653:W663" si="813">M654</f>
        <v>0</v>
      </c>
      <c r="N653" s="359">
        <f t="shared" si="813"/>
        <v>0</v>
      </c>
      <c r="O653" s="432">
        <f t="shared" si="813"/>
        <v>0</v>
      </c>
      <c r="P653" s="359">
        <f t="shared" si="813"/>
        <v>0</v>
      </c>
      <c r="Q653" s="432">
        <f t="shared" si="813"/>
        <v>0</v>
      </c>
      <c r="R653" s="359">
        <f t="shared" si="813"/>
        <v>0</v>
      </c>
      <c r="S653" s="432">
        <f t="shared" si="813"/>
        <v>0</v>
      </c>
      <c r="T653" s="359">
        <f t="shared" si="813"/>
        <v>745.7</v>
      </c>
      <c r="U653" s="715">
        <f t="shared" si="813"/>
        <v>745699.6</v>
      </c>
      <c r="V653" s="716">
        <f t="shared" si="813"/>
        <v>745.7</v>
      </c>
      <c r="W653" s="715">
        <f t="shared" si="813"/>
        <v>745699.6</v>
      </c>
      <c r="X653" s="579">
        <f t="shared" si="775"/>
        <v>1</v>
      </c>
      <c r="Y653" s="579">
        <f t="shared" si="776"/>
        <v>1</v>
      </c>
    </row>
    <row r="654" spans="1:25" s="59" customFormat="1" ht="24" customHeight="1">
      <c r="A654" s="114" t="s">
        <v>553</v>
      </c>
      <c r="B654" s="41" t="s">
        <v>107</v>
      </c>
      <c r="C654" s="67" t="s">
        <v>526</v>
      </c>
      <c r="D654" s="68" t="s">
        <v>489</v>
      </c>
      <c r="E654" s="478" t="s">
        <v>71</v>
      </c>
      <c r="F654" s="479" t="s">
        <v>478</v>
      </c>
      <c r="G654" s="479" t="s">
        <v>201</v>
      </c>
      <c r="H654" s="480" t="s">
        <v>580</v>
      </c>
      <c r="I654" s="480" t="s">
        <v>554</v>
      </c>
      <c r="J654" s="360">
        <v>745.7</v>
      </c>
      <c r="K654" s="433">
        <v>745699.6</v>
      </c>
      <c r="L654" s="360">
        <f>L655+L657</f>
        <v>0</v>
      </c>
      <c r="M654" s="433">
        <f t="shared" ref="M654:U654" si="814">M655+M657</f>
        <v>0</v>
      </c>
      <c r="N654" s="360">
        <f t="shared" si="814"/>
        <v>0</v>
      </c>
      <c r="O654" s="433">
        <f t="shared" si="814"/>
        <v>0</v>
      </c>
      <c r="P654" s="360">
        <f t="shared" si="814"/>
        <v>0</v>
      </c>
      <c r="Q654" s="433">
        <f t="shared" si="814"/>
        <v>0</v>
      </c>
      <c r="R654" s="360">
        <f t="shared" si="814"/>
        <v>0</v>
      </c>
      <c r="S654" s="433">
        <f t="shared" si="814"/>
        <v>0</v>
      </c>
      <c r="T654" s="360">
        <f t="shared" si="814"/>
        <v>745.7</v>
      </c>
      <c r="U654" s="700">
        <f t="shared" si="814"/>
        <v>745699.6</v>
      </c>
      <c r="V654" s="701">
        <f t="shared" ref="V654:W654" si="815">V655+V657</f>
        <v>745.7</v>
      </c>
      <c r="W654" s="700">
        <f t="shared" si="815"/>
        <v>745699.6</v>
      </c>
      <c r="X654" s="580">
        <f t="shared" si="775"/>
        <v>1</v>
      </c>
      <c r="Y654" s="580">
        <f t="shared" si="776"/>
        <v>1</v>
      </c>
    </row>
    <row r="655" spans="1:25" s="50" customFormat="1" ht="15.75" customHeight="1">
      <c r="A655" s="117" t="s">
        <v>555</v>
      </c>
      <c r="B655" s="72" t="s">
        <v>107</v>
      </c>
      <c r="C655" s="72" t="s">
        <v>526</v>
      </c>
      <c r="D655" s="73" t="s">
        <v>489</v>
      </c>
      <c r="E655" s="74" t="s">
        <v>71</v>
      </c>
      <c r="F655" s="75" t="s">
        <v>478</v>
      </c>
      <c r="G655" s="75" t="s">
        <v>201</v>
      </c>
      <c r="H655" s="76" t="s">
        <v>580</v>
      </c>
      <c r="I655" s="76" t="s">
        <v>556</v>
      </c>
      <c r="J655" s="378">
        <v>406.59999999999997</v>
      </c>
      <c r="K655" s="447">
        <v>406567</v>
      </c>
      <c r="L655" s="378">
        <f>L656</f>
        <v>0</v>
      </c>
      <c r="M655" s="447">
        <f t="shared" si="813"/>
        <v>0</v>
      </c>
      <c r="N655" s="378">
        <f t="shared" si="813"/>
        <v>0</v>
      </c>
      <c r="O655" s="447">
        <f t="shared" si="813"/>
        <v>0</v>
      </c>
      <c r="P655" s="378">
        <f t="shared" si="813"/>
        <v>0</v>
      </c>
      <c r="Q655" s="447">
        <f t="shared" si="813"/>
        <v>0</v>
      </c>
      <c r="R655" s="378">
        <f t="shared" si="813"/>
        <v>0</v>
      </c>
      <c r="S655" s="447">
        <f t="shared" si="813"/>
        <v>0</v>
      </c>
      <c r="T655" s="378">
        <f t="shared" si="813"/>
        <v>406.59999999999997</v>
      </c>
      <c r="U655" s="730">
        <f t="shared" si="813"/>
        <v>406567</v>
      </c>
      <c r="V655" s="731">
        <f t="shared" si="813"/>
        <v>406.6</v>
      </c>
      <c r="W655" s="730">
        <f t="shared" si="813"/>
        <v>406567</v>
      </c>
      <c r="X655" s="605">
        <f t="shared" si="775"/>
        <v>1.0000000000000002</v>
      </c>
      <c r="Y655" s="605">
        <f t="shared" si="776"/>
        <v>1</v>
      </c>
    </row>
    <row r="656" spans="1:25" s="6" customFormat="1" ht="14.25" customHeight="1">
      <c r="A656" s="173" t="s">
        <v>584</v>
      </c>
      <c r="B656" s="168"/>
      <c r="C656" s="168"/>
      <c r="D656" s="169"/>
      <c r="E656" s="169"/>
      <c r="F656" s="170"/>
      <c r="G656" s="170"/>
      <c r="H656" s="171"/>
      <c r="I656" s="171"/>
      <c r="J656" s="395">
        <v>406.59999999999997</v>
      </c>
      <c r="K656" s="437">
        <v>406567</v>
      </c>
      <c r="L656" s="352">
        <f t="shared" ref="L656" si="816">N656+P656+R656</f>
        <v>0</v>
      </c>
      <c r="M656" s="397">
        <f t="shared" ref="M656" si="817">O656+Q656+S656</f>
        <v>0</v>
      </c>
      <c r="N656" s="395"/>
      <c r="O656" s="437"/>
      <c r="P656" s="395"/>
      <c r="Q656" s="437"/>
      <c r="R656" s="395"/>
      <c r="S656" s="437"/>
      <c r="T656" s="352">
        <f t="shared" ref="T656" si="818">J656+L656</f>
        <v>406.59999999999997</v>
      </c>
      <c r="U656" s="700">
        <f t="shared" ref="U656" si="819">K656+M656</f>
        <v>406567</v>
      </c>
      <c r="V656" s="726">
        <v>406.6</v>
      </c>
      <c r="W656" s="727">
        <v>406567</v>
      </c>
      <c r="X656" s="584">
        <f t="shared" si="775"/>
        <v>1.0000000000000002</v>
      </c>
      <c r="Y656" s="584">
        <f t="shared" si="776"/>
        <v>1</v>
      </c>
    </row>
    <row r="657" spans="1:25" s="50" customFormat="1" ht="15.75" customHeight="1">
      <c r="A657" s="117" t="s">
        <v>121</v>
      </c>
      <c r="B657" s="72" t="s">
        <v>107</v>
      </c>
      <c r="C657" s="72" t="s">
        <v>526</v>
      </c>
      <c r="D657" s="73" t="s">
        <v>489</v>
      </c>
      <c r="E657" s="74" t="s">
        <v>71</v>
      </c>
      <c r="F657" s="75" t="s">
        <v>478</v>
      </c>
      <c r="G657" s="75" t="s">
        <v>201</v>
      </c>
      <c r="H657" s="76" t="s">
        <v>580</v>
      </c>
      <c r="I657" s="76" t="s">
        <v>122</v>
      </c>
      <c r="J657" s="378">
        <v>339.1</v>
      </c>
      <c r="K657" s="447">
        <v>339132.6</v>
      </c>
      <c r="L657" s="378">
        <f>L658</f>
        <v>0</v>
      </c>
      <c r="M657" s="447">
        <f t="shared" si="813"/>
        <v>0</v>
      </c>
      <c r="N657" s="378">
        <f t="shared" si="813"/>
        <v>0</v>
      </c>
      <c r="O657" s="447">
        <f t="shared" si="813"/>
        <v>0</v>
      </c>
      <c r="P657" s="378">
        <f t="shared" si="813"/>
        <v>0</v>
      </c>
      <c r="Q657" s="447">
        <f t="shared" si="813"/>
        <v>0</v>
      </c>
      <c r="R657" s="378">
        <f t="shared" si="813"/>
        <v>0</v>
      </c>
      <c r="S657" s="447">
        <f t="shared" si="813"/>
        <v>0</v>
      </c>
      <c r="T657" s="378">
        <f t="shared" si="813"/>
        <v>339.1</v>
      </c>
      <c r="U657" s="730">
        <f t="shared" si="813"/>
        <v>339132.6</v>
      </c>
      <c r="V657" s="731">
        <f t="shared" si="813"/>
        <v>339.1</v>
      </c>
      <c r="W657" s="730">
        <f t="shared" si="813"/>
        <v>339132.6</v>
      </c>
      <c r="X657" s="605">
        <f t="shared" si="775"/>
        <v>1</v>
      </c>
      <c r="Y657" s="605">
        <f t="shared" si="776"/>
        <v>1</v>
      </c>
    </row>
    <row r="658" spans="1:25" s="6" customFormat="1" ht="14.25" customHeight="1">
      <c r="A658" s="173" t="s">
        <v>585</v>
      </c>
      <c r="B658" s="168"/>
      <c r="C658" s="168"/>
      <c r="D658" s="169"/>
      <c r="E658" s="169"/>
      <c r="F658" s="170"/>
      <c r="G658" s="170"/>
      <c r="H658" s="171"/>
      <c r="I658" s="171"/>
      <c r="J658" s="395">
        <v>339.1</v>
      </c>
      <c r="K658" s="437">
        <v>339132.6</v>
      </c>
      <c r="L658" s="352">
        <f t="shared" ref="L658" si="820">N658+P658+R658</f>
        <v>0</v>
      </c>
      <c r="M658" s="397">
        <f t="shared" ref="M658" si="821">O658+Q658+S658</f>
        <v>0</v>
      </c>
      <c r="N658" s="395"/>
      <c r="O658" s="437"/>
      <c r="P658" s="395"/>
      <c r="Q658" s="437"/>
      <c r="R658" s="395"/>
      <c r="S658" s="437"/>
      <c r="T658" s="352">
        <f t="shared" ref="T658" si="822">J658+L658</f>
        <v>339.1</v>
      </c>
      <c r="U658" s="700">
        <f t="shared" ref="U658" si="823">K658+M658</f>
        <v>339132.6</v>
      </c>
      <c r="V658" s="726">
        <v>339.1</v>
      </c>
      <c r="W658" s="727">
        <v>339132.6</v>
      </c>
      <c r="X658" s="584">
        <f t="shared" si="775"/>
        <v>1</v>
      </c>
      <c r="Y658" s="584">
        <f t="shared" si="776"/>
        <v>1</v>
      </c>
    </row>
    <row r="659" spans="1:25" s="12" customFormat="1" ht="63.75" customHeight="1">
      <c r="A659" s="179" t="s">
        <v>583</v>
      </c>
      <c r="B659" s="61" t="s">
        <v>107</v>
      </c>
      <c r="C659" s="138" t="s">
        <v>526</v>
      </c>
      <c r="D659" s="63" t="s">
        <v>489</v>
      </c>
      <c r="E659" s="63" t="s">
        <v>71</v>
      </c>
      <c r="F659" s="64" t="s">
        <v>478</v>
      </c>
      <c r="G659" s="64" t="s">
        <v>201</v>
      </c>
      <c r="H659" s="65" t="s">
        <v>581</v>
      </c>
      <c r="I659" s="65"/>
      <c r="J659" s="359">
        <v>610.20000000000005</v>
      </c>
      <c r="K659" s="432">
        <v>610146</v>
      </c>
      <c r="L659" s="359">
        <f>L660</f>
        <v>0</v>
      </c>
      <c r="M659" s="432">
        <f t="shared" si="813"/>
        <v>0</v>
      </c>
      <c r="N659" s="359">
        <f t="shared" si="813"/>
        <v>0</v>
      </c>
      <c r="O659" s="432">
        <f t="shared" si="813"/>
        <v>0</v>
      </c>
      <c r="P659" s="359">
        <f t="shared" si="813"/>
        <v>0</v>
      </c>
      <c r="Q659" s="432">
        <f t="shared" si="813"/>
        <v>0</v>
      </c>
      <c r="R659" s="359">
        <f t="shared" si="813"/>
        <v>0</v>
      </c>
      <c r="S659" s="432">
        <f t="shared" si="813"/>
        <v>0</v>
      </c>
      <c r="T659" s="359">
        <f t="shared" si="813"/>
        <v>610.20000000000005</v>
      </c>
      <c r="U659" s="715">
        <f t="shared" si="813"/>
        <v>610146</v>
      </c>
      <c r="V659" s="716">
        <f t="shared" si="813"/>
        <v>610.20000000000005</v>
      </c>
      <c r="W659" s="715">
        <f t="shared" si="813"/>
        <v>610146</v>
      </c>
      <c r="X659" s="579">
        <f t="shared" si="775"/>
        <v>1</v>
      </c>
      <c r="Y659" s="579">
        <f t="shared" si="776"/>
        <v>1</v>
      </c>
    </row>
    <row r="660" spans="1:25" s="59" customFormat="1" ht="24" customHeight="1">
      <c r="A660" s="114" t="s">
        <v>553</v>
      </c>
      <c r="B660" s="41" t="s">
        <v>107</v>
      </c>
      <c r="C660" s="67" t="s">
        <v>526</v>
      </c>
      <c r="D660" s="68" t="s">
        <v>489</v>
      </c>
      <c r="E660" s="478" t="s">
        <v>71</v>
      </c>
      <c r="F660" s="479" t="s">
        <v>478</v>
      </c>
      <c r="G660" s="479" t="s">
        <v>201</v>
      </c>
      <c r="H660" s="480" t="s">
        <v>581</v>
      </c>
      <c r="I660" s="480" t="s">
        <v>554</v>
      </c>
      <c r="J660" s="360">
        <v>610.20000000000005</v>
      </c>
      <c r="K660" s="433">
        <v>610146</v>
      </c>
      <c r="L660" s="360">
        <f>L661+L663</f>
        <v>0</v>
      </c>
      <c r="M660" s="433">
        <f t="shared" ref="M660" si="824">M661+M663</f>
        <v>0</v>
      </c>
      <c r="N660" s="360">
        <f t="shared" ref="N660" si="825">N661+N663</f>
        <v>0</v>
      </c>
      <c r="O660" s="433">
        <f t="shared" ref="O660" si="826">O661+O663</f>
        <v>0</v>
      </c>
      <c r="P660" s="360">
        <f t="shared" ref="P660" si="827">P661+P663</f>
        <v>0</v>
      </c>
      <c r="Q660" s="433">
        <f t="shared" ref="Q660" si="828">Q661+Q663</f>
        <v>0</v>
      </c>
      <c r="R660" s="360">
        <f t="shared" ref="R660" si="829">R661+R663</f>
        <v>0</v>
      </c>
      <c r="S660" s="433">
        <f t="shared" ref="S660" si="830">S661+S663</f>
        <v>0</v>
      </c>
      <c r="T660" s="360">
        <f t="shared" ref="T660" si="831">T661+T663</f>
        <v>610.20000000000005</v>
      </c>
      <c r="U660" s="700">
        <f t="shared" ref="U660:W660" si="832">U661+U663</f>
        <v>610146</v>
      </c>
      <c r="V660" s="701">
        <f t="shared" si="832"/>
        <v>610.20000000000005</v>
      </c>
      <c r="W660" s="700">
        <f t="shared" si="832"/>
        <v>610146</v>
      </c>
      <c r="X660" s="580">
        <f t="shared" si="775"/>
        <v>1</v>
      </c>
      <c r="Y660" s="580">
        <f t="shared" si="776"/>
        <v>1</v>
      </c>
    </row>
    <row r="661" spans="1:25" s="50" customFormat="1" ht="15.75" customHeight="1">
      <c r="A661" s="117" t="s">
        <v>555</v>
      </c>
      <c r="B661" s="72" t="s">
        <v>107</v>
      </c>
      <c r="C661" s="72" t="s">
        <v>526</v>
      </c>
      <c r="D661" s="73" t="s">
        <v>489</v>
      </c>
      <c r="E661" s="74" t="s">
        <v>71</v>
      </c>
      <c r="F661" s="75" t="s">
        <v>478</v>
      </c>
      <c r="G661" s="75" t="s">
        <v>201</v>
      </c>
      <c r="H661" s="76" t="s">
        <v>581</v>
      </c>
      <c r="I661" s="76" t="s">
        <v>556</v>
      </c>
      <c r="J661" s="378">
        <v>314.60000000000002</v>
      </c>
      <c r="K661" s="447">
        <v>314537</v>
      </c>
      <c r="L661" s="378">
        <f>L662</f>
        <v>0</v>
      </c>
      <c r="M661" s="447">
        <f t="shared" si="813"/>
        <v>0</v>
      </c>
      <c r="N661" s="378">
        <f t="shared" si="813"/>
        <v>0</v>
      </c>
      <c r="O661" s="447">
        <f t="shared" si="813"/>
        <v>0</v>
      </c>
      <c r="P661" s="378">
        <f t="shared" si="813"/>
        <v>0</v>
      </c>
      <c r="Q661" s="447">
        <f t="shared" si="813"/>
        <v>0</v>
      </c>
      <c r="R661" s="378">
        <f t="shared" si="813"/>
        <v>0</v>
      </c>
      <c r="S661" s="447">
        <f t="shared" si="813"/>
        <v>0</v>
      </c>
      <c r="T661" s="378">
        <f t="shared" si="813"/>
        <v>314.60000000000002</v>
      </c>
      <c r="U661" s="730">
        <f t="shared" si="813"/>
        <v>314537</v>
      </c>
      <c r="V661" s="731">
        <f t="shared" si="813"/>
        <v>314.60000000000002</v>
      </c>
      <c r="W661" s="730">
        <f t="shared" si="813"/>
        <v>314537</v>
      </c>
      <c r="X661" s="605">
        <f t="shared" si="775"/>
        <v>1</v>
      </c>
      <c r="Y661" s="605">
        <f t="shared" si="776"/>
        <v>1</v>
      </c>
    </row>
    <row r="662" spans="1:25" s="6" customFormat="1" ht="14.25" customHeight="1">
      <c r="A662" s="173" t="s">
        <v>584</v>
      </c>
      <c r="B662" s="168"/>
      <c r="C662" s="168"/>
      <c r="D662" s="169"/>
      <c r="E662" s="169"/>
      <c r="F662" s="170"/>
      <c r="G662" s="170"/>
      <c r="H662" s="171"/>
      <c r="I662" s="131" t="s">
        <v>309</v>
      </c>
      <c r="J662" s="395">
        <v>314.60000000000002</v>
      </c>
      <c r="K662" s="437">
        <v>314537</v>
      </c>
      <c r="L662" s="352">
        <f t="shared" ref="L662" si="833">N662+P662+R662</f>
        <v>0</v>
      </c>
      <c r="M662" s="397">
        <f t="shared" ref="M662" si="834">O662+Q662+S662</f>
        <v>0</v>
      </c>
      <c r="N662" s="395"/>
      <c r="O662" s="437"/>
      <c r="P662" s="395"/>
      <c r="Q662" s="437"/>
      <c r="R662" s="395"/>
      <c r="S662" s="437"/>
      <c r="T662" s="352">
        <f t="shared" ref="T662" si="835">J662+L662</f>
        <v>314.60000000000002</v>
      </c>
      <c r="U662" s="700">
        <f t="shared" ref="U662" si="836">K662+M662</f>
        <v>314537</v>
      </c>
      <c r="V662" s="726">
        <v>314.60000000000002</v>
      </c>
      <c r="W662" s="727">
        <v>314537</v>
      </c>
      <c r="X662" s="584">
        <f t="shared" si="775"/>
        <v>1</v>
      </c>
      <c r="Y662" s="584">
        <f t="shared" si="776"/>
        <v>1</v>
      </c>
    </row>
    <row r="663" spans="1:25" s="50" customFormat="1" ht="15.75" customHeight="1">
      <c r="A663" s="117" t="s">
        <v>121</v>
      </c>
      <c r="B663" s="72" t="s">
        <v>107</v>
      </c>
      <c r="C663" s="72" t="s">
        <v>526</v>
      </c>
      <c r="D663" s="73" t="s">
        <v>489</v>
      </c>
      <c r="E663" s="74" t="s">
        <v>71</v>
      </c>
      <c r="F663" s="75" t="s">
        <v>478</v>
      </c>
      <c r="G663" s="75" t="s">
        <v>201</v>
      </c>
      <c r="H663" s="76" t="s">
        <v>581</v>
      </c>
      <c r="I663" s="76" t="s">
        <v>122</v>
      </c>
      <c r="J663" s="378">
        <v>295.59999999999997</v>
      </c>
      <c r="K663" s="447">
        <v>295609</v>
      </c>
      <c r="L663" s="378">
        <f>L664</f>
        <v>0</v>
      </c>
      <c r="M663" s="447">
        <f t="shared" si="813"/>
        <v>0</v>
      </c>
      <c r="N663" s="378">
        <f t="shared" si="813"/>
        <v>0</v>
      </c>
      <c r="O663" s="447">
        <f t="shared" si="813"/>
        <v>0</v>
      </c>
      <c r="P663" s="378">
        <f t="shared" si="813"/>
        <v>0</v>
      </c>
      <c r="Q663" s="447">
        <f t="shared" si="813"/>
        <v>0</v>
      </c>
      <c r="R663" s="378">
        <f t="shared" si="813"/>
        <v>0</v>
      </c>
      <c r="S663" s="447">
        <f t="shared" si="813"/>
        <v>0</v>
      </c>
      <c r="T663" s="378">
        <f t="shared" si="813"/>
        <v>295.59999999999997</v>
      </c>
      <c r="U663" s="730">
        <f t="shared" si="813"/>
        <v>295609</v>
      </c>
      <c r="V663" s="731">
        <f t="shared" si="813"/>
        <v>295.60000000000002</v>
      </c>
      <c r="W663" s="730">
        <f t="shared" si="813"/>
        <v>295609</v>
      </c>
      <c r="X663" s="605">
        <f t="shared" si="775"/>
        <v>1.0000000000000002</v>
      </c>
      <c r="Y663" s="605">
        <f t="shared" si="776"/>
        <v>1</v>
      </c>
    </row>
    <row r="664" spans="1:25" s="6" customFormat="1" ht="14.25" customHeight="1">
      <c r="A664" s="173" t="s">
        <v>585</v>
      </c>
      <c r="B664" s="168"/>
      <c r="C664" s="168"/>
      <c r="D664" s="169"/>
      <c r="E664" s="169"/>
      <c r="F664" s="170"/>
      <c r="G664" s="170"/>
      <c r="H664" s="171"/>
      <c r="I664" s="131" t="s">
        <v>310</v>
      </c>
      <c r="J664" s="395">
        <v>295.59999999999997</v>
      </c>
      <c r="K664" s="437">
        <v>295609</v>
      </c>
      <c r="L664" s="352">
        <f t="shared" ref="L664" si="837">N664+P664+R664</f>
        <v>0</v>
      </c>
      <c r="M664" s="397">
        <f t="shared" ref="M664" si="838">O664+Q664+S664</f>
        <v>0</v>
      </c>
      <c r="N664" s="395"/>
      <c r="O664" s="437"/>
      <c r="P664" s="395"/>
      <c r="Q664" s="437"/>
      <c r="R664" s="395"/>
      <c r="S664" s="437"/>
      <c r="T664" s="352">
        <f t="shared" ref="T664" si="839">J664+L664</f>
        <v>295.59999999999997</v>
      </c>
      <c r="U664" s="700">
        <f t="shared" ref="U664" si="840">K664+M664</f>
        <v>295609</v>
      </c>
      <c r="V664" s="726">
        <v>295.60000000000002</v>
      </c>
      <c r="W664" s="727">
        <v>295609</v>
      </c>
      <c r="X664" s="584">
        <f t="shared" si="775"/>
        <v>1.0000000000000002</v>
      </c>
      <c r="Y664" s="584">
        <f t="shared" si="776"/>
        <v>1</v>
      </c>
    </row>
    <row r="665" spans="1:25" s="12" customFormat="1" ht="15" customHeight="1">
      <c r="A665" s="158" t="s">
        <v>112</v>
      </c>
      <c r="B665" s="61" t="s">
        <v>107</v>
      </c>
      <c r="C665" s="138" t="s">
        <v>526</v>
      </c>
      <c r="D665" s="63" t="s">
        <v>489</v>
      </c>
      <c r="E665" s="63" t="s">
        <v>71</v>
      </c>
      <c r="F665" s="64" t="s">
        <v>478</v>
      </c>
      <c r="G665" s="64" t="s">
        <v>201</v>
      </c>
      <c r="H665" s="65" t="s">
        <v>365</v>
      </c>
      <c r="I665" s="65"/>
      <c r="J665" s="359">
        <v>17489.900000000001</v>
      </c>
      <c r="K665" s="432">
        <v>17489950</v>
      </c>
      <c r="L665" s="359">
        <f t="shared" ref="L665:W667" si="841">L666</f>
        <v>0</v>
      </c>
      <c r="M665" s="432">
        <f t="shared" si="841"/>
        <v>0</v>
      </c>
      <c r="N665" s="359">
        <f t="shared" si="841"/>
        <v>0</v>
      </c>
      <c r="O665" s="432">
        <f t="shared" si="841"/>
        <v>0</v>
      </c>
      <c r="P665" s="359">
        <f t="shared" si="841"/>
        <v>0</v>
      </c>
      <c r="Q665" s="432">
        <f t="shared" si="841"/>
        <v>0</v>
      </c>
      <c r="R665" s="359">
        <f t="shared" si="841"/>
        <v>0</v>
      </c>
      <c r="S665" s="432">
        <f t="shared" si="841"/>
        <v>0</v>
      </c>
      <c r="T665" s="359">
        <f t="shared" si="841"/>
        <v>17489.900000000001</v>
      </c>
      <c r="U665" s="715">
        <f t="shared" si="841"/>
        <v>17489950</v>
      </c>
      <c r="V665" s="716">
        <f t="shared" si="841"/>
        <v>17489.900000000001</v>
      </c>
      <c r="W665" s="715">
        <f t="shared" si="841"/>
        <v>17489950</v>
      </c>
      <c r="X665" s="579">
        <f t="shared" si="775"/>
        <v>1</v>
      </c>
      <c r="Y665" s="579">
        <f t="shared" si="776"/>
        <v>1</v>
      </c>
    </row>
    <row r="666" spans="1:25" s="59" customFormat="1" ht="24" customHeight="1">
      <c r="A666" s="114" t="s">
        <v>553</v>
      </c>
      <c r="B666" s="41" t="s">
        <v>107</v>
      </c>
      <c r="C666" s="67" t="s">
        <v>526</v>
      </c>
      <c r="D666" s="68" t="s">
        <v>489</v>
      </c>
      <c r="E666" s="8" t="s">
        <v>71</v>
      </c>
      <c r="F666" s="9" t="s">
        <v>478</v>
      </c>
      <c r="G666" s="9" t="s">
        <v>201</v>
      </c>
      <c r="H666" s="10" t="s">
        <v>365</v>
      </c>
      <c r="I666" s="10" t="s">
        <v>554</v>
      </c>
      <c r="J666" s="360">
        <v>17489.900000000001</v>
      </c>
      <c r="K666" s="433">
        <v>17489950</v>
      </c>
      <c r="L666" s="360">
        <f t="shared" si="841"/>
        <v>0</v>
      </c>
      <c r="M666" s="433">
        <f t="shared" si="841"/>
        <v>0</v>
      </c>
      <c r="N666" s="360">
        <f t="shared" si="841"/>
        <v>0</v>
      </c>
      <c r="O666" s="433">
        <f t="shared" si="841"/>
        <v>0</v>
      </c>
      <c r="P666" s="360">
        <f t="shared" si="841"/>
        <v>0</v>
      </c>
      <c r="Q666" s="433">
        <f t="shared" si="841"/>
        <v>0</v>
      </c>
      <c r="R666" s="360">
        <f t="shared" si="841"/>
        <v>0</v>
      </c>
      <c r="S666" s="433">
        <f t="shared" si="841"/>
        <v>0</v>
      </c>
      <c r="T666" s="360">
        <f t="shared" si="841"/>
        <v>17489.900000000001</v>
      </c>
      <c r="U666" s="700">
        <f t="shared" si="841"/>
        <v>17489950</v>
      </c>
      <c r="V666" s="701">
        <f t="shared" si="841"/>
        <v>17489.900000000001</v>
      </c>
      <c r="W666" s="700">
        <f t="shared" si="841"/>
        <v>17489950</v>
      </c>
      <c r="X666" s="580">
        <f t="shared" si="775"/>
        <v>1</v>
      </c>
      <c r="Y666" s="580">
        <f t="shared" si="776"/>
        <v>1</v>
      </c>
    </row>
    <row r="667" spans="1:25" s="50" customFormat="1" ht="15.75" customHeight="1">
      <c r="A667" s="117" t="s">
        <v>555</v>
      </c>
      <c r="B667" s="72" t="s">
        <v>107</v>
      </c>
      <c r="C667" s="72" t="s">
        <v>526</v>
      </c>
      <c r="D667" s="73" t="s">
        <v>489</v>
      </c>
      <c r="E667" s="74" t="s">
        <v>71</v>
      </c>
      <c r="F667" s="75" t="s">
        <v>478</v>
      </c>
      <c r="G667" s="75" t="s">
        <v>201</v>
      </c>
      <c r="H667" s="76" t="s">
        <v>365</v>
      </c>
      <c r="I667" s="76" t="s">
        <v>556</v>
      </c>
      <c r="J667" s="378">
        <v>17489.900000000001</v>
      </c>
      <c r="K667" s="447">
        <v>17489950</v>
      </c>
      <c r="L667" s="378">
        <f t="shared" si="841"/>
        <v>0</v>
      </c>
      <c r="M667" s="447">
        <f t="shared" si="841"/>
        <v>0</v>
      </c>
      <c r="N667" s="378">
        <f t="shared" si="841"/>
        <v>0</v>
      </c>
      <c r="O667" s="447">
        <f t="shared" si="841"/>
        <v>0</v>
      </c>
      <c r="P667" s="378">
        <f t="shared" si="841"/>
        <v>0</v>
      </c>
      <c r="Q667" s="447">
        <f t="shared" si="841"/>
        <v>0</v>
      </c>
      <c r="R667" s="378">
        <f t="shared" si="841"/>
        <v>0</v>
      </c>
      <c r="S667" s="447">
        <f t="shared" si="841"/>
        <v>0</v>
      </c>
      <c r="T667" s="378">
        <f t="shared" si="841"/>
        <v>17489.900000000001</v>
      </c>
      <c r="U667" s="730">
        <f t="shared" si="841"/>
        <v>17489950</v>
      </c>
      <c r="V667" s="731">
        <f t="shared" si="841"/>
        <v>17489.900000000001</v>
      </c>
      <c r="W667" s="730">
        <f t="shared" si="841"/>
        <v>17489950</v>
      </c>
      <c r="X667" s="605">
        <f t="shared" si="775"/>
        <v>1</v>
      </c>
      <c r="Y667" s="605">
        <f t="shared" si="776"/>
        <v>1</v>
      </c>
    </row>
    <row r="668" spans="1:25" s="6" customFormat="1" ht="14.25" customHeight="1">
      <c r="A668" s="173" t="s">
        <v>330</v>
      </c>
      <c r="B668" s="168"/>
      <c r="C668" s="168"/>
      <c r="D668" s="169"/>
      <c r="E668" s="169"/>
      <c r="F668" s="170"/>
      <c r="G668" s="170"/>
      <c r="H668" s="171"/>
      <c r="I668" s="171"/>
      <c r="J668" s="395">
        <v>17489.900000000001</v>
      </c>
      <c r="K668" s="437">
        <v>17489950</v>
      </c>
      <c r="L668" s="352">
        <f t="shared" ref="L668" si="842">N668+P668+R668</f>
        <v>0</v>
      </c>
      <c r="M668" s="397">
        <f t="shared" ref="M668" si="843">O668+Q668+S668</f>
        <v>0</v>
      </c>
      <c r="N668" s="395"/>
      <c r="O668" s="437"/>
      <c r="P668" s="351"/>
      <c r="Q668" s="437"/>
      <c r="R668" s="395"/>
      <c r="S668" s="437"/>
      <c r="T668" s="352">
        <f t="shared" ref="T668" si="844">J668+L668</f>
        <v>17489.900000000001</v>
      </c>
      <c r="U668" s="700">
        <f t="shared" ref="U668" si="845">K668+M668</f>
        <v>17489950</v>
      </c>
      <c r="V668" s="726">
        <v>17489.900000000001</v>
      </c>
      <c r="W668" s="727">
        <v>17489950</v>
      </c>
      <c r="X668" s="584">
        <f t="shared" si="775"/>
        <v>1</v>
      </c>
      <c r="Y668" s="584">
        <f t="shared" si="776"/>
        <v>1</v>
      </c>
    </row>
    <row r="669" spans="1:25" s="86" customFormat="1" ht="17.25" customHeight="1">
      <c r="A669" s="158" t="s">
        <v>552</v>
      </c>
      <c r="B669" s="61" t="s">
        <v>107</v>
      </c>
      <c r="C669" s="61" t="s">
        <v>526</v>
      </c>
      <c r="D669" s="62" t="s">
        <v>489</v>
      </c>
      <c r="E669" s="63" t="s">
        <v>71</v>
      </c>
      <c r="F669" s="64" t="s">
        <v>478</v>
      </c>
      <c r="G669" s="64" t="s">
        <v>201</v>
      </c>
      <c r="H669" s="65" t="s">
        <v>211</v>
      </c>
      <c r="I669" s="65"/>
      <c r="J669" s="359">
        <v>27991.899999999994</v>
      </c>
      <c r="K669" s="432">
        <v>27991930.920000002</v>
      </c>
      <c r="L669" s="359">
        <f t="shared" ref="L669:W669" si="846">L670</f>
        <v>0</v>
      </c>
      <c r="M669" s="432">
        <f t="shared" si="846"/>
        <v>0</v>
      </c>
      <c r="N669" s="359">
        <f t="shared" si="846"/>
        <v>0</v>
      </c>
      <c r="O669" s="432">
        <f t="shared" si="846"/>
        <v>0</v>
      </c>
      <c r="P669" s="359">
        <f t="shared" si="846"/>
        <v>0</v>
      </c>
      <c r="Q669" s="432">
        <f t="shared" si="846"/>
        <v>0</v>
      </c>
      <c r="R669" s="359">
        <f t="shared" si="846"/>
        <v>0</v>
      </c>
      <c r="S669" s="432">
        <f t="shared" si="846"/>
        <v>0</v>
      </c>
      <c r="T669" s="359">
        <f t="shared" si="846"/>
        <v>27991.899999999994</v>
      </c>
      <c r="U669" s="715">
        <f t="shared" si="846"/>
        <v>27991930.920000002</v>
      </c>
      <c r="V669" s="716">
        <f t="shared" si="846"/>
        <v>27991.9</v>
      </c>
      <c r="W669" s="715">
        <f t="shared" si="846"/>
        <v>27991930.920000002</v>
      </c>
      <c r="X669" s="579">
        <f t="shared" si="775"/>
        <v>1.0000000000000002</v>
      </c>
      <c r="Y669" s="579">
        <f t="shared" si="776"/>
        <v>1</v>
      </c>
    </row>
    <row r="670" spans="1:25" s="86" customFormat="1" ht="24">
      <c r="A670" s="114" t="s">
        <v>553</v>
      </c>
      <c r="B670" s="67" t="s">
        <v>107</v>
      </c>
      <c r="C670" s="67" t="s">
        <v>526</v>
      </c>
      <c r="D670" s="68" t="s">
        <v>489</v>
      </c>
      <c r="E670" s="8" t="s">
        <v>71</v>
      </c>
      <c r="F670" s="9" t="s">
        <v>478</v>
      </c>
      <c r="G670" s="9" t="s">
        <v>201</v>
      </c>
      <c r="H670" s="10" t="s">
        <v>211</v>
      </c>
      <c r="I670" s="10" t="s">
        <v>554</v>
      </c>
      <c r="J670" s="360">
        <v>27991.899999999994</v>
      </c>
      <c r="K670" s="433">
        <v>27991930.920000002</v>
      </c>
      <c r="L670" s="360">
        <f t="shared" ref="L670:W670" si="847">L671+L675</f>
        <v>0</v>
      </c>
      <c r="M670" s="433">
        <f t="shared" si="847"/>
        <v>0</v>
      </c>
      <c r="N670" s="360">
        <f t="shared" si="847"/>
        <v>0</v>
      </c>
      <c r="O670" s="433">
        <f t="shared" si="847"/>
        <v>0</v>
      </c>
      <c r="P670" s="360">
        <f t="shared" si="847"/>
        <v>0</v>
      </c>
      <c r="Q670" s="433">
        <f t="shared" si="847"/>
        <v>0</v>
      </c>
      <c r="R670" s="360">
        <f t="shared" si="847"/>
        <v>0</v>
      </c>
      <c r="S670" s="433">
        <f t="shared" si="847"/>
        <v>0</v>
      </c>
      <c r="T670" s="360">
        <f t="shared" si="847"/>
        <v>27991.899999999994</v>
      </c>
      <c r="U670" s="700">
        <f t="shared" si="847"/>
        <v>27991930.920000002</v>
      </c>
      <c r="V670" s="701">
        <f t="shared" si="847"/>
        <v>27991.9</v>
      </c>
      <c r="W670" s="700">
        <f t="shared" si="847"/>
        <v>27991930.920000002</v>
      </c>
      <c r="X670" s="580">
        <f t="shared" si="775"/>
        <v>1.0000000000000002</v>
      </c>
      <c r="Y670" s="580">
        <f t="shared" si="776"/>
        <v>1</v>
      </c>
    </row>
    <row r="671" spans="1:25" s="333" customFormat="1" ht="15" customHeight="1">
      <c r="A671" s="117" t="s">
        <v>555</v>
      </c>
      <c r="B671" s="72" t="s">
        <v>107</v>
      </c>
      <c r="C671" s="72" t="s">
        <v>526</v>
      </c>
      <c r="D671" s="73" t="s">
        <v>489</v>
      </c>
      <c r="E671" s="74" t="s">
        <v>71</v>
      </c>
      <c r="F671" s="75" t="s">
        <v>478</v>
      </c>
      <c r="G671" s="75" t="s">
        <v>201</v>
      </c>
      <c r="H671" s="76" t="s">
        <v>211</v>
      </c>
      <c r="I671" s="76" t="s">
        <v>556</v>
      </c>
      <c r="J671" s="378">
        <v>23312.299999999996</v>
      </c>
      <c r="K671" s="447">
        <v>23312368</v>
      </c>
      <c r="L671" s="378">
        <f>L672+L673</f>
        <v>0</v>
      </c>
      <c r="M671" s="447">
        <f>M672+M673</f>
        <v>0</v>
      </c>
      <c r="N671" s="378">
        <f>N672+N673</f>
        <v>0</v>
      </c>
      <c r="O671" s="447">
        <f>O672+O673</f>
        <v>0</v>
      </c>
      <c r="P671" s="378">
        <f>P672+P673</f>
        <v>0</v>
      </c>
      <c r="Q671" s="447">
        <f t="shared" ref="Q671:S671" si="848">Q672+Q673</f>
        <v>0</v>
      </c>
      <c r="R671" s="378">
        <f t="shared" si="848"/>
        <v>0</v>
      </c>
      <c r="S671" s="447">
        <f t="shared" si="848"/>
        <v>0</v>
      </c>
      <c r="T671" s="378">
        <f t="shared" ref="T671:W671" si="849">T672+T673</f>
        <v>23312.299999999996</v>
      </c>
      <c r="U671" s="730">
        <f t="shared" si="849"/>
        <v>23312368</v>
      </c>
      <c r="V671" s="731">
        <f t="shared" si="849"/>
        <v>23312.3</v>
      </c>
      <c r="W671" s="730">
        <f t="shared" si="849"/>
        <v>23312368</v>
      </c>
      <c r="X671" s="605">
        <f t="shared" si="775"/>
        <v>1.0000000000000002</v>
      </c>
      <c r="Y671" s="605">
        <f t="shared" si="776"/>
        <v>1</v>
      </c>
    </row>
    <row r="672" spans="1:25" s="172" customFormat="1" ht="15" customHeight="1">
      <c r="A672" s="173" t="s">
        <v>411</v>
      </c>
      <c r="B672" s="94"/>
      <c r="C672" s="94"/>
      <c r="D672" s="95"/>
      <c r="E672" s="96"/>
      <c r="F672" s="97"/>
      <c r="G672" s="97"/>
      <c r="H672" s="98"/>
      <c r="I672" s="98" t="s">
        <v>309</v>
      </c>
      <c r="J672" s="365">
        <v>23234.199999999997</v>
      </c>
      <c r="K672" s="439">
        <v>23234268</v>
      </c>
      <c r="L672" s="352">
        <f t="shared" ref="L672:L674" si="850">N672+P672+R672</f>
        <v>0</v>
      </c>
      <c r="M672" s="397">
        <f t="shared" ref="M672:M674" si="851">O672+Q672+S672</f>
        <v>0</v>
      </c>
      <c r="N672" s="365"/>
      <c r="O672" s="439"/>
      <c r="P672" s="365"/>
      <c r="Q672" s="439"/>
      <c r="R672" s="365"/>
      <c r="S672" s="439"/>
      <c r="T672" s="352">
        <f t="shared" ref="T672" si="852">J672+L672</f>
        <v>23234.199999999997</v>
      </c>
      <c r="U672" s="700">
        <f t="shared" ref="U672" si="853">K672+M672</f>
        <v>23234268</v>
      </c>
      <c r="V672" s="732">
        <v>23234.2</v>
      </c>
      <c r="W672" s="734">
        <v>23234268</v>
      </c>
      <c r="X672" s="586">
        <f t="shared" si="775"/>
        <v>1.0000000000000002</v>
      </c>
      <c r="Y672" s="586">
        <f t="shared" si="776"/>
        <v>1</v>
      </c>
    </row>
    <row r="673" spans="1:25" s="172" customFormat="1" ht="13.5" customHeight="1">
      <c r="A673" s="108" t="s">
        <v>351</v>
      </c>
      <c r="B673" s="94"/>
      <c r="C673" s="94"/>
      <c r="D673" s="95"/>
      <c r="E673" s="96"/>
      <c r="F673" s="97"/>
      <c r="G673" s="97"/>
      <c r="H673" s="98"/>
      <c r="I673" s="98" t="s">
        <v>149</v>
      </c>
      <c r="J673" s="352">
        <v>78.099999999999994</v>
      </c>
      <c r="K673" s="397">
        <v>78100</v>
      </c>
      <c r="L673" s="352">
        <f t="shared" si="850"/>
        <v>0</v>
      </c>
      <c r="M673" s="397">
        <f t="shared" si="851"/>
        <v>0</v>
      </c>
      <c r="N673" s="352">
        <f t="shared" ref="N673:W673" si="854">SUM(N674:N674)</f>
        <v>0</v>
      </c>
      <c r="O673" s="397">
        <f t="shared" si="854"/>
        <v>0</v>
      </c>
      <c r="P673" s="352">
        <f t="shared" si="854"/>
        <v>0</v>
      </c>
      <c r="Q673" s="397">
        <f t="shared" si="854"/>
        <v>0</v>
      </c>
      <c r="R673" s="352">
        <f t="shared" si="854"/>
        <v>0</v>
      </c>
      <c r="S673" s="397">
        <f t="shared" si="854"/>
        <v>0</v>
      </c>
      <c r="T673" s="352">
        <f t="shared" si="854"/>
        <v>78.099999999999994</v>
      </c>
      <c r="U673" s="700">
        <f t="shared" si="854"/>
        <v>78100</v>
      </c>
      <c r="V673" s="701">
        <f t="shared" si="854"/>
        <v>78.099999999999994</v>
      </c>
      <c r="W673" s="700">
        <f t="shared" si="854"/>
        <v>78100</v>
      </c>
      <c r="X673" s="564">
        <f t="shared" si="775"/>
        <v>1</v>
      </c>
      <c r="Y673" s="564">
        <f t="shared" si="776"/>
        <v>1</v>
      </c>
    </row>
    <row r="674" spans="1:25" s="342" customFormat="1" ht="13.5" customHeight="1">
      <c r="A674" s="334" t="s">
        <v>331</v>
      </c>
      <c r="B674" s="335"/>
      <c r="C674" s="335"/>
      <c r="D674" s="336"/>
      <c r="E674" s="339"/>
      <c r="F674" s="340"/>
      <c r="G674" s="829"/>
      <c r="H674" s="830"/>
      <c r="I674" s="341" t="s">
        <v>149</v>
      </c>
      <c r="J674" s="382">
        <v>78.099999999999994</v>
      </c>
      <c r="K674" s="460">
        <v>78100</v>
      </c>
      <c r="L674" s="352">
        <f t="shared" si="850"/>
        <v>0</v>
      </c>
      <c r="M674" s="397">
        <f t="shared" si="851"/>
        <v>0</v>
      </c>
      <c r="N674" s="382"/>
      <c r="O674" s="460"/>
      <c r="P674" s="382"/>
      <c r="Q674" s="460"/>
      <c r="R674" s="382"/>
      <c r="S674" s="460"/>
      <c r="T674" s="352">
        <f t="shared" ref="T674" si="855">J674+L674</f>
        <v>78.099999999999994</v>
      </c>
      <c r="U674" s="700">
        <f t="shared" ref="U674" si="856">K674+M674</f>
        <v>78100</v>
      </c>
      <c r="V674" s="708">
        <v>78.099999999999994</v>
      </c>
      <c r="W674" s="699">
        <v>78100</v>
      </c>
      <c r="X674" s="613">
        <f t="shared" ref="X674:X719" si="857">IF(V674=0,0,V674/T674)</f>
        <v>1</v>
      </c>
      <c r="Y674" s="613">
        <f t="shared" ref="Y674:Y719" si="858">IF(W674=0,0,W674/U674)</f>
        <v>1</v>
      </c>
    </row>
    <row r="675" spans="1:25" s="333" customFormat="1" ht="14.25" customHeight="1">
      <c r="A675" s="117" t="s">
        <v>121</v>
      </c>
      <c r="B675" s="72" t="s">
        <v>107</v>
      </c>
      <c r="C675" s="72" t="s">
        <v>526</v>
      </c>
      <c r="D675" s="73" t="s">
        <v>489</v>
      </c>
      <c r="E675" s="74" t="s">
        <v>71</v>
      </c>
      <c r="F675" s="75" t="s">
        <v>478</v>
      </c>
      <c r="G675" s="75" t="s">
        <v>201</v>
      </c>
      <c r="H675" s="76" t="s">
        <v>211</v>
      </c>
      <c r="I675" s="76" t="s">
        <v>122</v>
      </c>
      <c r="J675" s="378">
        <v>4679.6000000000004</v>
      </c>
      <c r="K675" s="447">
        <v>4679562.92</v>
      </c>
      <c r="L675" s="378">
        <f t="shared" ref="L675:W675" si="859">SUM(L676:L676)</f>
        <v>0</v>
      </c>
      <c r="M675" s="447">
        <f t="shared" si="859"/>
        <v>0</v>
      </c>
      <c r="N675" s="378">
        <f t="shared" si="859"/>
        <v>0</v>
      </c>
      <c r="O675" s="447">
        <f t="shared" si="859"/>
        <v>0</v>
      </c>
      <c r="P675" s="378">
        <f t="shared" si="859"/>
        <v>0</v>
      </c>
      <c r="Q675" s="447">
        <f t="shared" si="859"/>
        <v>0</v>
      </c>
      <c r="R675" s="378">
        <f t="shared" si="859"/>
        <v>0</v>
      </c>
      <c r="S675" s="447">
        <f t="shared" si="859"/>
        <v>0</v>
      </c>
      <c r="T675" s="378">
        <f t="shared" si="859"/>
        <v>4679.6000000000004</v>
      </c>
      <c r="U675" s="730">
        <f t="shared" si="859"/>
        <v>4679562.92</v>
      </c>
      <c r="V675" s="731">
        <f t="shared" si="859"/>
        <v>4679.6000000000004</v>
      </c>
      <c r="W675" s="730">
        <f t="shared" si="859"/>
        <v>4679562.92</v>
      </c>
      <c r="X675" s="605">
        <f t="shared" si="857"/>
        <v>1</v>
      </c>
      <c r="Y675" s="605">
        <f t="shared" si="858"/>
        <v>1</v>
      </c>
    </row>
    <row r="676" spans="1:25" s="113" customFormat="1" ht="15" customHeight="1">
      <c r="A676" s="174" t="s">
        <v>123</v>
      </c>
      <c r="B676" s="175"/>
      <c r="C676" s="175"/>
      <c r="D676" s="176"/>
      <c r="E676" s="176"/>
      <c r="F676" s="177"/>
      <c r="G676" s="177"/>
      <c r="H676" s="178"/>
      <c r="I676" s="131" t="s">
        <v>310</v>
      </c>
      <c r="J676" s="352">
        <v>4679.6000000000004</v>
      </c>
      <c r="K676" s="397">
        <v>4679562.92</v>
      </c>
      <c r="L676" s="352">
        <f t="shared" ref="L676" si="860">N676+P676+R676</f>
        <v>0</v>
      </c>
      <c r="M676" s="397">
        <f t="shared" ref="M676" si="861">O676+Q676+S676</f>
        <v>0</v>
      </c>
      <c r="N676" s="352"/>
      <c r="O676" s="397"/>
      <c r="P676" s="352"/>
      <c r="Q676" s="397"/>
      <c r="R676" s="352"/>
      <c r="S676" s="397"/>
      <c r="T676" s="352">
        <f t="shared" ref="T676" si="862">J676+L676</f>
        <v>4679.6000000000004</v>
      </c>
      <c r="U676" s="700">
        <f t="shared" ref="U676" si="863">K676+M676</f>
        <v>4679562.92</v>
      </c>
      <c r="V676" s="701">
        <v>4679.6000000000004</v>
      </c>
      <c r="W676" s="700">
        <v>4679562.92</v>
      </c>
      <c r="X676" s="564">
        <f t="shared" si="857"/>
        <v>1</v>
      </c>
      <c r="Y676" s="564">
        <f t="shared" si="858"/>
        <v>1</v>
      </c>
    </row>
    <row r="677" spans="1:25" s="50" customFormat="1" ht="36.75" customHeight="1">
      <c r="A677" s="123" t="s">
        <v>125</v>
      </c>
      <c r="B677" s="100" t="s">
        <v>107</v>
      </c>
      <c r="C677" s="100" t="s">
        <v>526</v>
      </c>
      <c r="D677" s="101" t="s">
        <v>489</v>
      </c>
      <c r="E677" s="119" t="s">
        <v>126</v>
      </c>
      <c r="F677" s="120" t="s">
        <v>478</v>
      </c>
      <c r="G677" s="120" t="s">
        <v>201</v>
      </c>
      <c r="H677" s="121" t="s">
        <v>202</v>
      </c>
      <c r="I677" s="121"/>
      <c r="J677" s="366">
        <v>26969.7</v>
      </c>
      <c r="K677" s="440">
        <v>26969681.949999999</v>
      </c>
      <c r="L677" s="366">
        <f>L686+L682+L678</f>
        <v>0</v>
      </c>
      <c r="M677" s="440">
        <f t="shared" ref="M677:U677" si="864">M686+M682+M678</f>
        <v>0</v>
      </c>
      <c r="N677" s="366">
        <f t="shared" si="864"/>
        <v>0</v>
      </c>
      <c r="O677" s="440">
        <f t="shared" si="864"/>
        <v>0</v>
      </c>
      <c r="P677" s="366">
        <f t="shared" si="864"/>
        <v>0</v>
      </c>
      <c r="Q677" s="440">
        <f t="shared" si="864"/>
        <v>0</v>
      </c>
      <c r="R677" s="366">
        <f t="shared" si="864"/>
        <v>0</v>
      </c>
      <c r="S677" s="440">
        <f t="shared" si="864"/>
        <v>0</v>
      </c>
      <c r="T677" s="366">
        <f t="shared" si="864"/>
        <v>26969.7</v>
      </c>
      <c r="U677" s="735">
        <f t="shared" si="864"/>
        <v>26969681.949999999</v>
      </c>
      <c r="V677" s="736">
        <f t="shared" ref="V677:W677" si="865">V686+V682+V678</f>
        <v>26969.7</v>
      </c>
      <c r="W677" s="735">
        <f t="shared" si="865"/>
        <v>26969681.949999999</v>
      </c>
      <c r="X677" s="587">
        <f t="shared" si="857"/>
        <v>1</v>
      </c>
      <c r="Y677" s="587">
        <f t="shared" si="858"/>
        <v>1</v>
      </c>
    </row>
    <row r="678" spans="1:25" s="50" customFormat="1" ht="62.25" customHeight="1">
      <c r="A678" s="485" t="s">
        <v>592</v>
      </c>
      <c r="B678" s="61" t="s">
        <v>107</v>
      </c>
      <c r="C678" s="61" t="s">
        <v>526</v>
      </c>
      <c r="D678" s="62" t="s">
        <v>489</v>
      </c>
      <c r="E678" s="124" t="s">
        <v>126</v>
      </c>
      <c r="F678" s="125" t="s">
        <v>478</v>
      </c>
      <c r="G678" s="125" t="s">
        <v>201</v>
      </c>
      <c r="H678" s="126" t="s">
        <v>580</v>
      </c>
      <c r="I678" s="126"/>
      <c r="J678" s="370">
        <v>1648.3999999999999</v>
      </c>
      <c r="K678" s="388">
        <v>1648433</v>
      </c>
      <c r="L678" s="370">
        <f t="shared" ref="L678:W680" si="866">L679</f>
        <v>0</v>
      </c>
      <c r="M678" s="388">
        <f t="shared" si="866"/>
        <v>0</v>
      </c>
      <c r="N678" s="370">
        <f t="shared" si="866"/>
        <v>0</v>
      </c>
      <c r="O678" s="388">
        <f t="shared" si="866"/>
        <v>0</v>
      </c>
      <c r="P678" s="370">
        <f t="shared" si="866"/>
        <v>0</v>
      </c>
      <c r="Q678" s="388">
        <f t="shared" si="866"/>
        <v>0</v>
      </c>
      <c r="R678" s="370">
        <f t="shared" si="866"/>
        <v>0</v>
      </c>
      <c r="S678" s="388">
        <f t="shared" si="866"/>
        <v>0</v>
      </c>
      <c r="T678" s="370">
        <f t="shared" si="866"/>
        <v>1648.3999999999999</v>
      </c>
      <c r="U678" s="743">
        <f t="shared" si="866"/>
        <v>1648433</v>
      </c>
      <c r="V678" s="744">
        <f t="shared" si="866"/>
        <v>1648.4</v>
      </c>
      <c r="W678" s="743">
        <f t="shared" si="866"/>
        <v>1648433</v>
      </c>
      <c r="X678" s="591">
        <f t="shared" si="857"/>
        <v>1.0000000000000002</v>
      </c>
      <c r="Y678" s="591">
        <f t="shared" si="858"/>
        <v>1</v>
      </c>
    </row>
    <row r="679" spans="1:25" s="50" customFormat="1" ht="22.5" customHeight="1">
      <c r="A679" s="114" t="s">
        <v>553</v>
      </c>
      <c r="B679" s="67" t="s">
        <v>107</v>
      </c>
      <c r="C679" s="67" t="s">
        <v>526</v>
      </c>
      <c r="D679" s="68" t="s">
        <v>489</v>
      </c>
      <c r="E679" s="478" t="s">
        <v>126</v>
      </c>
      <c r="F679" s="479" t="s">
        <v>478</v>
      </c>
      <c r="G679" s="479" t="s">
        <v>201</v>
      </c>
      <c r="H679" s="480" t="s">
        <v>580</v>
      </c>
      <c r="I679" s="480" t="s">
        <v>554</v>
      </c>
      <c r="J679" s="360">
        <v>1648.3999999999999</v>
      </c>
      <c r="K679" s="433">
        <v>1648433</v>
      </c>
      <c r="L679" s="360">
        <f t="shared" si="866"/>
        <v>0</v>
      </c>
      <c r="M679" s="433">
        <f t="shared" si="866"/>
        <v>0</v>
      </c>
      <c r="N679" s="360">
        <f t="shared" si="866"/>
        <v>0</v>
      </c>
      <c r="O679" s="433">
        <f t="shared" si="866"/>
        <v>0</v>
      </c>
      <c r="P679" s="360">
        <f t="shared" si="866"/>
        <v>0</v>
      </c>
      <c r="Q679" s="433">
        <f t="shared" si="866"/>
        <v>0</v>
      </c>
      <c r="R679" s="360">
        <f t="shared" si="866"/>
        <v>0</v>
      </c>
      <c r="S679" s="433">
        <f t="shared" si="866"/>
        <v>0</v>
      </c>
      <c r="T679" s="360">
        <f t="shared" si="866"/>
        <v>1648.3999999999999</v>
      </c>
      <c r="U679" s="700">
        <f t="shared" si="866"/>
        <v>1648433</v>
      </c>
      <c r="V679" s="701">
        <f t="shared" si="866"/>
        <v>1648.4</v>
      </c>
      <c r="W679" s="700">
        <f t="shared" si="866"/>
        <v>1648433</v>
      </c>
      <c r="X679" s="580">
        <f t="shared" si="857"/>
        <v>1.0000000000000002</v>
      </c>
      <c r="Y679" s="580">
        <f t="shared" si="858"/>
        <v>1</v>
      </c>
    </row>
    <row r="680" spans="1:25" s="50" customFormat="1" ht="14.25" customHeight="1">
      <c r="A680" s="117" t="s">
        <v>555</v>
      </c>
      <c r="B680" s="72" t="s">
        <v>107</v>
      </c>
      <c r="C680" s="72" t="s">
        <v>526</v>
      </c>
      <c r="D680" s="73" t="s">
        <v>489</v>
      </c>
      <c r="E680" s="74" t="s">
        <v>126</v>
      </c>
      <c r="F680" s="75" t="s">
        <v>478</v>
      </c>
      <c r="G680" s="75" t="s">
        <v>201</v>
      </c>
      <c r="H680" s="76" t="s">
        <v>580</v>
      </c>
      <c r="I680" s="76" t="s">
        <v>556</v>
      </c>
      <c r="J680" s="378">
        <v>1648.3999999999999</v>
      </c>
      <c r="K680" s="447">
        <v>1648433</v>
      </c>
      <c r="L680" s="378">
        <f t="shared" si="866"/>
        <v>0</v>
      </c>
      <c r="M680" s="447">
        <f t="shared" si="866"/>
        <v>0</v>
      </c>
      <c r="N680" s="378">
        <f t="shared" si="866"/>
        <v>0</v>
      </c>
      <c r="O680" s="447">
        <f t="shared" si="866"/>
        <v>0</v>
      </c>
      <c r="P680" s="378">
        <f t="shared" si="866"/>
        <v>0</v>
      </c>
      <c r="Q680" s="447">
        <f t="shared" si="866"/>
        <v>0</v>
      </c>
      <c r="R680" s="378">
        <f t="shared" si="866"/>
        <v>0</v>
      </c>
      <c r="S680" s="447">
        <f t="shared" si="866"/>
        <v>0</v>
      </c>
      <c r="T680" s="378">
        <f t="shared" si="866"/>
        <v>1648.3999999999999</v>
      </c>
      <c r="U680" s="730">
        <f t="shared" si="866"/>
        <v>1648433</v>
      </c>
      <c r="V680" s="731">
        <f t="shared" si="866"/>
        <v>1648.4</v>
      </c>
      <c r="W680" s="730">
        <f t="shared" si="866"/>
        <v>1648433</v>
      </c>
      <c r="X680" s="605">
        <f t="shared" si="857"/>
        <v>1.0000000000000002</v>
      </c>
      <c r="Y680" s="605">
        <f t="shared" si="858"/>
        <v>1</v>
      </c>
    </row>
    <row r="681" spans="1:25" s="6" customFormat="1" ht="14.25" customHeight="1">
      <c r="A681" s="108" t="s">
        <v>127</v>
      </c>
      <c r="B681" s="94"/>
      <c r="C681" s="94"/>
      <c r="D681" s="95"/>
      <c r="E681" s="96"/>
      <c r="F681" s="831"/>
      <c r="G681" s="831"/>
      <c r="H681" s="481"/>
      <c r="I681" s="481" t="s">
        <v>309</v>
      </c>
      <c r="J681" s="352">
        <v>1648.3999999999999</v>
      </c>
      <c r="K681" s="397">
        <v>1648433</v>
      </c>
      <c r="L681" s="352">
        <f t="shared" ref="L681" si="867">N681+P681+R681</f>
        <v>0</v>
      </c>
      <c r="M681" s="397">
        <f t="shared" ref="M681" si="868">O681+Q681+S681</f>
        <v>0</v>
      </c>
      <c r="N681" s="352"/>
      <c r="O681" s="397"/>
      <c r="P681" s="352"/>
      <c r="Q681" s="397"/>
      <c r="R681" s="352"/>
      <c r="S681" s="397"/>
      <c r="T681" s="352">
        <f t="shared" ref="T681" si="869">J681+L681</f>
        <v>1648.3999999999999</v>
      </c>
      <c r="U681" s="700">
        <f t="shared" ref="U681" si="870">K681+M681</f>
        <v>1648433</v>
      </c>
      <c r="V681" s="701">
        <v>1648.4</v>
      </c>
      <c r="W681" s="700">
        <v>1648433</v>
      </c>
      <c r="X681" s="564">
        <f t="shared" si="857"/>
        <v>1.0000000000000002</v>
      </c>
      <c r="Y681" s="564">
        <f t="shared" si="858"/>
        <v>1</v>
      </c>
    </row>
    <row r="682" spans="1:25" s="50" customFormat="1" ht="65.25" customHeight="1">
      <c r="A682" s="179" t="s">
        <v>583</v>
      </c>
      <c r="B682" s="61" t="s">
        <v>107</v>
      </c>
      <c r="C682" s="61" t="s">
        <v>526</v>
      </c>
      <c r="D682" s="62" t="s">
        <v>489</v>
      </c>
      <c r="E682" s="124" t="s">
        <v>126</v>
      </c>
      <c r="F682" s="125" t="s">
        <v>478</v>
      </c>
      <c r="G682" s="125" t="s">
        <v>201</v>
      </c>
      <c r="H682" s="126" t="s">
        <v>581</v>
      </c>
      <c r="I682" s="126"/>
      <c r="J682" s="370">
        <v>1348.7</v>
      </c>
      <c r="K682" s="388">
        <v>1348654</v>
      </c>
      <c r="L682" s="370">
        <f t="shared" ref="L682:W684" si="871">L683</f>
        <v>0</v>
      </c>
      <c r="M682" s="388">
        <f t="shared" si="871"/>
        <v>0</v>
      </c>
      <c r="N682" s="370">
        <f t="shared" si="871"/>
        <v>0</v>
      </c>
      <c r="O682" s="388">
        <f t="shared" si="871"/>
        <v>0</v>
      </c>
      <c r="P682" s="370">
        <f t="shared" si="871"/>
        <v>0</v>
      </c>
      <c r="Q682" s="388">
        <f t="shared" si="871"/>
        <v>0</v>
      </c>
      <c r="R682" s="370">
        <f t="shared" si="871"/>
        <v>0</v>
      </c>
      <c r="S682" s="388">
        <f t="shared" si="871"/>
        <v>0</v>
      </c>
      <c r="T682" s="370">
        <f t="shared" si="871"/>
        <v>1348.7</v>
      </c>
      <c r="U682" s="743">
        <f t="shared" si="871"/>
        <v>1348654</v>
      </c>
      <c r="V682" s="744">
        <f t="shared" si="871"/>
        <v>1348.7</v>
      </c>
      <c r="W682" s="743">
        <f t="shared" si="871"/>
        <v>1348654</v>
      </c>
      <c r="X682" s="591">
        <f t="shared" si="857"/>
        <v>1</v>
      </c>
      <c r="Y682" s="591">
        <f t="shared" si="858"/>
        <v>1</v>
      </c>
    </row>
    <row r="683" spans="1:25" s="50" customFormat="1" ht="22.5" customHeight="1">
      <c r="A683" s="114" t="s">
        <v>553</v>
      </c>
      <c r="B683" s="67" t="s">
        <v>107</v>
      </c>
      <c r="C683" s="67" t="s">
        <v>526</v>
      </c>
      <c r="D683" s="68" t="s">
        <v>489</v>
      </c>
      <c r="E683" s="478" t="s">
        <v>126</v>
      </c>
      <c r="F683" s="479" t="s">
        <v>478</v>
      </c>
      <c r="G683" s="479" t="s">
        <v>201</v>
      </c>
      <c r="H683" s="480" t="s">
        <v>581</v>
      </c>
      <c r="I683" s="480" t="s">
        <v>554</v>
      </c>
      <c r="J683" s="360">
        <v>1348.7</v>
      </c>
      <c r="K683" s="433">
        <v>1348654</v>
      </c>
      <c r="L683" s="360">
        <f t="shared" si="871"/>
        <v>0</v>
      </c>
      <c r="M683" s="433">
        <f t="shared" si="871"/>
        <v>0</v>
      </c>
      <c r="N683" s="360">
        <f t="shared" si="871"/>
        <v>0</v>
      </c>
      <c r="O683" s="433">
        <f t="shared" si="871"/>
        <v>0</v>
      </c>
      <c r="P683" s="360">
        <f t="shared" si="871"/>
        <v>0</v>
      </c>
      <c r="Q683" s="433">
        <f t="shared" si="871"/>
        <v>0</v>
      </c>
      <c r="R683" s="360">
        <f t="shared" si="871"/>
        <v>0</v>
      </c>
      <c r="S683" s="433">
        <f t="shared" si="871"/>
        <v>0</v>
      </c>
      <c r="T683" s="360">
        <f t="shared" si="871"/>
        <v>1348.7</v>
      </c>
      <c r="U683" s="700">
        <f t="shared" si="871"/>
        <v>1348654</v>
      </c>
      <c r="V683" s="701">
        <f t="shared" si="871"/>
        <v>1348.7</v>
      </c>
      <c r="W683" s="700">
        <f t="shared" si="871"/>
        <v>1348654</v>
      </c>
      <c r="X683" s="580">
        <f t="shared" si="857"/>
        <v>1</v>
      </c>
      <c r="Y683" s="580">
        <f t="shared" si="858"/>
        <v>1</v>
      </c>
    </row>
    <row r="684" spans="1:25" s="50" customFormat="1" ht="14.25" customHeight="1">
      <c r="A684" s="117" t="s">
        <v>555</v>
      </c>
      <c r="B684" s="72" t="s">
        <v>107</v>
      </c>
      <c r="C684" s="72" t="s">
        <v>526</v>
      </c>
      <c r="D684" s="73" t="s">
        <v>489</v>
      </c>
      <c r="E684" s="74" t="s">
        <v>126</v>
      </c>
      <c r="F684" s="75" t="s">
        <v>478</v>
      </c>
      <c r="G684" s="75" t="s">
        <v>201</v>
      </c>
      <c r="H684" s="76" t="s">
        <v>581</v>
      </c>
      <c r="I684" s="76" t="s">
        <v>556</v>
      </c>
      <c r="J684" s="378">
        <v>1348.7</v>
      </c>
      <c r="K684" s="447">
        <v>1348654</v>
      </c>
      <c r="L684" s="378">
        <f t="shared" si="871"/>
        <v>0</v>
      </c>
      <c r="M684" s="447">
        <f t="shared" si="871"/>
        <v>0</v>
      </c>
      <c r="N684" s="378">
        <f>N685</f>
        <v>0</v>
      </c>
      <c r="O684" s="447">
        <f t="shared" si="871"/>
        <v>0</v>
      </c>
      <c r="P684" s="378">
        <f t="shared" si="871"/>
        <v>0</v>
      </c>
      <c r="Q684" s="447">
        <f t="shared" si="871"/>
        <v>0</v>
      </c>
      <c r="R684" s="378">
        <f t="shared" si="871"/>
        <v>0</v>
      </c>
      <c r="S684" s="447">
        <f t="shared" si="871"/>
        <v>0</v>
      </c>
      <c r="T684" s="378">
        <f t="shared" si="871"/>
        <v>1348.7</v>
      </c>
      <c r="U684" s="730">
        <f t="shared" si="871"/>
        <v>1348654</v>
      </c>
      <c r="V684" s="731">
        <f t="shared" si="871"/>
        <v>1348.7</v>
      </c>
      <c r="W684" s="730">
        <f t="shared" si="871"/>
        <v>1348654</v>
      </c>
      <c r="X684" s="605">
        <f t="shared" si="857"/>
        <v>1</v>
      </c>
      <c r="Y684" s="605">
        <f t="shared" si="858"/>
        <v>1</v>
      </c>
    </row>
    <row r="685" spans="1:25" s="6" customFormat="1" ht="14.25" customHeight="1">
      <c r="A685" s="108" t="s">
        <v>127</v>
      </c>
      <c r="B685" s="94"/>
      <c r="C685" s="94"/>
      <c r="D685" s="95"/>
      <c r="E685" s="96"/>
      <c r="F685" s="831"/>
      <c r="G685" s="831"/>
      <c r="H685" s="481"/>
      <c r="I685" s="481" t="s">
        <v>309</v>
      </c>
      <c r="J685" s="352">
        <v>1348.7</v>
      </c>
      <c r="K685" s="397">
        <v>1348654</v>
      </c>
      <c r="L685" s="352">
        <f t="shared" ref="L685" si="872">N685+P685+R685</f>
        <v>0</v>
      </c>
      <c r="M685" s="397">
        <f t="shared" ref="M685" si="873">O685+Q685+S685</f>
        <v>0</v>
      </c>
      <c r="N685" s="352"/>
      <c r="O685" s="397"/>
      <c r="P685" s="352"/>
      <c r="Q685" s="397"/>
      <c r="R685" s="352"/>
      <c r="S685" s="397"/>
      <c r="T685" s="352">
        <f t="shared" ref="T685" si="874">J685+L685</f>
        <v>1348.7</v>
      </c>
      <c r="U685" s="700">
        <f t="shared" ref="U685" si="875">K685+M685</f>
        <v>1348654</v>
      </c>
      <c r="V685" s="701">
        <v>1348.7</v>
      </c>
      <c r="W685" s="700">
        <v>1348654</v>
      </c>
      <c r="X685" s="564">
        <f t="shared" si="857"/>
        <v>1</v>
      </c>
      <c r="Y685" s="564">
        <f t="shared" si="858"/>
        <v>1</v>
      </c>
    </row>
    <row r="686" spans="1:25" s="50" customFormat="1" ht="15.75" customHeight="1">
      <c r="A686" s="60" t="s">
        <v>552</v>
      </c>
      <c r="B686" s="61" t="s">
        <v>107</v>
      </c>
      <c r="C686" s="61" t="s">
        <v>526</v>
      </c>
      <c r="D686" s="62" t="s">
        <v>489</v>
      </c>
      <c r="E686" s="124" t="s">
        <v>126</v>
      </c>
      <c r="F686" s="125" t="s">
        <v>478</v>
      </c>
      <c r="G686" s="125" t="s">
        <v>201</v>
      </c>
      <c r="H686" s="126" t="s">
        <v>211</v>
      </c>
      <c r="I686" s="126"/>
      <c r="J686" s="370">
        <v>23972.6</v>
      </c>
      <c r="K686" s="388">
        <v>23972594.949999999</v>
      </c>
      <c r="L686" s="370">
        <f t="shared" ref="L686:W687" si="876">L687</f>
        <v>0</v>
      </c>
      <c r="M686" s="388">
        <f t="shared" si="876"/>
        <v>0</v>
      </c>
      <c r="N686" s="370">
        <f t="shared" si="876"/>
        <v>0</v>
      </c>
      <c r="O686" s="388">
        <f t="shared" si="876"/>
        <v>0</v>
      </c>
      <c r="P686" s="370">
        <f t="shared" si="876"/>
        <v>0</v>
      </c>
      <c r="Q686" s="388">
        <f t="shared" si="876"/>
        <v>0</v>
      </c>
      <c r="R686" s="370">
        <f t="shared" si="876"/>
        <v>0</v>
      </c>
      <c r="S686" s="388">
        <f t="shared" si="876"/>
        <v>0</v>
      </c>
      <c r="T686" s="370">
        <f t="shared" si="876"/>
        <v>23972.6</v>
      </c>
      <c r="U686" s="743">
        <f t="shared" si="876"/>
        <v>23972594.949999999</v>
      </c>
      <c r="V686" s="744">
        <f t="shared" si="876"/>
        <v>23972.6</v>
      </c>
      <c r="W686" s="743">
        <f t="shared" si="876"/>
        <v>23972594.949999999</v>
      </c>
      <c r="X686" s="591">
        <f t="shared" si="857"/>
        <v>1</v>
      </c>
      <c r="Y686" s="591">
        <f t="shared" si="858"/>
        <v>1</v>
      </c>
    </row>
    <row r="687" spans="1:25" s="50" customFormat="1" ht="22.5" customHeight="1">
      <c r="A687" s="114" t="s">
        <v>553</v>
      </c>
      <c r="B687" s="67" t="s">
        <v>107</v>
      </c>
      <c r="C687" s="67" t="s">
        <v>526</v>
      </c>
      <c r="D687" s="68" t="s">
        <v>489</v>
      </c>
      <c r="E687" s="8" t="s">
        <v>126</v>
      </c>
      <c r="F687" s="9" t="s">
        <v>478</v>
      </c>
      <c r="G687" s="9" t="s">
        <v>201</v>
      </c>
      <c r="H687" s="10" t="s">
        <v>211</v>
      </c>
      <c r="I687" s="10" t="s">
        <v>554</v>
      </c>
      <c r="J687" s="360">
        <v>23972.6</v>
      </c>
      <c r="K687" s="433">
        <v>23972594.949999999</v>
      </c>
      <c r="L687" s="360">
        <f t="shared" si="876"/>
        <v>0</v>
      </c>
      <c r="M687" s="433">
        <f t="shared" si="876"/>
        <v>0</v>
      </c>
      <c r="N687" s="360">
        <f t="shared" si="876"/>
        <v>0</v>
      </c>
      <c r="O687" s="433">
        <f t="shared" si="876"/>
        <v>0</v>
      </c>
      <c r="P687" s="360">
        <f t="shared" si="876"/>
        <v>0</v>
      </c>
      <c r="Q687" s="433">
        <f t="shared" si="876"/>
        <v>0</v>
      </c>
      <c r="R687" s="360">
        <f t="shared" si="876"/>
        <v>0</v>
      </c>
      <c r="S687" s="433">
        <f t="shared" si="876"/>
        <v>0</v>
      </c>
      <c r="T687" s="360">
        <f t="shared" si="876"/>
        <v>23972.6</v>
      </c>
      <c r="U687" s="700">
        <f t="shared" si="876"/>
        <v>23972594.949999999</v>
      </c>
      <c r="V687" s="701">
        <f t="shared" si="876"/>
        <v>23972.6</v>
      </c>
      <c r="W687" s="700">
        <f t="shared" si="876"/>
        <v>23972594.949999999</v>
      </c>
      <c r="X687" s="580">
        <f t="shared" si="857"/>
        <v>1</v>
      </c>
      <c r="Y687" s="580">
        <f t="shared" si="858"/>
        <v>1</v>
      </c>
    </row>
    <row r="688" spans="1:25" s="50" customFormat="1" ht="14.25" customHeight="1">
      <c r="A688" s="117" t="s">
        <v>555</v>
      </c>
      <c r="B688" s="72" t="s">
        <v>107</v>
      </c>
      <c r="C688" s="72" t="s">
        <v>526</v>
      </c>
      <c r="D688" s="73" t="s">
        <v>489</v>
      </c>
      <c r="E688" s="74" t="s">
        <v>126</v>
      </c>
      <c r="F688" s="75" t="s">
        <v>478</v>
      </c>
      <c r="G688" s="75" t="s">
        <v>201</v>
      </c>
      <c r="H688" s="76" t="s">
        <v>211</v>
      </c>
      <c r="I688" s="76" t="s">
        <v>556</v>
      </c>
      <c r="J688" s="378">
        <v>23972.6</v>
      </c>
      <c r="K688" s="447">
        <v>23972594.949999999</v>
      </c>
      <c r="L688" s="378">
        <f t="shared" ref="L688:W688" si="877">SUM(L689:L689)</f>
        <v>0</v>
      </c>
      <c r="M688" s="447">
        <f t="shared" si="877"/>
        <v>0</v>
      </c>
      <c r="N688" s="378">
        <f t="shared" si="877"/>
        <v>0</v>
      </c>
      <c r="O688" s="447">
        <f t="shared" si="877"/>
        <v>0</v>
      </c>
      <c r="P688" s="378">
        <f t="shared" si="877"/>
        <v>0</v>
      </c>
      <c r="Q688" s="447">
        <f t="shared" si="877"/>
        <v>0</v>
      </c>
      <c r="R688" s="378">
        <f t="shared" si="877"/>
        <v>0</v>
      </c>
      <c r="S688" s="447">
        <f t="shared" si="877"/>
        <v>0</v>
      </c>
      <c r="T688" s="378">
        <f t="shared" si="877"/>
        <v>23972.6</v>
      </c>
      <c r="U688" s="730">
        <f t="shared" si="877"/>
        <v>23972594.949999999</v>
      </c>
      <c r="V688" s="731">
        <f t="shared" si="877"/>
        <v>23972.6</v>
      </c>
      <c r="W688" s="730">
        <f t="shared" si="877"/>
        <v>23972594.949999999</v>
      </c>
      <c r="X688" s="605">
        <f t="shared" si="857"/>
        <v>1</v>
      </c>
      <c r="Y688" s="605">
        <f t="shared" si="858"/>
        <v>1</v>
      </c>
    </row>
    <row r="689" spans="1:25" s="6" customFormat="1" ht="14.25" customHeight="1">
      <c r="A689" s="108" t="s">
        <v>127</v>
      </c>
      <c r="B689" s="94"/>
      <c r="C689" s="94"/>
      <c r="D689" s="95"/>
      <c r="E689" s="96"/>
      <c r="F689" s="831" t="s">
        <v>161</v>
      </c>
      <c r="G689" s="831"/>
      <c r="H689" s="98" t="s">
        <v>160</v>
      </c>
      <c r="I689" s="98" t="s">
        <v>309</v>
      </c>
      <c r="J689" s="352">
        <v>23972.6</v>
      </c>
      <c r="K689" s="397">
        <v>23972594.949999999</v>
      </c>
      <c r="L689" s="352">
        <f t="shared" ref="L689" si="878">N689+P689+R689</f>
        <v>0</v>
      </c>
      <c r="M689" s="397">
        <f t="shared" ref="M689" si="879">O689+Q689+S689</f>
        <v>0</v>
      </c>
      <c r="N689" s="352"/>
      <c r="O689" s="397"/>
      <c r="P689" s="352"/>
      <c r="Q689" s="397"/>
      <c r="R689" s="352"/>
      <c r="S689" s="397"/>
      <c r="T689" s="352">
        <f t="shared" ref="T689" si="880">J689+L689</f>
        <v>23972.6</v>
      </c>
      <c r="U689" s="700">
        <f t="shared" ref="U689" si="881">K689+M689</f>
        <v>23972594.949999999</v>
      </c>
      <c r="V689" s="701">
        <v>23972.6</v>
      </c>
      <c r="W689" s="700">
        <v>23972594.949999999</v>
      </c>
      <c r="X689" s="564">
        <f t="shared" si="857"/>
        <v>1</v>
      </c>
      <c r="Y689" s="564">
        <f t="shared" si="858"/>
        <v>1</v>
      </c>
    </row>
    <row r="690" spans="1:25" s="161" customFormat="1" ht="36.75" customHeight="1">
      <c r="A690" s="123" t="s">
        <v>128</v>
      </c>
      <c r="B690" s="24" t="s">
        <v>107</v>
      </c>
      <c r="C690" s="24" t="s">
        <v>526</v>
      </c>
      <c r="D690" s="25" t="s">
        <v>489</v>
      </c>
      <c r="E690" s="25" t="s">
        <v>129</v>
      </c>
      <c r="F690" s="26" t="s">
        <v>478</v>
      </c>
      <c r="G690" s="26" t="s">
        <v>201</v>
      </c>
      <c r="H690" s="27" t="s">
        <v>202</v>
      </c>
      <c r="I690" s="103"/>
      <c r="J690" s="363">
        <v>20</v>
      </c>
      <c r="K690" s="436">
        <v>20000</v>
      </c>
      <c r="L690" s="363">
        <f t="shared" ref="L690:W690" si="882">L691</f>
        <v>0</v>
      </c>
      <c r="M690" s="436">
        <f t="shared" si="882"/>
        <v>0</v>
      </c>
      <c r="N690" s="363">
        <f t="shared" si="882"/>
        <v>0</v>
      </c>
      <c r="O690" s="436">
        <f t="shared" si="882"/>
        <v>0</v>
      </c>
      <c r="P690" s="363">
        <f t="shared" si="882"/>
        <v>0</v>
      </c>
      <c r="Q690" s="436">
        <f t="shared" si="882"/>
        <v>0</v>
      </c>
      <c r="R690" s="363">
        <f t="shared" si="882"/>
        <v>0</v>
      </c>
      <c r="S690" s="436">
        <f t="shared" si="882"/>
        <v>0</v>
      </c>
      <c r="T690" s="363">
        <f t="shared" si="882"/>
        <v>20</v>
      </c>
      <c r="U690" s="724">
        <f t="shared" si="882"/>
        <v>20000</v>
      </c>
      <c r="V690" s="725">
        <f t="shared" si="882"/>
        <v>20</v>
      </c>
      <c r="W690" s="724">
        <f t="shared" si="882"/>
        <v>19980</v>
      </c>
      <c r="X690" s="583">
        <f t="shared" si="857"/>
        <v>1</v>
      </c>
      <c r="Y690" s="583">
        <f t="shared" si="858"/>
        <v>0.999</v>
      </c>
    </row>
    <row r="691" spans="1:25" s="12" customFormat="1" ht="14.25" customHeight="1">
      <c r="A691" s="60" t="s">
        <v>552</v>
      </c>
      <c r="B691" s="61" t="s">
        <v>107</v>
      </c>
      <c r="C691" s="61" t="s">
        <v>526</v>
      </c>
      <c r="D691" s="62" t="s">
        <v>489</v>
      </c>
      <c r="E691" s="124" t="s">
        <v>129</v>
      </c>
      <c r="F691" s="125" t="s">
        <v>478</v>
      </c>
      <c r="G691" s="125" t="s">
        <v>201</v>
      </c>
      <c r="H691" s="126" t="s">
        <v>211</v>
      </c>
      <c r="I691" s="126"/>
      <c r="J691" s="370">
        <v>20</v>
      </c>
      <c r="K691" s="388">
        <v>20000</v>
      </c>
      <c r="L691" s="370">
        <f t="shared" ref="L691:W693" si="883">L692</f>
        <v>0</v>
      </c>
      <c r="M691" s="388">
        <f t="shared" si="883"/>
        <v>0</v>
      </c>
      <c r="N691" s="370">
        <f t="shared" si="883"/>
        <v>0</v>
      </c>
      <c r="O691" s="388">
        <f t="shared" si="883"/>
        <v>0</v>
      </c>
      <c r="P691" s="370">
        <f t="shared" si="883"/>
        <v>0</v>
      </c>
      <c r="Q691" s="388">
        <f t="shared" si="883"/>
        <v>0</v>
      </c>
      <c r="R691" s="370">
        <f t="shared" si="883"/>
        <v>0</v>
      </c>
      <c r="S691" s="388">
        <f t="shared" si="883"/>
        <v>0</v>
      </c>
      <c r="T691" s="370">
        <f t="shared" si="883"/>
        <v>20</v>
      </c>
      <c r="U691" s="743">
        <f t="shared" si="883"/>
        <v>20000</v>
      </c>
      <c r="V691" s="744">
        <f t="shared" si="883"/>
        <v>20</v>
      </c>
      <c r="W691" s="743">
        <f t="shared" si="883"/>
        <v>19980</v>
      </c>
      <c r="X691" s="591">
        <f t="shared" si="857"/>
        <v>1</v>
      </c>
      <c r="Y691" s="591">
        <f t="shared" si="858"/>
        <v>0.999</v>
      </c>
    </row>
    <row r="692" spans="1:25" s="50" customFormat="1" ht="22.5" customHeight="1">
      <c r="A692" s="114" t="s">
        <v>553</v>
      </c>
      <c r="B692" s="67" t="s">
        <v>107</v>
      </c>
      <c r="C692" s="67" t="s">
        <v>526</v>
      </c>
      <c r="D692" s="68" t="s">
        <v>489</v>
      </c>
      <c r="E692" s="8" t="s">
        <v>129</v>
      </c>
      <c r="F692" s="9" t="s">
        <v>478</v>
      </c>
      <c r="G692" s="9" t="s">
        <v>201</v>
      </c>
      <c r="H692" s="10" t="s">
        <v>211</v>
      </c>
      <c r="I692" s="10" t="s">
        <v>554</v>
      </c>
      <c r="J692" s="360">
        <v>20</v>
      </c>
      <c r="K692" s="433">
        <v>20000</v>
      </c>
      <c r="L692" s="360">
        <f t="shared" si="883"/>
        <v>0</v>
      </c>
      <c r="M692" s="433">
        <f t="shared" si="883"/>
        <v>0</v>
      </c>
      <c r="N692" s="360">
        <f t="shared" si="883"/>
        <v>0</v>
      </c>
      <c r="O692" s="433">
        <f t="shared" si="883"/>
        <v>0</v>
      </c>
      <c r="P692" s="360">
        <f t="shared" si="883"/>
        <v>0</v>
      </c>
      <c r="Q692" s="433">
        <f t="shared" si="883"/>
        <v>0</v>
      </c>
      <c r="R692" s="360">
        <f t="shared" si="883"/>
        <v>0</v>
      </c>
      <c r="S692" s="433">
        <f t="shared" si="883"/>
        <v>0</v>
      </c>
      <c r="T692" s="360">
        <f t="shared" si="883"/>
        <v>20</v>
      </c>
      <c r="U692" s="700">
        <f t="shared" si="883"/>
        <v>20000</v>
      </c>
      <c r="V692" s="701">
        <f t="shared" si="883"/>
        <v>20</v>
      </c>
      <c r="W692" s="700">
        <f t="shared" si="883"/>
        <v>19980</v>
      </c>
      <c r="X692" s="580">
        <f t="shared" si="857"/>
        <v>1</v>
      </c>
      <c r="Y692" s="580">
        <f t="shared" si="858"/>
        <v>0.999</v>
      </c>
    </row>
    <row r="693" spans="1:25" s="50" customFormat="1" ht="14.25" customHeight="1">
      <c r="A693" s="117" t="s">
        <v>555</v>
      </c>
      <c r="B693" s="72" t="s">
        <v>107</v>
      </c>
      <c r="C693" s="72" t="s">
        <v>526</v>
      </c>
      <c r="D693" s="73" t="s">
        <v>489</v>
      </c>
      <c r="E693" s="74" t="s">
        <v>129</v>
      </c>
      <c r="F693" s="75" t="s">
        <v>478</v>
      </c>
      <c r="G693" s="75" t="s">
        <v>201</v>
      </c>
      <c r="H693" s="76" t="s">
        <v>211</v>
      </c>
      <c r="I693" s="76" t="s">
        <v>556</v>
      </c>
      <c r="J693" s="378">
        <v>20</v>
      </c>
      <c r="K693" s="447">
        <v>20000</v>
      </c>
      <c r="L693" s="378">
        <f t="shared" si="883"/>
        <v>0</v>
      </c>
      <c r="M693" s="447">
        <f t="shared" si="883"/>
        <v>0</v>
      </c>
      <c r="N693" s="378">
        <f t="shared" si="883"/>
        <v>0</v>
      </c>
      <c r="O693" s="447">
        <f t="shared" si="883"/>
        <v>0</v>
      </c>
      <c r="P693" s="378">
        <f t="shared" si="883"/>
        <v>0</v>
      </c>
      <c r="Q693" s="447">
        <f t="shared" si="883"/>
        <v>0</v>
      </c>
      <c r="R693" s="378">
        <f t="shared" si="883"/>
        <v>0</v>
      </c>
      <c r="S693" s="447">
        <f t="shared" si="883"/>
        <v>0</v>
      </c>
      <c r="T693" s="378">
        <f t="shared" si="883"/>
        <v>20</v>
      </c>
      <c r="U693" s="730">
        <f t="shared" si="883"/>
        <v>20000</v>
      </c>
      <c r="V693" s="731">
        <f t="shared" si="883"/>
        <v>20</v>
      </c>
      <c r="W693" s="730">
        <f t="shared" si="883"/>
        <v>19980</v>
      </c>
      <c r="X693" s="605">
        <f t="shared" si="857"/>
        <v>1</v>
      </c>
      <c r="Y693" s="605">
        <f t="shared" si="858"/>
        <v>0.999</v>
      </c>
    </row>
    <row r="694" spans="1:25" s="6" customFormat="1" ht="14.25" customHeight="1">
      <c r="A694" s="108" t="s">
        <v>178</v>
      </c>
      <c r="B694" s="94"/>
      <c r="C694" s="94"/>
      <c r="D694" s="95"/>
      <c r="E694" s="96"/>
      <c r="F694" s="97"/>
      <c r="G694" s="97"/>
      <c r="H694" s="98"/>
      <c r="I694" s="98" t="s">
        <v>149</v>
      </c>
      <c r="J694" s="352">
        <v>20</v>
      </c>
      <c r="K694" s="397">
        <v>20000</v>
      </c>
      <c r="L694" s="352">
        <f t="shared" ref="L694" si="884">N694+P694+R694</f>
        <v>0</v>
      </c>
      <c r="M694" s="397">
        <f t="shared" ref="M694" si="885">O694+Q694+S694</f>
        <v>0</v>
      </c>
      <c r="N694" s="352"/>
      <c r="O694" s="397"/>
      <c r="P694" s="352"/>
      <c r="Q694" s="397"/>
      <c r="R694" s="352"/>
      <c r="S694" s="397"/>
      <c r="T694" s="352">
        <f t="shared" ref="T694" si="886">J694+L694</f>
        <v>20</v>
      </c>
      <c r="U694" s="700">
        <f t="shared" ref="U694" si="887">K694+M694</f>
        <v>20000</v>
      </c>
      <c r="V694" s="701">
        <v>20</v>
      </c>
      <c r="W694" s="700">
        <v>19980</v>
      </c>
      <c r="X694" s="564">
        <f t="shared" si="857"/>
        <v>1</v>
      </c>
      <c r="Y694" s="564">
        <f t="shared" si="858"/>
        <v>0.999</v>
      </c>
    </row>
    <row r="695" spans="1:25" s="12" customFormat="1" ht="25.5" customHeight="1">
      <c r="A695" s="392" t="s">
        <v>420</v>
      </c>
      <c r="B695" s="24" t="s">
        <v>107</v>
      </c>
      <c r="C695" s="24" t="s">
        <v>526</v>
      </c>
      <c r="D695" s="25" t="s">
        <v>489</v>
      </c>
      <c r="E695" s="25" t="s">
        <v>424</v>
      </c>
      <c r="F695" s="26" t="s">
        <v>478</v>
      </c>
      <c r="G695" s="26" t="s">
        <v>201</v>
      </c>
      <c r="H695" s="27" t="s">
        <v>202</v>
      </c>
      <c r="I695" s="27"/>
      <c r="J695" s="347">
        <v>311.59999999999997</v>
      </c>
      <c r="K695" s="422">
        <v>311553.81</v>
      </c>
      <c r="L695" s="347">
        <f t="shared" ref="L695:W696" si="888">L696</f>
        <v>503.6</v>
      </c>
      <c r="M695" s="422">
        <f t="shared" si="888"/>
        <v>503583.57999999996</v>
      </c>
      <c r="N695" s="347">
        <f t="shared" si="888"/>
        <v>503.6</v>
      </c>
      <c r="O695" s="422">
        <f t="shared" si="888"/>
        <v>503583.57999999996</v>
      </c>
      <c r="P695" s="347">
        <f t="shared" si="888"/>
        <v>0</v>
      </c>
      <c r="Q695" s="422">
        <f t="shared" si="888"/>
        <v>0</v>
      </c>
      <c r="R695" s="347">
        <f t="shared" si="888"/>
        <v>0</v>
      </c>
      <c r="S695" s="422">
        <f t="shared" si="888"/>
        <v>0</v>
      </c>
      <c r="T695" s="347">
        <f t="shared" si="888"/>
        <v>815.2</v>
      </c>
      <c r="U695" s="691">
        <f t="shared" si="888"/>
        <v>815137.39000000013</v>
      </c>
      <c r="V695" s="692">
        <f t="shared" si="888"/>
        <v>814.7</v>
      </c>
      <c r="W695" s="691">
        <f t="shared" si="888"/>
        <v>814714.83000000007</v>
      </c>
      <c r="X695" s="568">
        <f t="shared" si="857"/>
        <v>0.99938665358194312</v>
      </c>
      <c r="Y695" s="568">
        <f t="shared" si="858"/>
        <v>0.99948160886105342</v>
      </c>
    </row>
    <row r="696" spans="1:25" s="12" customFormat="1" ht="15" customHeight="1">
      <c r="A696" s="60" t="s">
        <v>421</v>
      </c>
      <c r="B696" s="61" t="s">
        <v>107</v>
      </c>
      <c r="C696" s="61" t="s">
        <v>526</v>
      </c>
      <c r="D696" s="62" t="s">
        <v>489</v>
      </c>
      <c r="E696" s="63" t="s">
        <v>424</v>
      </c>
      <c r="F696" s="64" t="s">
        <v>478</v>
      </c>
      <c r="G696" s="64" t="s">
        <v>201</v>
      </c>
      <c r="H696" s="65" t="s">
        <v>422</v>
      </c>
      <c r="I696" s="66"/>
      <c r="J696" s="355">
        <v>311.59999999999997</v>
      </c>
      <c r="K696" s="428">
        <v>311553.81</v>
      </c>
      <c r="L696" s="355">
        <f t="shared" si="888"/>
        <v>503.6</v>
      </c>
      <c r="M696" s="428">
        <f t="shared" si="888"/>
        <v>503583.57999999996</v>
      </c>
      <c r="N696" s="355">
        <f t="shared" si="888"/>
        <v>503.6</v>
      </c>
      <c r="O696" s="428">
        <f t="shared" si="888"/>
        <v>503583.57999999996</v>
      </c>
      <c r="P696" s="355">
        <f t="shared" si="888"/>
        <v>0</v>
      </c>
      <c r="Q696" s="428">
        <f t="shared" si="888"/>
        <v>0</v>
      </c>
      <c r="R696" s="355">
        <f t="shared" si="888"/>
        <v>0</v>
      </c>
      <c r="S696" s="428">
        <f t="shared" si="888"/>
        <v>0</v>
      </c>
      <c r="T696" s="355">
        <f t="shared" si="888"/>
        <v>815.2</v>
      </c>
      <c r="U696" s="706">
        <f t="shared" si="888"/>
        <v>815137.39000000013</v>
      </c>
      <c r="V696" s="707">
        <f t="shared" si="888"/>
        <v>814.7</v>
      </c>
      <c r="W696" s="706">
        <f t="shared" si="888"/>
        <v>814714.83000000007</v>
      </c>
      <c r="X696" s="575">
        <f t="shared" si="857"/>
        <v>0.99938665358194312</v>
      </c>
      <c r="Y696" s="575">
        <f t="shared" si="858"/>
        <v>0.99948160886105342</v>
      </c>
    </row>
    <row r="697" spans="1:25" s="28" customFormat="1" ht="26.25" customHeight="1">
      <c r="A697" s="114" t="s">
        <v>553</v>
      </c>
      <c r="B697" s="41" t="s">
        <v>107</v>
      </c>
      <c r="C697" s="41" t="s">
        <v>526</v>
      </c>
      <c r="D697" s="42" t="s">
        <v>489</v>
      </c>
      <c r="E697" s="42" t="s">
        <v>424</v>
      </c>
      <c r="F697" s="43" t="s">
        <v>478</v>
      </c>
      <c r="G697" s="43" t="s">
        <v>201</v>
      </c>
      <c r="H697" s="44" t="s">
        <v>422</v>
      </c>
      <c r="I697" s="44" t="s">
        <v>554</v>
      </c>
      <c r="J697" s="350">
        <v>311.59999999999997</v>
      </c>
      <c r="K697" s="425">
        <v>311553.81</v>
      </c>
      <c r="L697" s="350">
        <f>L698+L703</f>
        <v>503.6</v>
      </c>
      <c r="M697" s="425">
        <f>M698+M703</f>
        <v>503583.57999999996</v>
      </c>
      <c r="N697" s="350">
        <f>N698+N703</f>
        <v>503.6</v>
      </c>
      <c r="O697" s="425">
        <f>O698+O703</f>
        <v>503583.57999999996</v>
      </c>
      <c r="P697" s="350">
        <f>P698+P703</f>
        <v>0</v>
      </c>
      <c r="Q697" s="425">
        <f t="shared" ref="Q697:S697" si="889">Q698+Q703</f>
        <v>0</v>
      </c>
      <c r="R697" s="350">
        <f t="shared" si="889"/>
        <v>0</v>
      </c>
      <c r="S697" s="425">
        <f t="shared" si="889"/>
        <v>0</v>
      </c>
      <c r="T697" s="350">
        <f t="shared" ref="T697:W697" si="890">T698+T703</f>
        <v>815.2</v>
      </c>
      <c r="U697" s="697">
        <f t="shared" si="890"/>
        <v>815137.39000000013</v>
      </c>
      <c r="V697" s="698">
        <f t="shared" si="890"/>
        <v>814.7</v>
      </c>
      <c r="W697" s="697">
        <f t="shared" si="890"/>
        <v>814714.83000000007</v>
      </c>
      <c r="X697" s="571">
        <f t="shared" si="857"/>
        <v>0.99938665358194312</v>
      </c>
      <c r="Y697" s="571">
        <f t="shared" si="858"/>
        <v>0.99948160886105342</v>
      </c>
    </row>
    <row r="698" spans="1:25" s="50" customFormat="1" ht="15.75" customHeight="1">
      <c r="A698" s="115" t="s">
        <v>555</v>
      </c>
      <c r="B698" s="46" t="s">
        <v>107</v>
      </c>
      <c r="C698" s="46" t="s">
        <v>526</v>
      </c>
      <c r="D698" s="47" t="s">
        <v>489</v>
      </c>
      <c r="E698" s="47" t="s">
        <v>424</v>
      </c>
      <c r="F698" s="48" t="s">
        <v>478</v>
      </c>
      <c r="G698" s="48" t="s">
        <v>201</v>
      </c>
      <c r="H698" s="49" t="s">
        <v>422</v>
      </c>
      <c r="I698" s="49" t="s">
        <v>556</v>
      </c>
      <c r="J698" s="351">
        <v>271.2</v>
      </c>
      <c r="K698" s="396">
        <v>271158.77</v>
      </c>
      <c r="L698" s="351">
        <f>SUM(L699:L702)</f>
        <v>462</v>
      </c>
      <c r="M698" s="396">
        <f>SUM(M699:M702)</f>
        <v>461999.67999999993</v>
      </c>
      <c r="N698" s="351">
        <f>SUM(N699:N702)</f>
        <v>462</v>
      </c>
      <c r="O698" s="396">
        <f>SUM(O699:O702)</f>
        <v>461999.67999999993</v>
      </c>
      <c r="P698" s="351">
        <f>SUM(P699:P702)</f>
        <v>0</v>
      </c>
      <c r="Q698" s="396">
        <f t="shared" ref="Q698:S698" si="891">SUM(Q699:Q702)</f>
        <v>0</v>
      </c>
      <c r="R698" s="351">
        <f t="shared" si="891"/>
        <v>0</v>
      </c>
      <c r="S698" s="396">
        <f t="shared" si="891"/>
        <v>0</v>
      </c>
      <c r="T698" s="351">
        <f t="shared" ref="T698:W698" si="892">SUM(T699:T702)</f>
        <v>733.2</v>
      </c>
      <c r="U698" s="699">
        <f t="shared" si="892"/>
        <v>733158.45000000007</v>
      </c>
      <c r="V698" s="708">
        <f t="shared" si="892"/>
        <v>732.7</v>
      </c>
      <c r="W698" s="699">
        <f t="shared" si="892"/>
        <v>732735.89</v>
      </c>
      <c r="X698" s="572">
        <f t="shared" si="857"/>
        <v>0.99931805782869609</v>
      </c>
      <c r="Y698" s="572">
        <f t="shared" si="858"/>
        <v>0.99942364437046305</v>
      </c>
    </row>
    <row r="699" spans="1:25" s="6" customFormat="1" ht="13.5" customHeight="1">
      <c r="A699" s="108" t="s">
        <v>167</v>
      </c>
      <c r="B699" s="127"/>
      <c r="C699" s="127"/>
      <c r="D699" s="128"/>
      <c r="E699" s="128"/>
      <c r="F699" s="130"/>
      <c r="G699" s="130"/>
      <c r="H699" s="131"/>
      <c r="I699" s="131" t="s">
        <v>149</v>
      </c>
      <c r="J699" s="352">
        <v>150</v>
      </c>
      <c r="K699" s="397">
        <v>149984.4</v>
      </c>
      <c r="L699" s="352">
        <f t="shared" ref="L699:L702" si="893">N699+P699+R699</f>
        <v>171.2</v>
      </c>
      <c r="M699" s="397">
        <f t="shared" ref="M699:M702" si="894">O699+Q699+S699</f>
        <v>171183.39</v>
      </c>
      <c r="N699" s="352">
        <v>171.2</v>
      </c>
      <c r="O699" s="397">
        <v>171183.39</v>
      </c>
      <c r="P699" s="352"/>
      <c r="Q699" s="397"/>
      <c r="R699" s="352"/>
      <c r="S699" s="397"/>
      <c r="T699" s="352">
        <f t="shared" ref="T699:T702" si="895">J699+L699</f>
        <v>321.2</v>
      </c>
      <c r="U699" s="700">
        <f t="shared" ref="U699:U702" si="896">K699+M699</f>
        <v>321167.79000000004</v>
      </c>
      <c r="V699" s="701">
        <v>320.7</v>
      </c>
      <c r="W699" s="700">
        <v>320745.23</v>
      </c>
      <c r="X699" s="564">
        <f t="shared" si="857"/>
        <v>0.99844333748443337</v>
      </c>
      <c r="Y699" s="564">
        <f t="shared" si="858"/>
        <v>0.99868430143633002</v>
      </c>
    </row>
    <row r="700" spans="1:25" s="6" customFormat="1" ht="13.5" customHeight="1">
      <c r="A700" s="108" t="s">
        <v>168</v>
      </c>
      <c r="B700" s="127"/>
      <c r="C700" s="127"/>
      <c r="D700" s="128"/>
      <c r="E700" s="128"/>
      <c r="F700" s="130"/>
      <c r="G700" s="130"/>
      <c r="H700" s="131"/>
      <c r="I700" s="131" t="s">
        <v>149</v>
      </c>
      <c r="J700" s="352">
        <v>0</v>
      </c>
      <c r="K700" s="397">
        <v>0</v>
      </c>
      <c r="L700" s="352">
        <f t="shared" si="893"/>
        <v>49.8</v>
      </c>
      <c r="M700" s="397">
        <f t="shared" si="894"/>
        <v>49792.800000000003</v>
      </c>
      <c r="N700" s="352">
        <v>49.8</v>
      </c>
      <c r="O700" s="397">
        <v>49792.800000000003</v>
      </c>
      <c r="P700" s="352"/>
      <c r="Q700" s="397"/>
      <c r="R700" s="352"/>
      <c r="S700" s="397"/>
      <c r="T700" s="352">
        <f t="shared" si="895"/>
        <v>49.8</v>
      </c>
      <c r="U700" s="700">
        <f t="shared" si="896"/>
        <v>49792.800000000003</v>
      </c>
      <c r="V700" s="701">
        <v>49.8</v>
      </c>
      <c r="W700" s="700">
        <v>49792.800000000003</v>
      </c>
      <c r="X700" s="564">
        <f t="shared" si="857"/>
        <v>1</v>
      </c>
      <c r="Y700" s="564">
        <f t="shared" si="858"/>
        <v>1</v>
      </c>
    </row>
    <row r="701" spans="1:25" s="6" customFormat="1" ht="13.5" customHeight="1">
      <c r="A701" s="108" t="s">
        <v>453</v>
      </c>
      <c r="B701" s="127"/>
      <c r="C701" s="127"/>
      <c r="D701" s="128"/>
      <c r="E701" s="128"/>
      <c r="F701" s="130"/>
      <c r="G701" s="130"/>
      <c r="H701" s="131"/>
      <c r="I701" s="131" t="s">
        <v>149</v>
      </c>
      <c r="J701" s="352">
        <v>104.3</v>
      </c>
      <c r="K701" s="397">
        <v>104249.67</v>
      </c>
      <c r="L701" s="352">
        <f t="shared" si="893"/>
        <v>186.8</v>
      </c>
      <c r="M701" s="397">
        <f t="shared" si="894"/>
        <v>186781.4</v>
      </c>
      <c r="N701" s="352">
        <v>186.8</v>
      </c>
      <c r="O701" s="397">
        <v>186781.4</v>
      </c>
      <c r="P701" s="352"/>
      <c r="Q701" s="397"/>
      <c r="R701" s="352"/>
      <c r="S701" s="397"/>
      <c r="T701" s="352">
        <f t="shared" si="895"/>
        <v>291.10000000000002</v>
      </c>
      <c r="U701" s="700">
        <f t="shared" si="896"/>
        <v>291031.07</v>
      </c>
      <c r="V701" s="701">
        <v>291.10000000000002</v>
      </c>
      <c r="W701" s="700">
        <v>291031.07</v>
      </c>
      <c r="X701" s="564">
        <f t="shared" si="857"/>
        <v>1</v>
      </c>
      <c r="Y701" s="564">
        <f t="shared" si="858"/>
        <v>1</v>
      </c>
    </row>
    <row r="702" spans="1:25" s="6" customFormat="1" ht="13.5" customHeight="1">
      <c r="A702" s="108" t="s">
        <v>454</v>
      </c>
      <c r="B702" s="127"/>
      <c r="C702" s="127"/>
      <c r="D702" s="128"/>
      <c r="E702" s="128"/>
      <c r="F702" s="130"/>
      <c r="G702" s="130"/>
      <c r="H702" s="131"/>
      <c r="I702" s="131" t="s">
        <v>149</v>
      </c>
      <c r="J702" s="352">
        <v>16.899999999999999</v>
      </c>
      <c r="K702" s="397">
        <v>16924.7</v>
      </c>
      <c r="L702" s="352">
        <f t="shared" si="893"/>
        <v>54.2</v>
      </c>
      <c r="M702" s="397">
        <f t="shared" si="894"/>
        <v>54242.09</v>
      </c>
      <c r="N702" s="352">
        <v>54.2</v>
      </c>
      <c r="O702" s="397">
        <v>54242.09</v>
      </c>
      <c r="P702" s="352"/>
      <c r="Q702" s="397"/>
      <c r="R702" s="352"/>
      <c r="S702" s="397"/>
      <c r="T702" s="352">
        <f t="shared" si="895"/>
        <v>71.099999999999994</v>
      </c>
      <c r="U702" s="700">
        <f t="shared" si="896"/>
        <v>71166.789999999994</v>
      </c>
      <c r="V702" s="701">
        <v>71.099999999999994</v>
      </c>
      <c r="W702" s="700">
        <v>71166.789999999994</v>
      </c>
      <c r="X702" s="564">
        <f t="shared" si="857"/>
        <v>1</v>
      </c>
      <c r="Y702" s="564">
        <f t="shared" si="858"/>
        <v>1</v>
      </c>
    </row>
    <row r="703" spans="1:25" s="50" customFormat="1" ht="16.5" customHeight="1">
      <c r="A703" s="117" t="s">
        <v>121</v>
      </c>
      <c r="B703" s="46" t="s">
        <v>107</v>
      </c>
      <c r="C703" s="46" t="s">
        <v>526</v>
      </c>
      <c r="D703" s="47" t="s">
        <v>489</v>
      </c>
      <c r="E703" s="47" t="s">
        <v>424</v>
      </c>
      <c r="F703" s="48" t="s">
        <v>478</v>
      </c>
      <c r="G703" s="48" t="s">
        <v>201</v>
      </c>
      <c r="H703" s="49" t="s">
        <v>422</v>
      </c>
      <c r="I703" s="49" t="s">
        <v>122</v>
      </c>
      <c r="J703" s="351">
        <v>40.4</v>
      </c>
      <c r="K703" s="396">
        <v>40395.040000000001</v>
      </c>
      <c r="L703" s="351">
        <f t="shared" ref="L703:W703" si="897">L704</f>
        <v>41.6</v>
      </c>
      <c r="M703" s="396">
        <f t="shared" si="897"/>
        <v>41583.9</v>
      </c>
      <c r="N703" s="351">
        <f t="shared" si="897"/>
        <v>41.6</v>
      </c>
      <c r="O703" s="396">
        <f t="shared" si="897"/>
        <v>41583.9</v>
      </c>
      <c r="P703" s="351">
        <f t="shared" si="897"/>
        <v>0</v>
      </c>
      <c r="Q703" s="396">
        <f t="shared" si="897"/>
        <v>0</v>
      </c>
      <c r="R703" s="351">
        <f t="shared" si="897"/>
        <v>0</v>
      </c>
      <c r="S703" s="396">
        <f t="shared" si="897"/>
        <v>0</v>
      </c>
      <c r="T703" s="351">
        <f t="shared" si="897"/>
        <v>82</v>
      </c>
      <c r="U703" s="699">
        <f t="shared" si="897"/>
        <v>81978.94</v>
      </c>
      <c r="V703" s="708">
        <f t="shared" si="897"/>
        <v>82</v>
      </c>
      <c r="W703" s="699">
        <f t="shared" si="897"/>
        <v>81978.94</v>
      </c>
      <c r="X703" s="572">
        <f t="shared" si="857"/>
        <v>1</v>
      </c>
      <c r="Y703" s="572">
        <f t="shared" si="858"/>
        <v>1</v>
      </c>
    </row>
    <row r="704" spans="1:25" s="50" customFormat="1" ht="14.25" customHeight="1">
      <c r="A704" s="174" t="s">
        <v>410</v>
      </c>
      <c r="B704" s="46"/>
      <c r="C704" s="46"/>
      <c r="D704" s="47"/>
      <c r="E704" s="74"/>
      <c r="F704" s="75"/>
      <c r="G704" s="75"/>
      <c r="H704" s="76"/>
      <c r="I704" s="98" t="s">
        <v>409</v>
      </c>
      <c r="J704" s="352">
        <v>40.4</v>
      </c>
      <c r="K704" s="397">
        <v>40395.040000000001</v>
      </c>
      <c r="L704" s="352">
        <f t="shared" ref="L704" si="898">N704+P704+R704</f>
        <v>41.6</v>
      </c>
      <c r="M704" s="397">
        <f t="shared" ref="M704" si="899">O704+Q704+S704</f>
        <v>41583.9</v>
      </c>
      <c r="N704" s="352">
        <v>41.6</v>
      </c>
      <c r="O704" s="397">
        <v>41583.9</v>
      </c>
      <c r="P704" s="352"/>
      <c r="Q704" s="397"/>
      <c r="R704" s="352"/>
      <c r="S704" s="397"/>
      <c r="T704" s="352">
        <f t="shared" ref="T704" si="900">J704+L704</f>
        <v>82</v>
      </c>
      <c r="U704" s="700">
        <f t="shared" ref="U704" si="901">K704+M704</f>
        <v>81978.94</v>
      </c>
      <c r="V704" s="701">
        <v>82</v>
      </c>
      <c r="W704" s="700">
        <v>81978.94</v>
      </c>
      <c r="X704" s="564">
        <f t="shared" si="857"/>
        <v>1</v>
      </c>
      <c r="Y704" s="564">
        <f t="shared" si="858"/>
        <v>1</v>
      </c>
    </row>
    <row r="705" spans="1:25" s="59" customFormat="1" ht="15.75" customHeight="1">
      <c r="A705" s="87" t="s">
        <v>396</v>
      </c>
      <c r="B705" s="19" t="s">
        <v>107</v>
      </c>
      <c r="C705" s="19" t="s">
        <v>526</v>
      </c>
      <c r="D705" s="19" t="s">
        <v>526</v>
      </c>
      <c r="E705" s="799"/>
      <c r="F705" s="800"/>
      <c r="G705" s="800"/>
      <c r="H705" s="801"/>
      <c r="I705" s="19"/>
      <c r="J705" s="353">
        <v>4566.8</v>
      </c>
      <c r="K705" s="426">
        <v>4566766.6100000003</v>
      </c>
      <c r="L705" s="353">
        <f t="shared" ref="L705:W705" si="902">L706+L716+L721</f>
        <v>0</v>
      </c>
      <c r="M705" s="426">
        <f t="shared" si="902"/>
        <v>0</v>
      </c>
      <c r="N705" s="353">
        <f t="shared" si="902"/>
        <v>0</v>
      </c>
      <c r="O705" s="426">
        <f t="shared" si="902"/>
        <v>0</v>
      </c>
      <c r="P705" s="353">
        <f t="shared" si="902"/>
        <v>0</v>
      </c>
      <c r="Q705" s="426">
        <f t="shared" si="902"/>
        <v>0</v>
      </c>
      <c r="R705" s="353">
        <f t="shared" si="902"/>
        <v>0</v>
      </c>
      <c r="S705" s="426">
        <f t="shared" si="902"/>
        <v>0</v>
      </c>
      <c r="T705" s="353">
        <f t="shared" si="902"/>
        <v>4566.8</v>
      </c>
      <c r="U705" s="702">
        <f t="shared" si="902"/>
        <v>4566766.6100000003</v>
      </c>
      <c r="V705" s="703">
        <f t="shared" si="902"/>
        <v>4563.8</v>
      </c>
      <c r="W705" s="702">
        <f t="shared" si="902"/>
        <v>4563810.47</v>
      </c>
      <c r="X705" s="573">
        <f t="shared" si="857"/>
        <v>0.99934308487343437</v>
      </c>
      <c r="Y705" s="573">
        <f t="shared" si="858"/>
        <v>0.99935268423975787</v>
      </c>
    </row>
    <row r="706" spans="1:25" s="180" customFormat="1" ht="25.5" customHeight="1">
      <c r="A706" s="166" t="s">
        <v>136</v>
      </c>
      <c r="B706" s="100" t="s">
        <v>107</v>
      </c>
      <c r="C706" s="100" t="s">
        <v>526</v>
      </c>
      <c r="D706" s="101" t="s">
        <v>526</v>
      </c>
      <c r="E706" s="101" t="s">
        <v>13</v>
      </c>
      <c r="F706" s="102" t="s">
        <v>478</v>
      </c>
      <c r="G706" s="102" t="s">
        <v>201</v>
      </c>
      <c r="H706" s="103" t="s">
        <v>202</v>
      </c>
      <c r="I706" s="103"/>
      <c r="J706" s="363">
        <v>4013</v>
      </c>
      <c r="K706" s="436">
        <v>4012966</v>
      </c>
      <c r="L706" s="363">
        <f t="shared" ref="L706:W706" si="903">L707+L710</f>
        <v>0</v>
      </c>
      <c r="M706" s="436">
        <f t="shared" si="903"/>
        <v>0</v>
      </c>
      <c r="N706" s="363">
        <f t="shared" si="903"/>
        <v>0</v>
      </c>
      <c r="O706" s="436">
        <f t="shared" si="903"/>
        <v>0</v>
      </c>
      <c r="P706" s="363">
        <f t="shared" si="903"/>
        <v>0</v>
      </c>
      <c r="Q706" s="436">
        <f t="shared" si="903"/>
        <v>0</v>
      </c>
      <c r="R706" s="363">
        <f t="shared" si="903"/>
        <v>0</v>
      </c>
      <c r="S706" s="436">
        <f t="shared" si="903"/>
        <v>0</v>
      </c>
      <c r="T706" s="363">
        <f t="shared" si="903"/>
        <v>4013</v>
      </c>
      <c r="U706" s="724">
        <f t="shared" si="903"/>
        <v>4012966</v>
      </c>
      <c r="V706" s="725">
        <f t="shared" si="903"/>
        <v>4012.1</v>
      </c>
      <c r="W706" s="724">
        <f t="shared" si="903"/>
        <v>4012102.33</v>
      </c>
      <c r="X706" s="583">
        <f t="shared" si="857"/>
        <v>0.99977572888113631</v>
      </c>
      <c r="Y706" s="583">
        <f t="shared" si="858"/>
        <v>0.99978478013519179</v>
      </c>
    </row>
    <row r="707" spans="1:25" s="59" customFormat="1" ht="18" customHeight="1">
      <c r="A707" s="60" t="s">
        <v>374</v>
      </c>
      <c r="B707" s="61" t="s">
        <v>107</v>
      </c>
      <c r="C707" s="61" t="s">
        <v>526</v>
      </c>
      <c r="D707" s="62" t="s">
        <v>526</v>
      </c>
      <c r="E707" s="62" t="s">
        <v>13</v>
      </c>
      <c r="F707" s="92" t="s">
        <v>478</v>
      </c>
      <c r="G707" s="92" t="s">
        <v>201</v>
      </c>
      <c r="H707" s="66" t="s">
        <v>375</v>
      </c>
      <c r="I707" s="66"/>
      <c r="J707" s="355">
        <v>3014</v>
      </c>
      <c r="K707" s="428">
        <v>3013966</v>
      </c>
      <c r="L707" s="355">
        <f>L708</f>
        <v>0</v>
      </c>
      <c r="M707" s="428">
        <f t="shared" ref="M707:W707" si="904">M708</f>
        <v>0</v>
      </c>
      <c r="N707" s="355">
        <f t="shared" si="904"/>
        <v>0</v>
      </c>
      <c r="O707" s="428">
        <f t="shared" si="904"/>
        <v>0</v>
      </c>
      <c r="P707" s="355">
        <f t="shared" si="904"/>
        <v>0</v>
      </c>
      <c r="Q707" s="428">
        <f t="shared" si="904"/>
        <v>0</v>
      </c>
      <c r="R707" s="355">
        <f t="shared" si="904"/>
        <v>0</v>
      </c>
      <c r="S707" s="428">
        <f t="shared" si="904"/>
        <v>0</v>
      </c>
      <c r="T707" s="355">
        <f t="shared" si="904"/>
        <v>3014</v>
      </c>
      <c r="U707" s="706">
        <f t="shared" si="904"/>
        <v>3013966</v>
      </c>
      <c r="V707" s="707">
        <f t="shared" si="904"/>
        <v>3014</v>
      </c>
      <c r="W707" s="706">
        <f t="shared" si="904"/>
        <v>3013966</v>
      </c>
      <c r="X707" s="575">
        <f t="shared" si="857"/>
        <v>1</v>
      </c>
      <c r="Y707" s="575">
        <f t="shared" si="858"/>
        <v>1</v>
      </c>
    </row>
    <row r="708" spans="1:25" s="6" customFormat="1" ht="14.25" customHeight="1">
      <c r="A708" s="40" t="s">
        <v>540</v>
      </c>
      <c r="B708" s="94" t="s">
        <v>107</v>
      </c>
      <c r="C708" s="94" t="s">
        <v>526</v>
      </c>
      <c r="D708" s="95" t="s">
        <v>526</v>
      </c>
      <c r="E708" s="8" t="s">
        <v>13</v>
      </c>
      <c r="F708" s="9" t="s">
        <v>478</v>
      </c>
      <c r="G708" s="9" t="s">
        <v>201</v>
      </c>
      <c r="H708" s="10" t="s">
        <v>375</v>
      </c>
      <c r="I708" s="82">
        <v>300</v>
      </c>
      <c r="J708" s="360">
        <v>3014</v>
      </c>
      <c r="K708" s="433">
        <v>3013966</v>
      </c>
      <c r="L708" s="360">
        <f t="shared" ref="L708:W708" si="905">SUM(L709:L709)</f>
        <v>0</v>
      </c>
      <c r="M708" s="433">
        <f t="shared" si="905"/>
        <v>0</v>
      </c>
      <c r="N708" s="360">
        <f t="shared" si="905"/>
        <v>0</v>
      </c>
      <c r="O708" s="433">
        <f t="shared" si="905"/>
        <v>0</v>
      </c>
      <c r="P708" s="360">
        <f t="shared" si="905"/>
        <v>0</v>
      </c>
      <c r="Q708" s="433">
        <f t="shared" si="905"/>
        <v>0</v>
      </c>
      <c r="R708" s="360">
        <f t="shared" si="905"/>
        <v>0</v>
      </c>
      <c r="S708" s="433">
        <f t="shared" si="905"/>
        <v>0</v>
      </c>
      <c r="T708" s="360">
        <f t="shared" si="905"/>
        <v>3014</v>
      </c>
      <c r="U708" s="700">
        <f t="shared" si="905"/>
        <v>3013966</v>
      </c>
      <c r="V708" s="701">
        <f t="shared" si="905"/>
        <v>3014</v>
      </c>
      <c r="W708" s="700">
        <f t="shared" si="905"/>
        <v>3013966</v>
      </c>
      <c r="X708" s="580">
        <f t="shared" si="857"/>
        <v>1</v>
      </c>
      <c r="Y708" s="580">
        <f t="shared" si="858"/>
        <v>1</v>
      </c>
    </row>
    <row r="709" spans="1:25" s="6" customFormat="1" ht="21.75" customHeight="1">
      <c r="A709" s="45" t="s">
        <v>541</v>
      </c>
      <c r="B709" s="72" t="s">
        <v>107</v>
      </c>
      <c r="C709" s="72" t="s">
        <v>526</v>
      </c>
      <c r="D709" s="73" t="s">
        <v>526</v>
      </c>
      <c r="E709" s="74" t="s">
        <v>13</v>
      </c>
      <c r="F709" s="75" t="s">
        <v>478</v>
      </c>
      <c r="G709" s="75" t="s">
        <v>201</v>
      </c>
      <c r="H709" s="76" t="s">
        <v>375</v>
      </c>
      <c r="I709" s="84">
        <v>320</v>
      </c>
      <c r="J709" s="395">
        <v>3014</v>
      </c>
      <c r="K709" s="437">
        <v>3013966</v>
      </c>
      <c r="L709" s="352">
        <f t="shared" ref="L709" si="906">N709+P709+R709</f>
        <v>0</v>
      </c>
      <c r="M709" s="397">
        <f t="shared" ref="M709" si="907">O709+Q709+S709</f>
        <v>0</v>
      </c>
      <c r="N709" s="395"/>
      <c r="O709" s="437"/>
      <c r="P709" s="395"/>
      <c r="Q709" s="437"/>
      <c r="R709" s="395"/>
      <c r="S709" s="437"/>
      <c r="T709" s="352">
        <f t="shared" ref="T709" si="908">J709+L709</f>
        <v>3014</v>
      </c>
      <c r="U709" s="700">
        <f t="shared" ref="U709" si="909">K709+M709</f>
        <v>3013966</v>
      </c>
      <c r="V709" s="726">
        <v>3014</v>
      </c>
      <c r="W709" s="727">
        <v>3013966</v>
      </c>
      <c r="X709" s="584">
        <f t="shared" si="857"/>
        <v>1</v>
      </c>
      <c r="Y709" s="584">
        <f t="shared" si="858"/>
        <v>1</v>
      </c>
    </row>
    <row r="710" spans="1:25" s="59" customFormat="1" ht="49.5" customHeight="1">
      <c r="A710" s="60" t="s">
        <v>81</v>
      </c>
      <c r="B710" s="61" t="s">
        <v>107</v>
      </c>
      <c r="C710" s="61" t="s">
        <v>526</v>
      </c>
      <c r="D710" s="62" t="s">
        <v>526</v>
      </c>
      <c r="E710" s="62" t="s">
        <v>13</v>
      </c>
      <c r="F710" s="92" t="s">
        <v>478</v>
      </c>
      <c r="G710" s="92" t="s">
        <v>201</v>
      </c>
      <c r="H710" s="66" t="s">
        <v>77</v>
      </c>
      <c r="I710" s="66"/>
      <c r="J710" s="355">
        <v>999</v>
      </c>
      <c r="K710" s="428">
        <v>999000</v>
      </c>
      <c r="L710" s="355">
        <f>L711+L713</f>
        <v>0</v>
      </c>
      <c r="M710" s="428">
        <f t="shared" ref="M710:W710" si="910">M711+M713</f>
        <v>0</v>
      </c>
      <c r="N710" s="355">
        <f t="shared" si="910"/>
        <v>0</v>
      </c>
      <c r="O710" s="428">
        <f t="shared" si="910"/>
        <v>0</v>
      </c>
      <c r="P710" s="355">
        <f t="shared" si="910"/>
        <v>0</v>
      </c>
      <c r="Q710" s="428">
        <f t="shared" si="910"/>
        <v>0</v>
      </c>
      <c r="R710" s="355">
        <f t="shared" si="910"/>
        <v>0</v>
      </c>
      <c r="S710" s="428">
        <f t="shared" si="910"/>
        <v>0</v>
      </c>
      <c r="T710" s="355">
        <f t="shared" si="910"/>
        <v>999</v>
      </c>
      <c r="U710" s="706">
        <f t="shared" si="910"/>
        <v>999000</v>
      </c>
      <c r="V710" s="707">
        <f t="shared" si="910"/>
        <v>998.1</v>
      </c>
      <c r="W710" s="706">
        <f t="shared" si="910"/>
        <v>998136.33</v>
      </c>
      <c r="X710" s="575">
        <f t="shared" si="857"/>
        <v>0.99909909909909911</v>
      </c>
      <c r="Y710" s="575">
        <f t="shared" si="858"/>
        <v>0.99913546546546539</v>
      </c>
    </row>
    <row r="711" spans="1:25" s="6" customFormat="1" ht="14.25" customHeight="1">
      <c r="A711" s="40" t="s">
        <v>540</v>
      </c>
      <c r="B711" s="94" t="s">
        <v>107</v>
      </c>
      <c r="C711" s="94" t="s">
        <v>526</v>
      </c>
      <c r="D711" s="95" t="s">
        <v>526</v>
      </c>
      <c r="E711" s="8" t="s">
        <v>13</v>
      </c>
      <c r="F711" s="9" t="s">
        <v>478</v>
      </c>
      <c r="G711" s="9" t="s">
        <v>201</v>
      </c>
      <c r="H711" s="10" t="s">
        <v>77</v>
      </c>
      <c r="I711" s="82">
        <v>300</v>
      </c>
      <c r="J711" s="360">
        <v>887.3</v>
      </c>
      <c r="K711" s="433">
        <v>887326</v>
      </c>
      <c r="L711" s="360">
        <f t="shared" ref="L711:W711" si="911">SUM(L712:L712)</f>
        <v>0</v>
      </c>
      <c r="M711" s="433">
        <f t="shared" si="911"/>
        <v>0</v>
      </c>
      <c r="N711" s="360">
        <f t="shared" si="911"/>
        <v>0</v>
      </c>
      <c r="O711" s="433">
        <f t="shared" si="911"/>
        <v>0</v>
      </c>
      <c r="P711" s="360">
        <f t="shared" si="911"/>
        <v>0</v>
      </c>
      <c r="Q711" s="433">
        <f t="shared" si="911"/>
        <v>0</v>
      </c>
      <c r="R711" s="360">
        <f t="shared" si="911"/>
        <v>0</v>
      </c>
      <c r="S711" s="433">
        <f t="shared" si="911"/>
        <v>0</v>
      </c>
      <c r="T711" s="360">
        <f t="shared" si="911"/>
        <v>887.3</v>
      </c>
      <c r="U711" s="700">
        <f t="shared" si="911"/>
        <v>887326</v>
      </c>
      <c r="V711" s="701">
        <f t="shared" si="911"/>
        <v>887.1</v>
      </c>
      <c r="W711" s="700">
        <f t="shared" si="911"/>
        <v>887119.2</v>
      </c>
      <c r="X711" s="580">
        <f t="shared" si="857"/>
        <v>0.99977459709230254</v>
      </c>
      <c r="Y711" s="580">
        <f t="shared" si="858"/>
        <v>0.99976694022264645</v>
      </c>
    </row>
    <row r="712" spans="1:25" s="50" customFormat="1" ht="21.75" customHeight="1">
      <c r="A712" s="45" t="s">
        <v>541</v>
      </c>
      <c r="B712" s="72" t="s">
        <v>107</v>
      </c>
      <c r="C712" s="72" t="s">
        <v>526</v>
      </c>
      <c r="D712" s="73" t="s">
        <v>526</v>
      </c>
      <c r="E712" s="74" t="s">
        <v>13</v>
      </c>
      <c r="F712" s="75" t="s">
        <v>478</v>
      </c>
      <c r="G712" s="75" t="s">
        <v>201</v>
      </c>
      <c r="H712" s="76" t="s">
        <v>77</v>
      </c>
      <c r="I712" s="84">
        <v>320</v>
      </c>
      <c r="J712" s="351">
        <v>887.3</v>
      </c>
      <c r="K712" s="396">
        <v>887326</v>
      </c>
      <c r="L712" s="352">
        <f t="shared" ref="L712" si="912">N712+P712+R712</f>
        <v>0</v>
      </c>
      <c r="M712" s="397">
        <f t="shared" ref="M712" si="913">O712+Q712+S712</f>
        <v>0</v>
      </c>
      <c r="N712" s="351"/>
      <c r="O712" s="396"/>
      <c r="P712" s="351"/>
      <c r="Q712" s="396"/>
      <c r="R712" s="351"/>
      <c r="S712" s="396"/>
      <c r="T712" s="352">
        <f t="shared" ref="T712" si="914">J712+L712</f>
        <v>887.3</v>
      </c>
      <c r="U712" s="700">
        <f t="shared" ref="U712" si="915">K712+M712</f>
        <v>887326</v>
      </c>
      <c r="V712" s="708">
        <v>887.1</v>
      </c>
      <c r="W712" s="699">
        <v>887119.2</v>
      </c>
      <c r="X712" s="572">
        <f t="shared" si="857"/>
        <v>0.99977459709230254</v>
      </c>
      <c r="Y712" s="572">
        <f t="shared" si="858"/>
        <v>0.99976694022264645</v>
      </c>
    </row>
    <row r="713" spans="1:25" s="12" customFormat="1" ht="22.5" customHeight="1">
      <c r="A713" s="114" t="s">
        <v>553</v>
      </c>
      <c r="B713" s="67" t="s">
        <v>107</v>
      </c>
      <c r="C713" s="67" t="s">
        <v>526</v>
      </c>
      <c r="D713" s="68" t="s">
        <v>526</v>
      </c>
      <c r="E713" s="8" t="s">
        <v>13</v>
      </c>
      <c r="F713" s="9" t="s">
        <v>478</v>
      </c>
      <c r="G713" s="9" t="s">
        <v>201</v>
      </c>
      <c r="H713" s="10" t="s">
        <v>77</v>
      </c>
      <c r="I713" s="10" t="s">
        <v>554</v>
      </c>
      <c r="J713" s="360">
        <v>111.69999999999999</v>
      </c>
      <c r="K713" s="433">
        <v>111674</v>
      </c>
      <c r="L713" s="360">
        <f>SUM(L714:L715)</f>
        <v>0</v>
      </c>
      <c r="M713" s="433">
        <f>SUM(M714:M715)</f>
        <v>0</v>
      </c>
      <c r="N713" s="360">
        <f>SUM(N714:N715)</f>
        <v>0</v>
      </c>
      <c r="O713" s="433">
        <f>SUM(O714:O715)</f>
        <v>0</v>
      </c>
      <c r="P713" s="360">
        <f>SUM(P714:P715)</f>
        <v>0</v>
      </c>
      <c r="Q713" s="433">
        <f t="shared" ref="Q713:S713" si="916">SUM(Q714:Q715)</f>
        <v>0</v>
      </c>
      <c r="R713" s="360">
        <f t="shared" si="916"/>
        <v>0</v>
      </c>
      <c r="S713" s="433">
        <f t="shared" si="916"/>
        <v>0</v>
      </c>
      <c r="T713" s="360">
        <f t="shared" ref="T713:W713" si="917">SUM(T714:T715)</f>
        <v>111.69999999999999</v>
      </c>
      <c r="U713" s="700">
        <f t="shared" si="917"/>
        <v>111674</v>
      </c>
      <c r="V713" s="701">
        <f t="shared" si="917"/>
        <v>111</v>
      </c>
      <c r="W713" s="700">
        <f t="shared" si="917"/>
        <v>111017.13</v>
      </c>
      <c r="X713" s="580">
        <f t="shared" si="857"/>
        <v>0.99373321396598036</v>
      </c>
      <c r="Y713" s="580">
        <f t="shared" si="858"/>
        <v>0.99411796837222632</v>
      </c>
    </row>
    <row r="714" spans="1:25" s="50" customFormat="1" ht="15.75" customHeight="1">
      <c r="A714" s="117" t="s">
        <v>555</v>
      </c>
      <c r="B714" s="72" t="s">
        <v>107</v>
      </c>
      <c r="C714" s="72" t="s">
        <v>526</v>
      </c>
      <c r="D714" s="73" t="s">
        <v>526</v>
      </c>
      <c r="E714" s="74" t="s">
        <v>13</v>
      </c>
      <c r="F714" s="75" t="s">
        <v>478</v>
      </c>
      <c r="G714" s="75" t="s">
        <v>201</v>
      </c>
      <c r="H714" s="76" t="s">
        <v>77</v>
      </c>
      <c r="I714" s="76" t="s">
        <v>556</v>
      </c>
      <c r="J714" s="351">
        <v>91.6</v>
      </c>
      <c r="K714" s="396">
        <v>91545.21</v>
      </c>
      <c r="L714" s="352">
        <f t="shared" ref="L714:L715" si="918">N714+P714+R714</f>
        <v>0</v>
      </c>
      <c r="M714" s="397">
        <f t="shared" ref="M714:M715" si="919">O714+Q714+S714</f>
        <v>0</v>
      </c>
      <c r="N714" s="351"/>
      <c r="O714" s="396"/>
      <c r="P714" s="351"/>
      <c r="Q714" s="396"/>
      <c r="R714" s="351"/>
      <c r="S714" s="396"/>
      <c r="T714" s="352">
        <f t="shared" ref="T714:T715" si="920">J714+L714</f>
        <v>91.6</v>
      </c>
      <c r="U714" s="700">
        <f t="shared" ref="U714:U715" si="921">K714+M714</f>
        <v>91545.21</v>
      </c>
      <c r="V714" s="708">
        <v>90.9</v>
      </c>
      <c r="W714" s="699">
        <v>90888.34</v>
      </c>
      <c r="X714" s="572">
        <f t="shared" si="857"/>
        <v>0.99235807860262026</v>
      </c>
      <c r="Y714" s="572">
        <f t="shared" si="858"/>
        <v>0.99282463823066214</v>
      </c>
    </row>
    <row r="715" spans="1:25" s="172" customFormat="1" ht="14.25" customHeight="1">
      <c r="A715" s="117" t="s">
        <v>121</v>
      </c>
      <c r="B715" s="94" t="s">
        <v>107</v>
      </c>
      <c r="C715" s="94" t="s">
        <v>526</v>
      </c>
      <c r="D715" s="95" t="s">
        <v>526</v>
      </c>
      <c r="E715" s="74" t="s">
        <v>13</v>
      </c>
      <c r="F715" s="75" t="s">
        <v>478</v>
      </c>
      <c r="G715" s="75" t="s">
        <v>201</v>
      </c>
      <c r="H715" s="76" t="s">
        <v>77</v>
      </c>
      <c r="I715" s="76" t="s">
        <v>122</v>
      </c>
      <c r="J715" s="351">
        <v>20.099999999999998</v>
      </c>
      <c r="K715" s="396">
        <v>20128.79</v>
      </c>
      <c r="L715" s="352">
        <f t="shared" si="918"/>
        <v>0</v>
      </c>
      <c r="M715" s="397">
        <f t="shared" si="919"/>
        <v>0</v>
      </c>
      <c r="N715" s="351"/>
      <c r="O715" s="396"/>
      <c r="P715" s="351"/>
      <c r="Q715" s="396"/>
      <c r="R715" s="351"/>
      <c r="S715" s="396"/>
      <c r="T715" s="352">
        <f t="shared" si="920"/>
        <v>20.099999999999998</v>
      </c>
      <c r="U715" s="700">
        <f t="shared" si="921"/>
        <v>20128.79</v>
      </c>
      <c r="V715" s="708">
        <v>20.100000000000001</v>
      </c>
      <c r="W715" s="699">
        <v>20128.79</v>
      </c>
      <c r="X715" s="572">
        <f t="shared" si="857"/>
        <v>1.0000000000000002</v>
      </c>
      <c r="Y715" s="572">
        <f t="shared" si="858"/>
        <v>1</v>
      </c>
    </row>
    <row r="716" spans="1:25" s="50" customFormat="1" ht="35.25" customHeight="1">
      <c r="A716" s="123" t="s">
        <v>134</v>
      </c>
      <c r="B716" s="100" t="s">
        <v>107</v>
      </c>
      <c r="C716" s="100" t="s">
        <v>526</v>
      </c>
      <c r="D716" s="101" t="s">
        <v>526</v>
      </c>
      <c r="E716" s="119" t="s">
        <v>137</v>
      </c>
      <c r="F716" s="120" t="s">
        <v>478</v>
      </c>
      <c r="G716" s="120" t="s">
        <v>201</v>
      </c>
      <c r="H716" s="121" t="s">
        <v>202</v>
      </c>
      <c r="I716" s="121"/>
      <c r="J716" s="375">
        <v>52</v>
      </c>
      <c r="K716" s="450">
        <v>52000</v>
      </c>
      <c r="L716" s="375">
        <f>L717</f>
        <v>0</v>
      </c>
      <c r="M716" s="375">
        <f t="shared" ref="M716:W716" si="922">M717</f>
        <v>0</v>
      </c>
      <c r="N716" s="375">
        <f t="shared" si="922"/>
        <v>0</v>
      </c>
      <c r="O716" s="375">
        <f t="shared" si="922"/>
        <v>0</v>
      </c>
      <c r="P716" s="375">
        <f t="shared" si="922"/>
        <v>0</v>
      </c>
      <c r="Q716" s="375">
        <f t="shared" si="922"/>
        <v>0</v>
      </c>
      <c r="R716" s="375">
        <f t="shared" si="922"/>
        <v>0</v>
      </c>
      <c r="S716" s="375">
        <f t="shared" si="922"/>
        <v>0</v>
      </c>
      <c r="T716" s="375">
        <f t="shared" si="922"/>
        <v>52</v>
      </c>
      <c r="U716" s="756">
        <f t="shared" si="922"/>
        <v>52000</v>
      </c>
      <c r="V716" s="756">
        <f t="shared" si="922"/>
        <v>52</v>
      </c>
      <c r="W716" s="756">
        <f t="shared" si="922"/>
        <v>52000</v>
      </c>
      <c r="X716" s="596">
        <f t="shared" si="857"/>
        <v>1</v>
      </c>
      <c r="Y716" s="596">
        <f t="shared" si="858"/>
        <v>1</v>
      </c>
    </row>
    <row r="717" spans="1:25" s="50" customFormat="1" ht="51.75" customHeight="1">
      <c r="A717" s="60" t="s">
        <v>81</v>
      </c>
      <c r="B717" s="61" t="s">
        <v>107</v>
      </c>
      <c r="C717" s="61" t="s">
        <v>526</v>
      </c>
      <c r="D717" s="62" t="s">
        <v>526</v>
      </c>
      <c r="E717" s="124" t="s">
        <v>137</v>
      </c>
      <c r="F717" s="125" t="s">
        <v>478</v>
      </c>
      <c r="G717" s="125" t="s">
        <v>201</v>
      </c>
      <c r="H717" s="126" t="s">
        <v>77</v>
      </c>
      <c r="I717" s="126"/>
      <c r="J717" s="370">
        <v>52</v>
      </c>
      <c r="K717" s="388">
        <v>52000</v>
      </c>
      <c r="L717" s="370">
        <f t="shared" ref="L717:W719" si="923">L718</f>
        <v>0</v>
      </c>
      <c r="M717" s="388">
        <f t="shared" si="923"/>
        <v>0</v>
      </c>
      <c r="N717" s="370">
        <f t="shared" si="923"/>
        <v>0</v>
      </c>
      <c r="O717" s="388">
        <f t="shared" si="923"/>
        <v>0</v>
      </c>
      <c r="P717" s="370">
        <f t="shared" si="923"/>
        <v>0</v>
      </c>
      <c r="Q717" s="388">
        <f t="shared" si="923"/>
        <v>0</v>
      </c>
      <c r="R717" s="370">
        <f t="shared" si="923"/>
        <v>0</v>
      </c>
      <c r="S717" s="388">
        <f t="shared" si="923"/>
        <v>0</v>
      </c>
      <c r="T717" s="370">
        <f t="shared" si="923"/>
        <v>52</v>
      </c>
      <c r="U717" s="743">
        <f t="shared" si="923"/>
        <v>52000</v>
      </c>
      <c r="V717" s="744">
        <f t="shared" si="923"/>
        <v>52</v>
      </c>
      <c r="W717" s="743">
        <f t="shared" si="923"/>
        <v>52000</v>
      </c>
      <c r="X717" s="591">
        <f t="shared" si="857"/>
        <v>1</v>
      </c>
      <c r="Y717" s="591">
        <f t="shared" si="858"/>
        <v>1</v>
      </c>
    </row>
    <row r="718" spans="1:25" s="50" customFormat="1" ht="21.75" customHeight="1">
      <c r="A718" s="114" t="s">
        <v>553</v>
      </c>
      <c r="B718" s="67" t="s">
        <v>107</v>
      </c>
      <c r="C718" s="67" t="s">
        <v>526</v>
      </c>
      <c r="D718" s="68" t="s">
        <v>526</v>
      </c>
      <c r="E718" s="8" t="s">
        <v>137</v>
      </c>
      <c r="F718" s="9" t="s">
        <v>478</v>
      </c>
      <c r="G718" s="9" t="s">
        <v>201</v>
      </c>
      <c r="H718" s="10" t="s">
        <v>77</v>
      </c>
      <c r="I718" s="10" t="s">
        <v>554</v>
      </c>
      <c r="J718" s="360">
        <v>52</v>
      </c>
      <c r="K718" s="433">
        <v>52000</v>
      </c>
      <c r="L718" s="360">
        <f t="shared" si="923"/>
        <v>0</v>
      </c>
      <c r="M718" s="433">
        <f t="shared" si="923"/>
        <v>0</v>
      </c>
      <c r="N718" s="360">
        <f t="shared" si="923"/>
        <v>0</v>
      </c>
      <c r="O718" s="433">
        <f t="shared" si="923"/>
        <v>0</v>
      </c>
      <c r="P718" s="360">
        <f t="shared" si="923"/>
        <v>0</v>
      </c>
      <c r="Q718" s="433">
        <f t="shared" si="923"/>
        <v>0</v>
      </c>
      <c r="R718" s="360">
        <f t="shared" si="923"/>
        <v>0</v>
      </c>
      <c r="S718" s="433">
        <f t="shared" si="923"/>
        <v>0</v>
      </c>
      <c r="T718" s="360">
        <f t="shared" si="923"/>
        <v>52</v>
      </c>
      <c r="U718" s="700">
        <f t="shared" si="923"/>
        <v>52000</v>
      </c>
      <c r="V718" s="701">
        <f t="shared" si="923"/>
        <v>52</v>
      </c>
      <c r="W718" s="700">
        <f t="shared" si="923"/>
        <v>52000</v>
      </c>
      <c r="X718" s="580">
        <f t="shared" si="857"/>
        <v>1</v>
      </c>
      <c r="Y718" s="580">
        <f t="shared" si="858"/>
        <v>1</v>
      </c>
    </row>
    <row r="719" spans="1:25" s="50" customFormat="1" ht="15" customHeight="1">
      <c r="A719" s="117" t="s">
        <v>555</v>
      </c>
      <c r="B719" s="72" t="s">
        <v>107</v>
      </c>
      <c r="C719" s="72" t="s">
        <v>526</v>
      </c>
      <c r="D719" s="73" t="s">
        <v>526</v>
      </c>
      <c r="E719" s="74" t="s">
        <v>137</v>
      </c>
      <c r="F719" s="75" t="s">
        <v>478</v>
      </c>
      <c r="G719" s="75" t="s">
        <v>201</v>
      </c>
      <c r="H719" s="76" t="s">
        <v>77</v>
      </c>
      <c r="I719" s="76" t="s">
        <v>556</v>
      </c>
      <c r="J719" s="351">
        <v>52</v>
      </c>
      <c r="K719" s="396">
        <v>52000</v>
      </c>
      <c r="L719" s="351">
        <f t="shared" si="923"/>
        <v>0</v>
      </c>
      <c r="M719" s="396">
        <f t="shared" si="923"/>
        <v>0</v>
      </c>
      <c r="N719" s="351">
        <f t="shared" si="923"/>
        <v>0</v>
      </c>
      <c r="O719" s="396">
        <f t="shared" si="923"/>
        <v>0</v>
      </c>
      <c r="P719" s="351">
        <f t="shared" si="923"/>
        <v>0</v>
      </c>
      <c r="Q719" s="396">
        <f t="shared" si="923"/>
        <v>0</v>
      </c>
      <c r="R719" s="351">
        <f t="shared" si="923"/>
        <v>0</v>
      </c>
      <c r="S719" s="396">
        <f t="shared" si="923"/>
        <v>0</v>
      </c>
      <c r="T719" s="351">
        <f t="shared" si="923"/>
        <v>52</v>
      </c>
      <c r="U719" s="699">
        <f t="shared" si="923"/>
        <v>52000</v>
      </c>
      <c r="V719" s="708">
        <f t="shared" si="923"/>
        <v>52</v>
      </c>
      <c r="W719" s="699">
        <f t="shared" si="923"/>
        <v>52000</v>
      </c>
      <c r="X719" s="572">
        <f t="shared" si="857"/>
        <v>1</v>
      </c>
      <c r="Y719" s="572">
        <f t="shared" si="858"/>
        <v>1</v>
      </c>
    </row>
    <row r="720" spans="1:25" s="6" customFormat="1" ht="15" customHeight="1">
      <c r="A720" s="173" t="s">
        <v>354</v>
      </c>
      <c r="B720" s="94"/>
      <c r="C720" s="94"/>
      <c r="D720" s="95"/>
      <c r="E720" s="96"/>
      <c r="F720" s="97"/>
      <c r="G720" s="97"/>
      <c r="H720" s="98"/>
      <c r="I720" s="98"/>
      <c r="J720" s="352">
        <v>52</v>
      </c>
      <c r="K720" s="397">
        <v>52000</v>
      </c>
      <c r="L720" s="352">
        <f t="shared" ref="L720" si="924">N720+P720+R720</f>
        <v>0</v>
      </c>
      <c r="M720" s="397">
        <f t="shared" ref="M720" si="925">O720+Q720+S720</f>
        <v>0</v>
      </c>
      <c r="N720" s="352"/>
      <c r="O720" s="397"/>
      <c r="P720" s="352"/>
      <c r="Q720" s="397"/>
      <c r="R720" s="352"/>
      <c r="S720" s="397"/>
      <c r="T720" s="352">
        <f t="shared" ref="T720" si="926">J720+L720</f>
        <v>52</v>
      </c>
      <c r="U720" s="700">
        <f t="shared" ref="U720" si="927">K720+M720</f>
        <v>52000</v>
      </c>
      <c r="V720" s="701">
        <v>52</v>
      </c>
      <c r="W720" s="700">
        <v>52000</v>
      </c>
      <c r="X720" s="564">
        <f t="shared" ref="X720:X748" si="928">IF(V720=0,0,V720/T720)</f>
        <v>1</v>
      </c>
      <c r="Y720" s="564">
        <f t="shared" ref="Y720:Y748" si="929">IF(W720=0,0,W720/U720)</f>
        <v>1</v>
      </c>
    </row>
    <row r="721" spans="1:25" s="180" customFormat="1" ht="40.5" customHeight="1">
      <c r="A721" s="123" t="s">
        <v>139</v>
      </c>
      <c r="B721" s="100" t="s">
        <v>107</v>
      </c>
      <c r="C721" s="167" t="s">
        <v>526</v>
      </c>
      <c r="D721" s="119" t="s">
        <v>526</v>
      </c>
      <c r="E721" s="119" t="s">
        <v>140</v>
      </c>
      <c r="F721" s="120" t="s">
        <v>478</v>
      </c>
      <c r="G721" s="120" t="s">
        <v>201</v>
      </c>
      <c r="H721" s="121" t="s">
        <v>202</v>
      </c>
      <c r="I721" s="121"/>
      <c r="J721" s="366">
        <v>501.8</v>
      </c>
      <c r="K721" s="440">
        <v>501800.61</v>
      </c>
      <c r="L721" s="366">
        <f>L722+L730</f>
        <v>0</v>
      </c>
      <c r="M721" s="440">
        <f t="shared" ref="M721:W721" si="930">M722+M730</f>
        <v>0</v>
      </c>
      <c r="N721" s="366">
        <f t="shared" si="930"/>
        <v>0</v>
      </c>
      <c r="O721" s="440">
        <f t="shared" si="930"/>
        <v>0</v>
      </c>
      <c r="P721" s="366">
        <f t="shared" si="930"/>
        <v>0</v>
      </c>
      <c r="Q721" s="440">
        <f t="shared" si="930"/>
        <v>0</v>
      </c>
      <c r="R721" s="366">
        <f t="shared" si="930"/>
        <v>0</v>
      </c>
      <c r="S721" s="440">
        <f t="shared" si="930"/>
        <v>0</v>
      </c>
      <c r="T721" s="366">
        <f t="shared" si="930"/>
        <v>501.8</v>
      </c>
      <c r="U721" s="735">
        <f t="shared" si="930"/>
        <v>501800.61</v>
      </c>
      <c r="V721" s="736">
        <f t="shared" si="930"/>
        <v>499.70000000000005</v>
      </c>
      <c r="W721" s="735">
        <f t="shared" si="930"/>
        <v>499708.14</v>
      </c>
      <c r="X721" s="587">
        <f t="shared" si="928"/>
        <v>0.9958150657632524</v>
      </c>
      <c r="Y721" s="587">
        <f t="shared" si="929"/>
        <v>0.9958300768107875</v>
      </c>
    </row>
    <row r="722" spans="1:25" s="59" customFormat="1" ht="16.5" customHeight="1">
      <c r="A722" s="132" t="s">
        <v>141</v>
      </c>
      <c r="B722" s="53" t="s">
        <v>107</v>
      </c>
      <c r="C722" s="134" t="s">
        <v>526</v>
      </c>
      <c r="D722" s="55" t="s">
        <v>526</v>
      </c>
      <c r="E722" s="55" t="s">
        <v>140</v>
      </c>
      <c r="F722" s="56" t="s">
        <v>482</v>
      </c>
      <c r="G722" s="56" t="s">
        <v>201</v>
      </c>
      <c r="H722" s="57" t="s">
        <v>202</v>
      </c>
      <c r="I722" s="57"/>
      <c r="J722" s="372">
        <v>415.8</v>
      </c>
      <c r="K722" s="446">
        <v>415800.61</v>
      </c>
      <c r="L722" s="372">
        <f>L723+L726</f>
        <v>0</v>
      </c>
      <c r="M722" s="446">
        <f t="shared" ref="M722:W722" si="931">M723+M726</f>
        <v>0</v>
      </c>
      <c r="N722" s="372">
        <f t="shared" si="931"/>
        <v>0</v>
      </c>
      <c r="O722" s="446">
        <f t="shared" si="931"/>
        <v>0</v>
      </c>
      <c r="P722" s="372">
        <f t="shared" si="931"/>
        <v>0</v>
      </c>
      <c r="Q722" s="446">
        <f t="shared" si="931"/>
        <v>0</v>
      </c>
      <c r="R722" s="372">
        <f t="shared" si="931"/>
        <v>0</v>
      </c>
      <c r="S722" s="446">
        <f t="shared" si="931"/>
        <v>0</v>
      </c>
      <c r="T722" s="372">
        <f t="shared" si="931"/>
        <v>415.8</v>
      </c>
      <c r="U722" s="750">
        <f t="shared" si="931"/>
        <v>415800.61</v>
      </c>
      <c r="V722" s="749">
        <f t="shared" si="931"/>
        <v>414.8</v>
      </c>
      <c r="W722" s="750">
        <f t="shared" si="931"/>
        <v>414769.02</v>
      </c>
      <c r="X722" s="594">
        <f t="shared" si="928"/>
        <v>0.99759499759499759</v>
      </c>
      <c r="Y722" s="594">
        <f t="shared" si="929"/>
        <v>0.99751902720873842</v>
      </c>
    </row>
    <row r="723" spans="1:25" s="59" customFormat="1" ht="24" customHeight="1">
      <c r="A723" s="79" t="s">
        <v>142</v>
      </c>
      <c r="B723" s="61" t="s">
        <v>107</v>
      </c>
      <c r="C723" s="138" t="s">
        <v>526</v>
      </c>
      <c r="D723" s="63" t="s">
        <v>526</v>
      </c>
      <c r="E723" s="63" t="s">
        <v>140</v>
      </c>
      <c r="F723" s="64" t="s">
        <v>482</v>
      </c>
      <c r="G723" s="64" t="s">
        <v>201</v>
      </c>
      <c r="H723" s="65" t="s">
        <v>382</v>
      </c>
      <c r="I723" s="80"/>
      <c r="J723" s="359">
        <v>100</v>
      </c>
      <c r="K723" s="432">
        <v>100000</v>
      </c>
      <c r="L723" s="359">
        <f t="shared" ref="L723:W724" si="932">L724</f>
        <v>0</v>
      </c>
      <c r="M723" s="432">
        <f t="shared" si="932"/>
        <v>0</v>
      </c>
      <c r="N723" s="359">
        <f t="shared" si="932"/>
        <v>0</v>
      </c>
      <c r="O723" s="432">
        <f t="shared" si="932"/>
        <v>0</v>
      </c>
      <c r="P723" s="359">
        <f t="shared" si="932"/>
        <v>0</v>
      </c>
      <c r="Q723" s="432">
        <f t="shared" si="932"/>
        <v>0</v>
      </c>
      <c r="R723" s="359">
        <f t="shared" si="932"/>
        <v>0</v>
      </c>
      <c r="S723" s="432">
        <f t="shared" si="932"/>
        <v>0</v>
      </c>
      <c r="T723" s="359">
        <f t="shared" si="932"/>
        <v>100</v>
      </c>
      <c r="U723" s="715">
        <f t="shared" si="932"/>
        <v>100000</v>
      </c>
      <c r="V723" s="716">
        <f t="shared" si="932"/>
        <v>99.2</v>
      </c>
      <c r="W723" s="715">
        <f t="shared" si="932"/>
        <v>99204</v>
      </c>
      <c r="X723" s="579">
        <f t="shared" si="928"/>
        <v>0.99199999999999999</v>
      </c>
      <c r="Y723" s="579">
        <f t="shared" si="929"/>
        <v>0.99204000000000003</v>
      </c>
    </row>
    <row r="724" spans="1:25" s="59" customFormat="1" ht="23.25" customHeight="1">
      <c r="A724" s="114" t="s">
        <v>553</v>
      </c>
      <c r="B724" s="67" t="s">
        <v>107</v>
      </c>
      <c r="C724" s="7" t="s">
        <v>526</v>
      </c>
      <c r="D724" s="8" t="s">
        <v>526</v>
      </c>
      <c r="E724" s="8" t="s">
        <v>140</v>
      </c>
      <c r="F724" s="9" t="s">
        <v>482</v>
      </c>
      <c r="G724" s="9" t="s">
        <v>201</v>
      </c>
      <c r="H724" s="10" t="s">
        <v>382</v>
      </c>
      <c r="I724" s="82">
        <v>600</v>
      </c>
      <c r="J724" s="360">
        <v>100</v>
      </c>
      <c r="K724" s="433">
        <v>100000</v>
      </c>
      <c r="L724" s="360">
        <f t="shared" si="932"/>
        <v>0</v>
      </c>
      <c r="M724" s="433">
        <f t="shared" si="932"/>
        <v>0</v>
      </c>
      <c r="N724" s="360">
        <f t="shared" si="932"/>
        <v>0</v>
      </c>
      <c r="O724" s="433">
        <f t="shared" si="932"/>
        <v>0</v>
      </c>
      <c r="P724" s="360">
        <f t="shared" si="932"/>
        <v>0</v>
      </c>
      <c r="Q724" s="433">
        <f t="shared" si="932"/>
        <v>0</v>
      </c>
      <c r="R724" s="360">
        <f t="shared" si="932"/>
        <v>0</v>
      </c>
      <c r="S724" s="433">
        <f t="shared" si="932"/>
        <v>0</v>
      </c>
      <c r="T724" s="360">
        <f t="shared" si="932"/>
        <v>100</v>
      </c>
      <c r="U724" s="700">
        <f t="shared" si="932"/>
        <v>100000</v>
      </c>
      <c r="V724" s="701">
        <f t="shared" si="932"/>
        <v>99.2</v>
      </c>
      <c r="W724" s="700">
        <f t="shared" si="932"/>
        <v>99204</v>
      </c>
      <c r="X724" s="580">
        <f t="shared" si="928"/>
        <v>0.99199999999999999</v>
      </c>
      <c r="Y724" s="580">
        <f t="shared" si="929"/>
        <v>0.99204000000000003</v>
      </c>
    </row>
    <row r="725" spans="1:25" s="50" customFormat="1" ht="17.25" customHeight="1">
      <c r="A725" s="117" t="s">
        <v>555</v>
      </c>
      <c r="B725" s="72" t="s">
        <v>107</v>
      </c>
      <c r="C725" s="72" t="s">
        <v>526</v>
      </c>
      <c r="D725" s="73" t="s">
        <v>526</v>
      </c>
      <c r="E725" s="74" t="s">
        <v>140</v>
      </c>
      <c r="F725" s="75" t="s">
        <v>482</v>
      </c>
      <c r="G725" s="75" t="s">
        <v>201</v>
      </c>
      <c r="H725" s="76" t="s">
        <v>382</v>
      </c>
      <c r="I725" s="84">
        <v>610</v>
      </c>
      <c r="J725" s="351">
        <v>100</v>
      </c>
      <c r="K725" s="396">
        <v>100000</v>
      </c>
      <c r="L725" s="352">
        <f t="shared" ref="L725" si="933">N725+P725+R725</f>
        <v>0</v>
      </c>
      <c r="M725" s="397">
        <f t="shared" ref="M725" si="934">O725+Q725+S725</f>
        <v>0</v>
      </c>
      <c r="N725" s="352"/>
      <c r="O725" s="397"/>
      <c r="P725" s="352"/>
      <c r="Q725" s="397"/>
      <c r="R725" s="352"/>
      <c r="S725" s="397"/>
      <c r="T725" s="352">
        <f t="shared" ref="T725" si="935">J725+L725</f>
        <v>100</v>
      </c>
      <c r="U725" s="700">
        <f t="shared" ref="U725" si="936">K725+M725</f>
        <v>100000</v>
      </c>
      <c r="V725" s="701">
        <v>99.2</v>
      </c>
      <c r="W725" s="700">
        <v>99204</v>
      </c>
      <c r="X725" s="564">
        <f t="shared" si="928"/>
        <v>0.99199999999999999</v>
      </c>
      <c r="Y725" s="564">
        <f t="shared" si="929"/>
        <v>0.99204000000000003</v>
      </c>
    </row>
    <row r="726" spans="1:25" s="59" customFormat="1" ht="28.5" customHeight="1">
      <c r="A726" s="35" t="s">
        <v>212</v>
      </c>
      <c r="B726" s="61" t="s">
        <v>107</v>
      </c>
      <c r="C726" s="138" t="s">
        <v>526</v>
      </c>
      <c r="D726" s="63" t="s">
        <v>526</v>
      </c>
      <c r="E726" s="63" t="s">
        <v>140</v>
      </c>
      <c r="F726" s="64" t="s">
        <v>482</v>
      </c>
      <c r="G726" s="64" t="s">
        <v>201</v>
      </c>
      <c r="H726" s="65" t="s">
        <v>213</v>
      </c>
      <c r="I726" s="80"/>
      <c r="J726" s="359">
        <v>315.8</v>
      </c>
      <c r="K726" s="432">
        <v>315800.61</v>
      </c>
      <c r="L726" s="359">
        <f>L727</f>
        <v>0</v>
      </c>
      <c r="M726" s="359">
        <f t="shared" ref="M726:W726" si="937">M727</f>
        <v>0</v>
      </c>
      <c r="N726" s="359">
        <f t="shared" si="937"/>
        <v>0</v>
      </c>
      <c r="O726" s="359">
        <f t="shared" si="937"/>
        <v>0</v>
      </c>
      <c r="P726" s="359">
        <f t="shared" si="937"/>
        <v>0</v>
      </c>
      <c r="Q726" s="359">
        <f t="shared" si="937"/>
        <v>0</v>
      </c>
      <c r="R726" s="359">
        <f t="shared" si="937"/>
        <v>0</v>
      </c>
      <c r="S726" s="359">
        <f t="shared" si="937"/>
        <v>0</v>
      </c>
      <c r="T726" s="359">
        <f t="shared" si="937"/>
        <v>315.8</v>
      </c>
      <c r="U726" s="716">
        <f t="shared" si="937"/>
        <v>315800.61</v>
      </c>
      <c r="V726" s="716">
        <f t="shared" si="937"/>
        <v>315.60000000000002</v>
      </c>
      <c r="W726" s="716">
        <f t="shared" si="937"/>
        <v>315565.02</v>
      </c>
      <c r="X726" s="579">
        <f t="shared" si="928"/>
        <v>0.99936668777707416</v>
      </c>
      <c r="Y726" s="579">
        <f t="shared" si="929"/>
        <v>0.99925399130799664</v>
      </c>
    </row>
    <row r="727" spans="1:25" s="59" customFormat="1" ht="23.25" customHeight="1">
      <c r="A727" s="114" t="s">
        <v>553</v>
      </c>
      <c r="B727" s="67" t="s">
        <v>107</v>
      </c>
      <c r="C727" s="7" t="s">
        <v>526</v>
      </c>
      <c r="D727" s="8" t="s">
        <v>526</v>
      </c>
      <c r="E727" s="8" t="s">
        <v>140</v>
      </c>
      <c r="F727" s="9" t="s">
        <v>482</v>
      </c>
      <c r="G727" s="9" t="s">
        <v>201</v>
      </c>
      <c r="H727" s="10" t="s">
        <v>213</v>
      </c>
      <c r="I727" s="82">
        <v>600</v>
      </c>
      <c r="J727" s="360">
        <v>315.8</v>
      </c>
      <c r="K727" s="433">
        <v>315800.61</v>
      </c>
      <c r="L727" s="360">
        <f t="shared" ref="L727:W728" si="938">L728</f>
        <v>0</v>
      </c>
      <c r="M727" s="433">
        <f t="shared" si="938"/>
        <v>0</v>
      </c>
      <c r="N727" s="360">
        <f t="shared" si="938"/>
        <v>0</v>
      </c>
      <c r="O727" s="433">
        <f t="shared" si="938"/>
        <v>0</v>
      </c>
      <c r="P727" s="360">
        <f t="shared" si="938"/>
        <v>0</v>
      </c>
      <c r="Q727" s="433">
        <f t="shared" si="938"/>
        <v>0</v>
      </c>
      <c r="R727" s="360">
        <f t="shared" si="938"/>
        <v>0</v>
      </c>
      <c r="S727" s="433">
        <f t="shared" si="938"/>
        <v>0</v>
      </c>
      <c r="T727" s="360">
        <f t="shared" si="938"/>
        <v>315.8</v>
      </c>
      <c r="U727" s="700">
        <f t="shared" si="938"/>
        <v>315800.61</v>
      </c>
      <c r="V727" s="701">
        <f t="shared" si="938"/>
        <v>315.60000000000002</v>
      </c>
      <c r="W727" s="700">
        <f t="shared" si="938"/>
        <v>315565.02</v>
      </c>
      <c r="X727" s="580">
        <f t="shared" si="928"/>
        <v>0.99936668777707416</v>
      </c>
      <c r="Y727" s="580">
        <f t="shared" si="929"/>
        <v>0.99925399130799664</v>
      </c>
    </row>
    <row r="728" spans="1:25" s="50" customFormat="1" ht="15" customHeight="1">
      <c r="A728" s="117" t="s">
        <v>555</v>
      </c>
      <c r="B728" s="72" t="s">
        <v>107</v>
      </c>
      <c r="C728" s="72" t="s">
        <v>526</v>
      </c>
      <c r="D728" s="73" t="s">
        <v>526</v>
      </c>
      <c r="E728" s="74" t="s">
        <v>140</v>
      </c>
      <c r="F728" s="75" t="s">
        <v>482</v>
      </c>
      <c r="G728" s="75" t="s">
        <v>201</v>
      </c>
      <c r="H728" s="76" t="s">
        <v>213</v>
      </c>
      <c r="I728" s="84">
        <v>610</v>
      </c>
      <c r="J728" s="351">
        <v>315.8</v>
      </c>
      <c r="K728" s="396">
        <v>315800.61</v>
      </c>
      <c r="L728" s="351">
        <f t="shared" si="938"/>
        <v>0</v>
      </c>
      <c r="M728" s="396">
        <f t="shared" si="938"/>
        <v>0</v>
      </c>
      <c r="N728" s="351">
        <f t="shared" si="938"/>
        <v>0</v>
      </c>
      <c r="O728" s="396">
        <f t="shared" si="938"/>
        <v>0</v>
      </c>
      <c r="P728" s="351">
        <f t="shared" si="938"/>
        <v>0</v>
      </c>
      <c r="Q728" s="396">
        <f t="shared" si="938"/>
        <v>0</v>
      </c>
      <c r="R728" s="351">
        <f t="shared" si="938"/>
        <v>0</v>
      </c>
      <c r="S728" s="396">
        <f t="shared" si="938"/>
        <v>0</v>
      </c>
      <c r="T728" s="351">
        <f t="shared" si="938"/>
        <v>315.8</v>
      </c>
      <c r="U728" s="699">
        <f t="shared" si="938"/>
        <v>315800.61</v>
      </c>
      <c r="V728" s="708">
        <f t="shared" si="938"/>
        <v>315.60000000000002</v>
      </c>
      <c r="W728" s="699">
        <f t="shared" si="938"/>
        <v>315565.02</v>
      </c>
      <c r="X728" s="572">
        <f t="shared" si="928"/>
        <v>0.99936668777707416</v>
      </c>
      <c r="Y728" s="572">
        <f t="shared" si="929"/>
        <v>0.99925399130799664</v>
      </c>
    </row>
    <row r="729" spans="1:25" s="6" customFormat="1" ht="13.5" customHeight="1">
      <c r="A729" s="93" t="s">
        <v>355</v>
      </c>
      <c r="B729" s="94"/>
      <c r="C729" s="94"/>
      <c r="D729" s="95"/>
      <c r="E729" s="96"/>
      <c r="F729" s="97"/>
      <c r="G729" s="97"/>
      <c r="H729" s="98"/>
      <c r="I729" s="328"/>
      <c r="J729" s="352">
        <v>315.8</v>
      </c>
      <c r="K729" s="397">
        <v>315800.61</v>
      </c>
      <c r="L729" s="352">
        <f t="shared" ref="L729" si="939">N729+P729+R729</f>
        <v>0</v>
      </c>
      <c r="M729" s="397">
        <f t="shared" ref="M729" si="940">O729+Q729+S729</f>
        <v>0</v>
      </c>
      <c r="N729" s="352"/>
      <c r="O729" s="397"/>
      <c r="P729" s="352"/>
      <c r="Q729" s="397"/>
      <c r="R729" s="352"/>
      <c r="S729" s="397"/>
      <c r="T729" s="352">
        <f t="shared" ref="T729" si="941">J729+L729</f>
        <v>315.8</v>
      </c>
      <c r="U729" s="700">
        <f t="shared" ref="U729" si="942">K729+M729</f>
        <v>315800.61</v>
      </c>
      <c r="V729" s="701">
        <v>315.60000000000002</v>
      </c>
      <c r="W729" s="700">
        <v>315565.02</v>
      </c>
      <c r="X729" s="564">
        <f t="shared" si="928"/>
        <v>0.99936668777707416</v>
      </c>
      <c r="Y729" s="564">
        <f t="shared" si="929"/>
        <v>0.99925399130799664</v>
      </c>
    </row>
    <row r="730" spans="1:25" s="59" customFormat="1" ht="16.5" customHeight="1">
      <c r="A730" s="132" t="s">
        <v>143</v>
      </c>
      <c r="B730" s="53" t="s">
        <v>107</v>
      </c>
      <c r="C730" s="134" t="s">
        <v>526</v>
      </c>
      <c r="D730" s="55" t="s">
        <v>526</v>
      </c>
      <c r="E730" s="55" t="s">
        <v>140</v>
      </c>
      <c r="F730" s="56" t="s">
        <v>497</v>
      </c>
      <c r="G730" s="56" t="s">
        <v>201</v>
      </c>
      <c r="H730" s="57" t="s">
        <v>202</v>
      </c>
      <c r="I730" s="57"/>
      <c r="J730" s="372">
        <v>86</v>
      </c>
      <c r="K730" s="446">
        <v>86000</v>
      </c>
      <c r="L730" s="372">
        <f>L731</f>
        <v>0</v>
      </c>
      <c r="M730" s="446">
        <f t="shared" ref="M730:W730" si="943">M731</f>
        <v>0</v>
      </c>
      <c r="N730" s="372">
        <f t="shared" si="943"/>
        <v>0</v>
      </c>
      <c r="O730" s="446">
        <f t="shared" si="943"/>
        <v>0</v>
      </c>
      <c r="P730" s="372">
        <f t="shared" si="943"/>
        <v>0</v>
      </c>
      <c r="Q730" s="446">
        <f t="shared" si="943"/>
        <v>0</v>
      </c>
      <c r="R730" s="372">
        <f t="shared" si="943"/>
        <v>0</v>
      </c>
      <c r="S730" s="446">
        <f t="shared" si="943"/>
        <v>0</v>
      </c>
      <c r="T730" s="372">
        <f t="shared" si="943"/>
        <v>86</v>
      </c>
      <c r="U730" s="750">
        <f t="shared" si="943"/>
        <v>86000</v>
      </c>
      <c r="V730" s="749">
        <f t="shared" si="943"/>
        <v>84.9</v>
      </c>
      <c r="W730" s="750">
        <f t="shared" si="943"/>
        <v>84939.12</v>
      </c>
      <c r="X730" s="594">
        <f t="shared" si="928"/>
        <v>0.98720930232558146</v>
      </c>
      <c r="Y730" s="594">
        <f t="shared" si="929"/>
        <v>0.98766418604651163</v>
      </c>
    </row>
    <row r="731" spans="1:25" s="12" customFormat="1" ht="72" customHeight="1">
      <c r="A731" s="179" t="s">
        <v>336</v>
      </c>
      <c r="B731" s="61" t="s">
        <v>107</v>
      </c>
      <c r="C731" s="61" t="s">
        <v>526</v>
      </c>
      <c r="D731" s="62" t="s">
        <v>526</v>
      </c>
      <c r="E731" s="124" t="s">
        <v>140</v>
      </c>
      <c r="F731" s="125" t="s">
        <v>497</v>
      </c>
      <c r="G731" s="125" t="s">
        <v>201</v>
      </c>
      <c r="H731" s="126" t="s">
        <v>334</v>
      </c>
      <c r="I731" s="126"/>
      <c r="J731" s="370">
        <v>86</v>
      </c>
      <c r="K731" s="388">
        <v>86000</v>
      </c>
      <c r="L731" s="370">
        <f t="shared" ref="L731:W733" si="944">L732</f>
        <v>0</v>
      </c>
      <c r="M731" s="388">
        <f t="shared" si="944"/>
        <v>0</v>
      </c>
      <c r="N731" s="370">
        <f t="shared" si="944"/>
        <v>0</v>
      </c>
      <c r="O731" s="388">
        <f t="shared" si="944"/>
        <v>0</v>
      </c>
      <c r="P731" s="370">
        <f t="shared" si="944"/>
        <v>0</v>
      </c>
      <c r="Q731" s="388">
        <f t="shared" si="944"/>
        <v>0</v>
      </c>
      <c r="R731" s="370">
        <f t="shared" si="944"/>
        <v>0</v>
      </c>
      <c r="S731" s="388">
        <f t="shared" si="944"/>
        <v>0</v>
      </c>
      <c r="T731" s="370">
        <f t="shared" si="944"/>
        <v>86</v>
      </c>
      <c r="U731" s="743">
        <f t="shared" si="944"/>
        <v>86000</v>
      </c>
      <c r="V731" s="744">
        <f t="shared" si="944"/>
        <v>84.9</v>
      </c>
      <c r="W731" s="743">
        <f t="shared" si="944"/>
        <v>84939.12</v>
      </c>
      <c r="X731" s="591">
        <f t="shared" si="928"/>
        <v>0.98720930232558146</v>
      </c>
      <c r="Y731" s="591">
        <f t="shared" si="929"/>
        <v>0.98766418604651163</v>
      </c>
    </row>
    <row r="732" spans="1:25" s="12" customFormat="1" ht="25.5" customHeight="1">
      <c r="A732" s="114" t="s">
        <v>553</v>
      </c>
      <c r="B732" s="67" t="s">
        <v>107</v>
      </c>
      <c r="C732" s="67" t="s">
        <v>526</v>
      </c>
      <c r="D732" s="68" t="s">
        <v>526</v>
      </c>
      <c r="E732" s="8" t="s">
        <v>140</v>
      </c>
      <c r="F732" s="9" t="s">
        <v>497</v>
      </c>
      <c r="G732" s="9" t="s">
        <v>201</v>
      </c>
      <c r="H732" s="10" t="s">
        <v>334</v>
      </c>
      <c r="I732" s="10" t="s">
        <v>554</v>
      </c>
      <c r="J732" s="360">
        <v>86</v>
      </c>
      <c r="K732" s="433">
        <v>86000</v>
      </c>
      <c r="L732" s="360">
        <f t="shared" si="944"/>
        <v>0</v>
      </c>
      <c r="M732" s="433">
        <f t="shared" si="944"/>
        <v>0</v>
      </c>
      <c r="N732" s="360">
        <f t="shared" si="944"/>
        <v>0</v>
      </c>
      <c r="O732" s="433">
        <f t="shared" si="944"/>
        <v>0</v>
      </c>
      <c r="P732" s="360">
        <f t="shared" si="944"/>
        <v>0</v>
      </c>
      <c r="Q732" s="433">
        <f t="shared" si="944"/>
        <v>0</v>
      </c>
      <c r="R732" s="360">
        <f t="shared" si="944"/>
        <v>0</v>
      </c>
      <c r="S732" s="433">
        <f t="shared" si="944"/>
        <v>0</v>
      </c>
      <c r="T732" s="360">
        <f t="shared" si="944"/>
        <v>86</v>
      </c>
      <c r="U732" s="700">
        <f t="shared" si="944"/>
        <v>86000</v>
      </c>
      <c r="V732" s="701">
        <f t="shared" si="944"/>
        <v>84.9</v>
      </c>
      <c r="W732" s="700">
        <f t="shared" si="944"/>
        <v>84939.12</v>
      </c>
      <c r="X732" s="580">
        <f t="shared" si="928"/>
        <v>0.98720930232558146</v>
      </c>
      <c r="Y732" s="580">
        <f t="shared" si="929"/>
        <v>0.98766418604651163</v>
      </c>
    </row>
    <row r="733" spans="1:25" s="50" customFormat="1" ht="14.25" customHeight="1">
      <c r="A733" s="117" t="s">
        <v>555</v>
      </c>
      <c r="B733" s="46" t="s">
        <v>107</v>
      </c>
      <c r="C733" s="46" t="s">
        <v>526</v>
      </c>
      <c r="D733" s="47" t="s">
        <v>526</v>
      </c>
      <c r="E733" s="74" t="s">
        <v>140</v>
      </c>
      <c r="F733" s="75" t="s">
        <v>497</v>
      </c>
      <c r="G733" s="75" t="s">
        <v>201</v>
      </c>
      <c r="H733" s="76" t="s">
        <v>334</v>
      </c>
      <c r="I733" s="76" t="s">
        <v>556</v>
      </c>
      <c r="J733" s="351">
        <v>86</v>
      </c>
      <c r="K733" s="396">
        <v>86000</v>
      </c>
      <c r="L733" s="351">
        <f t="shared" si="944"/>
        <v>0</v>
      </c>
      <c r="M733" s="396">
        <f t="shared" si="944"/>
        <v>0</v>
      </c>
      <c r="N733" s="351">
        <f t="shared" si="944"/>
        <v>0</v>
      </c>
      <c r="O733" s="396">
        <f t="shared" si="944"/>
        <v>0</v>
      </c>
      <c r="P733" s="351">
        <f t="shared" si="944"/>
        <v>0</v>
      </c>
      <c r="Q733" s="396">
        <f t="shared" si="944"/>
        <v>0</v>
      </c>
      <c r="R733" s="351">
        <f t="shared" si="944"/>
        <v>0</v>
      </c>
      <c r="S733" s="396">
        <f t="shared" si="944"/>
        <v>0</v>
      </c>
      <c r="T733" s="351">
        <f t="shared" si="944"/>
        <v>86</v>
      </c>
      <c r="U733" s="699">
        <f t="shared" si="944"/>
        <v>86000</v>
      </c>
      <c r="V733" s="708">
        <f t="shared" si="944"/>
        <v>84.9</v>
      </c>
      <c r="W733" s="699">
        <f t="shared" si="944"/>
        <v>84939.12</v>
      </c>
      <c r="X733" s="572">
        <f t="shared" si="928"/>
        <v>0.98720930232558146</v>
      </c>
      <c r="Y733" s="572">
        <f t="shared" si="929"/>
        <v>0.98766418604651163</v>
      </c>
    </row>
    <row r="734" spans="1:25" s="6" customFormat="1" ht="14.25" customHeight="1">
      <c r="A734" s="173" t="s">
        <v>356</v>
      </c>
      <c r="B734" s="127"/>
      <c r="C734" s="127"/>
      <c r="D734" s="128"/>
      <c r="E734" s="96"/>
      <c r="F734" s="97"/>
      <c r="G734" s="97"/>
      <c r="H734" s="98"/>
      <c r="I734" s="98"/>
      <c r="J734" s="352">
        <v>86</v>
      </c>
      <c r="K734" s="397">
        <v>86000</v>
      </c>
      <c r="L734" s="352">
        <f t="shared" ref="L734" si="945">N734+P734+R734</f>
        <v>0</v>
      </c>
      <c r="M734" s="397">
        <f t="shared" ref="M734" si="946">O734+Q734+S734</f>
        <v>0</v>
      </c>
      <c r="N734" s="352"/>
      <c r="O734" s="397"/>
      <c r="P734" s="352"/>
      <c r="Q734" s="397"/>
      <c r="R734" s="352"/>
      <c r="S734" s="397"/>
      <c r="T734" s="352">
        <f t="shared" ref="T734" si="947">J734+L734</f>
        <v>86</v>
      </c>
      <c r="U734" s="700">
        <f t="shared" ref="U734" si="948">K734+M734</f>
        <v>86000</v>
      </c>
      <c r="V734" s="701">
        <v>84.9</v>
      </c>
      <c r="W734" s="700">
        <v>84939.12</v>
      </c>
      <c r="X734" s="564">
        <f t="shared" si="928"/>
        <v>0.98720930232558146</v>
      </c>
      <c r="Y734" s="564">
        <f t="shared" si="929"/>
        <v>0.98766418604651163</v>
      </c>
    </row>
    <row r="735" spans="1:25" ht="19.5" customHeight="1">
      <c r="A735" s="87" t="s">
        <v>144</v>
      </c>
      <c r="B735" s="19" t="s">
        <v>107</v>
      </c>
      <c r="C735" s="19" t="s">
        <v>526</v>
      </c>
      <c r="D735" s="19" t="s">
        <v>13</v>
      </c>
      <c r="E735" s="799"/>
      <c r="F735" s="800"/>
      <c r="G735" s="800"/>
      <c r="H735" s="801"/>
      <c r="I735" s="19"/>
      <c r="J735" s="353">
        <v>618.79999999999995</v>
      </c>
      <c r="K735" s="426">
        <v>618824.65999999992</v>
      </c>
      <c r="L735" s="353">
        <f>L736+L747+L754</f>
        <v>0</v>
      </c>
      <c r="M735" s="426">
        <f t="shared" ref="M735:W735" si="949">M736+M747+M754</f>
        <v>0</v>
      </c>
      <c r="N735" s="353">
        <f t="shared" si="949"/>
        <v>0</v>
      </c>
      <c r="O735" s="426">
        <f t="shared" si="949"/>
        <v>0</v>
      </c>
      <c r="P735" s="353">
        <f t="shared" si="949"/>
        <v>0</v>
      </c>
      <c r="Q735" s="426">
        <f t="shared" si="949"/>
        <v>0</v>
      </c>
      <c r="R735" s="353">
        <f t="shared" si="949"/>
        <v>0</v>
      </c>
      <c r="S735" s="426">
        <f t="shared" si="949"/>
        <v>0</v>
      </c>
      <c r="T735" s="353">
        <f t="shared" si="949"/>
        <v>618.79999999999995</v>
      </c>
      <c r="U735" s="702">
        <f t="shared" si="949"/>
        <v>618824.65999999992</v>
      </c>
      <c r="V735" s="703">
        <f t="shared" si="949"/>
        <v>618.5</v>
      </c>
      <c r="W735" s="702">
        <f t="shared" si="949"/>
        <v>618503.15999999992</v>
      </c>
      <c r="X735" s="573">
        <f t="shared" si="928"/>
        <v>0.99951519069166139</v>
      </c>
      <c r="Y735" s="573">
        <f t="shared" si="929"/>
        <v>0.99948046672865298</v>
      </c>
    </row>
    <row r="736" spans="1:25" s="161" customFormat="1" ht="18.75" customHeight="1">
      <c r="A736" s="51" t="s">
        <v>145</v>
      </c>
      <c r="B736" s="100" t="s">
        <v>107</v>
      </c>
      <c r="C736" s="100" t="s">
        <v>526</v>
      </c>
      <c r="D736" s="101" t="s">
        <v>13</v>
      </c>
      <c r="E736" s="154" t="s">
        <v>34</v>
      </c>
      <c r="F736" s="155" t="s">
        <v>478</v>
      </c>
      <c r="G736" s="155" t="s">
        <v>201</v>
      </c>
      <c r="H736" s="156" t="s">
        <v>202</v>
      </c>
      <c r="I736" s="156"/>
      <c r="J736" s="376">
        <v>36</v>
      </c>
      <c r="K736" s="452">
        <v>36000</v>
      </c>
      <c r="L736" s="376">
        <f t="shared" ref="L736:W737" si="950">L737</f>
        <v>0</v>
      </c>
      <c r="M736" s="452">
        <f t="shared" si="950"/>
        <v>0</v>
      </c>
      <c r="N736" s="376">
        <f t="shared" si="950"/>
        <v>0</v>
      </c>
      <c r="O736" s="452">
        <f t="shared" si="950"/>
        <v>0</v>
      </c>
      <c r="P736" s="376">
        <f t="shared" si="950"/>
        <v>0</v>
      </c>
      <c r="Q736" s="452">
        <f t="shared" si="950"/>
        <v>0</v>
      </c>
      <c r="R736" s="376">
        <f t="shared" si="950"/>
        <v>0</v>
      </c>
      <c r="S736" s="452">
        <f t="shared" si="950"/>
        <v>0</v>
      </c>
      <c r="T736" s="376">
        <f t="shared" si="950"/>
        <v>36</v>
      </c>
      <c r="U736" s="759">
        <f t="shared" si="950"/>
        <v>36000</v>
      </c>
      <c r="V736" s="760">
        <f t="shared" si="950"/>
        <v>35.799999999999997</v>
      </c>
      <c r="W736" s="759">
        <f t="shared" si="950"/>
        <v>35800</v>
      </c>
      <c r="X736" s="599">
        <f t="shared" si="928"/>
        <v>0.99444444444444435</v>
      </c>
      <c r="Y736" s="599">
        <f t="shared" si="929"/>
        <v>0.99444444444444446</v>
      </c>
    </row>
    <row r="737" spans="1:25" s="12" customFormat="1" ht="15.75" customHeight="1">
      <c r="A737" s="60" t="s">
        <v>138</v>
      </c>
      <c r="B737" s="61" t="s">
        <v>107</v>
      </c>
      <c r="C737" s="61" t="s">
        <v>526</v>
      </c>
      <c r="D737" s="62" t="s">
        <v>13</v>
      </c>
      <c r="E737" s="124" t="s">
        <v>34</v>
      </c>
      <c r="F737" s="125" t="s">
        <v>478</v>
      </c>
      <c r="G737" s="125" t="s">
        <v>201</v>
      </c>
      <c r="H737" s="126" t="s">
        <v>207</v>
      </c>
      <c r="I737" s="126"/>
      <c r="J737" s="370">
        <v>36</v>
      </c>
      <c r="K737" s="388">
        <v>36000</v>
      </c>
      <c r="L737" s="370">
        <f>L738</f>
        <v>0</v>
      </c>
      <c r="M737" s="388">
        <f t="shared" si="950"/>
        <v>0</v>
      </c>
      <c r="N737" s="370">
        <f t="shared" si="950"/>
        <v>0</v>
      </c>
      <c r="O737" s="388">
        <f t="shared" si="950"/>
        <v>0</v>
      </c>
      <c r="P737" s="370">
        <f t="shared" si="950"/>
        <v>0</v>
      </c>
      <c r="Q737" s="388">
        <f t="shared" si="950"/>
        <v>0</v>
      </c>
      <c r="R737" s="370">
        <f t="shared" si="950"/>
        <v>0</v>
      </c>
      <c r="S737" s="388">
        <f t="shared" si="950"/>
        <v>0</v>
      </c>
      <c r="T737" s="370">
        <f t="shared" si="950"/>
        <v>36</v>
      </c>
      <c r="U737" s="743">
        <f t="shared" si="950"/>
        <v>36000</v>
      </c>
      <c r="V737" s="744">
        <f t="shared" si="950"/>
        <v>35.799999999999997</v>
      </c>
      <c r="W737" s="743">
        <f t="shared" si="950"/>
        <v>35800</v>
      </c>
      <c r="X737" s="591">
        <f t="shared" si="928"/>
        <v>0.99444444444444435</v>
      </c>
      <c r="Y737" s="591">
        <f t="shared" si="929"/>
        <v>0.99444444444444446</v>
      </c>
    </row>
    <row r="738" spans="1:25" s="12" customFormat="1" ht="22.5" customHeight="1">
      <c r="A738" s="114" t="s">
        <v>553</v>
      </c>
      <c r="B738" s="67" t="s">
        <v>107</v>
      </c>
      <c r="C738" s="67" t="s">
        <v>526</v>
      </c>
      <c r="D738" s="68" t="s">
        <v>13</v>
      </c>
      <c r="E738" s="8" t="s">
        <v>34</v>
      </c>
      <c r="F738" s="9" t="s">
        <v>478</v>
      </c>
      <c r="G738" s="9" t="s">
        <v>201</v>
      </c>
      <c r="H738" s="10" t="s">
        <v>207</v>
      </c>
      <c r="I738" s="10" t="s">
        <v>554</v>
      </c>
      <c r="J738" s="360">
        <v>36</v>
      </c>
      <c r="K738" s="433">
        <v>36000</v>
      </c>
      <c r="L738" s="360">
        <f t="shared" ref="L738:W738" si="951">L739</f>
        <v>0</v>
      </c>
      <c r="M738" s="433">
        <f t="shared" si="951"/>
        <v>0</v>
      </c>
      <c r="N738" s="360">
        <f t="shared" si="951"/>
        <v>0</v>
      </c>
      <c r="O738" s="433">
        <f t="shared" si="951"/>
        <v>0</v>
      </c>
      <c r="P738" s="360">
        <f t="shared" si="951"/>
        <v>0</v>
      </c>
      <c r="Q738" s="433">
        <f t="shared" si="951"/>
        <v>0</v>
      </c>
      <c r="R738" s="360">
        <f t="shared" si="951"/>
        <v>0</v>
      </c>
      <c r="S738" s="433">
        <f t="shared" si="951"/>
        <v>0</v>
      </c>
      <c r="T738" s="360">
        <f t="shared" si="951"/>
        <v>36</v>
      </c>
      <c r="U738" s="700">
        <f t="shared" si="951"/>
        <v>36000</v>
      </c>
      <c r="V738" s="701">
        <f t="shared" si="951"/>
        <v>35.799999999999997</v>
      </c>
      <c r="W738" s="700">
        <f t="shared" si="951"/>
        <v>35800</v>
      </c>
      <c r="X738" s="580">
        <f t="shared" si="928"/>
        <v>0.99444444444444435</v>
      </c>
      <c r="Y738" s="580">
        <f t="shared" si="929"/>
        <v>0.99444444444444446</v>
      </c>
    </row>
    <row r="739" spans="1:25" s="50" customFormat="1" ht="18" customHeight="1">
      <c r="A739" s="117" t="s">
        <v>555</v>
      </c>
      <c r="B739" s="72" t="s">
        <v>107</v>
      </c>
      <c r="C739" s="72" t="s">
        <v>526</v>
      </c>
      <c r="D739" s="73" t="s">
        <v>13</v>
      </c>
      <c r="E739" s="74" t="s">
        <v>34</v>
      </c>
      <c r="F739" s="75" t="s">
        <v>478</v>
      </c>
      <c r="G739" s="75" t="s">
        <v>201</v>
      </c>
      <c r="H739" s="76" t="s">
        <v>207</v>
      </c>
      <c r="I739" s="76" t="s">
        <v>556</v>
      </c>
      <c r="J739" s="351">
        <v>36</v>
      </c>
      <c r="K739" s="396">
        <v>36000</v>
      </c>
      <c r="L739" s="351">
        <f>SUM(L740:L746)</f>
        <v>0</v>
      </c>
      <c r="M739" s="396">
        <f>SUM(M740:M746)</f>
        <v>0</v>
      </c>
      <c r="N739" s="351">
        <f>SUM(N740:N746)</f>
        <v>0</v>
      </c>
      <c r="O739" s="396">
        <f>SUM(O740:O746)</f>
        <v>0</v>
      </c>
      <c r="P739" s="351">
        <f>SUM(P740:P746)</f>
        <v>0</v>
      </c>
      <c r="Q739" s="396">
        <f t="shared" ref="Q739:S739" si="952">SUM(Q740:Q746)</f>
        <v>0</v>
      </c>
      <c r="R739" s="351">
        <f t="shared" si="952"/>
        <v>0</v>
      </c>
      <c r="S739" s="396">
        <f t="shared" si="952"/>
        <v>0</v>
      </c>
      <c r="T739" s="351">
        <f t="shared" ref="T739:W739" si="953">SUM(T740:T746)</f>
        <v>36</v>
      </c>
      <c r="U739" s="699">
        <f t="shared" si="953"/>
        <v>36000</v>
      </c>
      <c r="V739" s="708">
        <f t="shared" si="953"/>
        <v>35.799999999999997</v>
      </c>
      <c r="W739" s="699">
        <f t="shared" si="953"/>
        <v>35800</v>
      </c>
      <c r="X739" s="572">
        <f t="shared" si="928"/>
        <v>0.99444444444444435</v>
      </c>
      <c r="Y739" s="572">
        <f t="shared" si="929"/>
        <v>0.99444444444444446</v>
      </c>
    </row>
    <row r="740" spans="1:25" s="6" customFormat="1" ht="27.75" customHeight="1">
      <c r="A740" s="173" t="s">
        <v>385</v>
      </c>
      <c r="B740" s="127"/>
      <c r="C740" s="127"/>
      <c r="D740" s="128"/>
      <c r="E740" s="96"/>
      <c r="F740" s="97"/>
      <c r="G740" s="97"/>
      <c r="H740" s="98"/>
      <c r="I740" s="98"/>
      <c r="J740" s="352">
        <v>12.2</v>
      </c>
      <c r="K740" s="397">
        <v>12200</v>
      </c>
      <c r="L740" s="352">
        <f t="shared" ref="L740:L746" si="954">N740+P740+R740</f>
        <v>0</v>
      </c>
      <c r="M740" s="397">
        <f t="shared" ref="M740:M746" si="955">O740+Q740+S740</f>
        <v>0</v>
      </c>
      <c r="N740" s="352"/>
      <c r="O740" s="397"/>
      <c r="P740" s="352"/>
      <c r="Q740" s="397"/>
      <c r="R740" s="352"/>
      <c r="S740" s="397"/>
      <c r="T740" s="352">
        <f t="shared" ref="T740:T746" si="956">J740+L740</f>
        <v>12.2</v>
      </c>
      <c r="U740" s="700">
        <f t="shared" ref="U740:U746" si="957">K740+M740</f>
        <v>12200</v>
      </c>
      <c r="V740" s="701">
        <v>12</v>
      </c>
      <c r="W740" s="700">
        <v>12000</v>
      </c>
      <c r="X740" s="564">
        <f t="shared" si="928"/>
        <v>0.98360655737704927</v>
      </c>
      <c r="Y740" s="564">
        <f t="shared" si="929"/>
        <v>0.98360655737704916</v>
      </c>
    </row>
    <row r="741" spans="1:25" s="6" customFormat="1" ht="24.75" customHeight="1">
      <c r="A741" s="173" t="s">
        <v>386</v>
      </c>
      <c r="B741" s="127"/>
      <c r="C741" s="127"/>
      <c r="D741" s="128"/>
      <c r="E741" s="96"/>
      <c r="F741" s="97"/>
      <c r="G741" s="97"/>
      <c r="H741" s="98"/>
      <c r="I741" s="98"/>
      <c r="J741" s="352">
        <v>5.5</v>
      </c>
      <c r="K741" s="397">
        <v>5500</v>
      </c>
      <c r="L741" s="352">
        <f t="shared" si="954"/>
        <v>0</v>
      </c>
      <c r="M741" s="397">
        <f t="shared" si="955"/>
        <v>0</v>
      </c>
      <c r="N741" s="352"/>
      <c r="O741" s="397"/>
      <c r="P741" s="352"/>
      <c r="Q741" s="397"/>
      <c r="R741" s="352"/>
      <c r="S741" s="397"/>
      <c r="T741" s="352">
        <f t="shared" si="956"/>
        <v>5.5</v>
      </c>
      <c r="U741" s="700">
        <f t="shared" si="957"/>
        <v>5500</v>
      </c>
      <c r="V741" s="701">
        <v>5.5</v>
      </c>
      <c r="W741" s="700">
        <v>5500</v>
      </c>
      <c r="X741" s="564">
        <f t="shared" si="928"/>
        <v>1</v>
      </c>
      <c r="Y741" s="564">
        <f t="shared" si="929"/>
        <v>1</v>
      </c>
    </row>
    <row r="742" spans="1:25" s="6" customFormat="1" ht="14.25" customHeight="1">
      <c r="A742" s="173" t="s">
        <v>387</v>
      </c>
      <c r="B742" s="127"/>
      <c r="C742" s="127"/>
      <c r="D742" s="128"/>
      <c r="E742" s="96"/>
      <c r="F742" s="97"/>
      <c r="G742" s="97"/>
      <c r="H742" s="98"/>
      <c r="I742" s="98"/>
      <c r="J742" s="352">
        <v>2</v>
      </c>
      <c r="K742" s="397">
        <v>2000</v>
      </c>
      <c r="L742" s="352">
        <f t="shared" si="954"/>
        <v>0</v>
      </c>
      <c r="M742" s="397">
        <f t="shared" si="955"/>
        <v>0</v>
      </c>
      <c r="N742" s="352"/>
      <c r="O742" s="397"/>
      <c r="P742" s="352"/>
      <c r="Q742" s="397"/>
      <c r="R742" s="352"/>
      <c r="S742" s="397"/>
      <c r="T742" s="352">
        <f t="shared" si="956"/>
        <v>2</v>
      </c>
      <c r="U742" s="700">
        <f t="shared" si="957"/>
        <v>2000</v>
      </c>
      <c r="V742" s="701">
        <v>2</v>
      </c>
      <c r="W742" s="700">
        <v>2000</v>
      </c>
      <c r="X742" s="564">
        <f t="shared" si="928"/>
        <v>1</v>
      </c>
      <c r="Y742" s="564">
        <f t="shared" si="929"/>
        <v>1</v>
      </c>
    </row>
    <row r="743" spans="1:25" s="6" customFormat="1" ht="14.25" customHeight="1">
      <c r="A743" s="173" t="s">
        <v>388</v>
      </c>
      <c r="B743" s="127"/>
      <c r="C743" s="127"/>
      <c r="D743" s="128"/>
      <c r="E743" s="96"/>
      <c r="F743" s="97"/>
      <c r="G743" s="97"/>
      <c r="H743" s="98"/>
      <c r="I743" s="98"/>
      <c r="J743" s="352">
        <v>3</v>
      </c>
      <c r="K743" s="397">
        <v>3000</v>
      </c>
      <c r="L743" s="352">
        <f t="shared" si="954"/>
        <v>0</v>
      </c>
      <c r="M743" s="397">
        <f t="shared" si="955"/>
        <v>0</v>
      </c>
      <c r="N743" s="352"/>
      <c r="O743" s="397"/>
      <c r="P743" s="352"/>
      <c r="Q743" s="397"/>
      <c r="R743" s="352"/>
      <c r="S743" s="397"/>
      <c r="T743" s="352">
        <f t="shared" si="956"/>
        <v>3</v>
      </c>
      <c r="U743" s="700">
        <f t="shared" si="957"/>
        <v>3000</v>
      </c>
      <c r="V743" s="701">
        <v>3</v>
      </c>
      <c r="W743" s="700">
        <v>3000</v>
      </c>
      <c r="X743" s="564">
        <f t="shared" si="928"/>
        <v>1</v>
      </c>
      <c r="Y743" s="564">
        <f t="shared" si="929"/>
        <v>1</v>
      </c>
    </row>
    <row r="744" spans="1:25" s="6" customFormat="1" ht="14.25" customHeight="1">
      <c r="A744" s="173" t="s">
        <v>389</v>
      </c>
      <c r="B744" s="127"/>
      <c r="C744" s="127"/>
      <c r="D744" s="128"/>
      <c r="E744" s="96"/>
      <c r="F744" s="515"/>
      <c r="G744" s="515"/>
      <c r="H744" s="516"/>
      <c r="I744" s="516"/>
      <c r="J744" s="352">
        <v>3.3</v>
      </c>
      <c r="K744" s="397">
        <v>3300</v>
      </c>
      <c r="L744" s="352">
        <f t="shared" si="954"/>
        <v>0</v>
      </c>
      <c r="M744" s="397">
        <f t="shared" si="955"/>
        <v>0</v>
      </c>
      <c r="N744" s="352"/>
      <c r="O744" s="397"/>
      <c r="P744" s="352"/>
      <c r="Q744" s="397"/>
      <c r="R744" s="352"/>
      <c r="S744" s="397"/>
      <c r="T744" s="352">
        <f t="shared" si="956"/>
        <v>3.3</v>
      </c>
      <c r="U744" s="700">
        <f t="shared" si="957"/>
        <v>3300</v>
      </c>
      <c r="V744" s="701">
        <v>3.3</v>
      </c>
      <c r="W744" s="700">
        <v>3300</v>
      </c>
      <c r="X744" s="564">
        <f t="shared" si="928"/>
        <v>1</v>
      </c>
      <c r="Y744" s="564">
        <f t="shared" si="929"/>
        <v>1</v>
      </c>
    </row>
    <row r="745" spans="1:25" s="6" customFormat="1" ht="14.25" customHeight="1">
      <c r="A745" s="173" t="s">
        <v>390</v>
      </c>
      <c r="B745" s="127"/>
      <c r="C745" s="127"/>
      <c r="D745" s="128"/>
      <c r="E745" s="96"/>
      <c r="F745" s="97"/>
      <c r="G745" s="97"/>
      <c r="H745" s="98"/>
      <c r="I745" s="98"/>
      <c r="J745" s="352">
        <v>7.5</v>
      </c>
      <c r="K745" s="397">
        <v>7500</v>
      </c>
      <c r="L745" s="352">
        <f t="shared" si="954"/>
        <v>0</v>
      </c>
      <c r="M745" s="397">
        <f t="shared" si="955"/>
        <v>0</v>
      </c>
      <c r="N745" s="352"/>
      <c r="O745" s="397"/>
      <c r="P745" s="352"/>
      <c r="Q745" s="397"/>
      <c r="R745" s="352"/>
      <c r="S745" s="397"/>
      <c r="T745" s="352">
        <f t="shared" si="956"/>
        <v>7.5</v>
      </c>
      <c r="U745" s="700">
        <f t="shared" si="957"/>
        <v>7500</v>
      </c>
      <c r="V745" s="701">
        <v>7.5</v>
      </c>
      <c r="W745" s="700">
        <v>7500</v>
      </c>
      <c r="X745" s="564">
        <f t="shared" si="928"/>
        <v>1</v>
      </c>
      <c r="Y745" s="564">
        <f t="shared" si="929"/>
        <v>1</v>
      </c>
    </row>
    <row r="746" spans="1:25" s="6" customFormat="1" ht="14.25" customHeight="1">
      <c r="A746" s="173" t="s">
        <v>391</v>
      </c>
      <c r="B746" s="127"/>
      <c r="C746" s="127"/>
      <c r="D746" s="128"/>
      <c r="E746" s="96"/>
      <c r="F746" s="97"/>
      <c r="G746" s="97"/>
      <c r="H746" s="98"/>
      <c r="I746" s="98"/>
      <c r="J746" s="352">
        <v>2.5</v>
      </c>
      <c r="K746" s="397">
        <v>2500</v>
      </c>
      <c r="L746" s="352">
        <f t="shared" si="954"/>
        <v>0</v>
      </c>
      <c r="M746" s="397">
        <f t="shared" si="955"/>
        <v>0</v>
      </c>
      <c r="N746" s="352"/>
      <c r="O746" s="397"/>
      <c r="P746" s="352"/>
      <c r="Q746" s="397"/>
      <c r="R746" s="352"/>
      <c r="S746" s="397"/>
      <c r="T746" s="352">
        <f t="shared" si="956"/>
        <v>2.5</v>
      </c>
      <c r="U746" s="700">
        <f t="shared" si="957"/>
        <v>2500</v>
      </c>
      <c r="V746" s="701">
        <v>2.5</v>
      </c>
      <c r="W746" s="700">
        <v>2500</v>
      </c>
      <c r="X746" s="564">
        <f t="shared" si="928"/>
        <v>1</v>
      </c>
      <c r="Y746" s="564">
        <f t="shared" si="929"/>
        <v>1</v>
      </c>
    </row>
    <row r="747" spans="1:25" s="12" customFormat="1" ht="35.25" customHeight="1">
      <c r="A747" s="123" t="s">
        <v>114</v>
      </c>
      <c r="B747" s="100" t="s">
        <v>107</v>
      </c>
      <c r="C747" s="100" t="s">
        <v>526</v>
      </c>
      <c r="D747" s="101" t="s">
        <v>13</v>
      </c>
      <c r="E747" s="119" t="s">
        <v>115</v>
      </c>
      <c r="F747" s="120" t="s">
        <v>478</v>
      </c>
      <c r="G747" s="120" t="s">
        <v>201</v>
      </c>
      <c r="H747" s="121" t="s">
        <v>202</v>
      </c>
      <c r="I747" s="121"/>
      <c r="J747" s="366">
        <v>359.09999999999997</v>
      </c>
      <c r="K747" s="440">
        <v>359124.66</v>
      </c>
      <c r="L747" s="366">
        <f>L748</f>
        <v>0</v>
      </c>
      <c r="M747" s="440">
        <f t="shared" ref="M747:W747" si="958">M748</f>
        <v>0</v>
      </c>
      <c r="N747" s="366">
        <f t="shared" si="958"/>
        <v>0</v>
      </c>
      <c r="O747" s="440">
        <f t="shared" si="958"/>
        <v>0</v>
      </c>
      <c r="P747" s="366">
        <f t="shared" si="958"/>
        <v>0</v>
      </c>
      <c r="Q747" s="440">
        <f t="shared" si="958"/>
        <v>0</v>
      </c>
      <c r="R747" s="366">
        <f t="shared" si="958"/>
        <v>0</v>
      </c>
      <c r="S747" s="440">
        <f t="shared" si="958"/>
        <v>0</v>
      </c>
      <c r="T747" s="366">
        <f t="shared" si="958"/>
        <v>359.09999999999997</v>
      </c>
      <c r="U747" s="735">
        <f t="shared" si="958"/>
        <v>359124.66</v>
      </c>
      <c r="V747" s="736">
        <f t="shared" si="958"/>
        <v>359.09999999999997</v>
      </c>
      <c r="W747" s="735">
        <f t="shared" si="958"/>
        <v>359124.66</v>
      </c>
      <c r="X747" s="587">
        <f t="shared" si="928"/>
        <v>1</v>
      </c>
      <c r="Y747" s="587">
        <f t="shared" si="929"/>
        <v>1</v>
      </c>
    </row>
    <row r="748" spans="1:25" s="12" customFormat="1" ht="14.25" customHeight="1">
      <c r="A748" s="60" t="s">
        <v>131</v>
      </c>
      <c r="B748" s="61" t="s">
        <v>107</v>
      </c>
      <c r="C748" s="61" t="s">
        <v>526</v>
      </c>
      <c r="D748" s="62" t="s">
        <v>13</v>
      </c>
      <c r="E748" s="124" t="s">
        <v>115</v>
      </c>
      <c r="F748" s="125" t="s">
        <v>478</v>
      </c>
      <c r="G748" s="125" t="s">
        <v>201</v>
      </c>
      <c r="H748" s="126" t="s">
        <v>227</v>
      </c>
      <c r="I748" s="126"/>
      <c r="J748" s="370">
        <v>359.09999999999997</v>
      </c>
      <c r="K748" s="388">
        <v>359124.66</v>
      </c>
      <c r="L748" s="370">
        <f t="shared" ref="L748:W748" si="959">L749</f>
        <v>0</v>
      </c>
      <c r="M748" s="388">
        <f t="shared" si="959"/>
        <v>0</v>
      </c>
      <c r="N748" s="370">
        <f t="shared" si="959"/>
        <v>0</v>
      </c>
      <c r="O748" s="388">
        <f t="shared" si="959"/>
        <v>0</v>
      </c>
      <c r="P748" s="370">
        <f t="shared" si="959"/>
        <v>0</v>
      </c>
      <c r="Q748" s="388">
        <f t="shared" si="959"/>
        <v>0</v>
      </c>
      <c r="R748" s="370">
        <f t="shared" si="959"/>
        <v>0</v>
      </c>
      <c r="S748" s="388">
        <f t="shared" si="959"/>
        <v>0</v>
      </c>
      <c r="T748" s="370">
        <f t="shared" si="959"/>
        <v>359.09999999999997</v>
      </c>
      <c r="U748" s="743">
        <f t="shared" si="959"/>
        <v>359124.66</v>
      </c>
      <c r="V748" s="744">
        <f t="shared" si="959"/>
        <v>359.09999999999997</v>
      </c>
      <c r="W748" s="743">
        <f t="shared" si="959"/>
        <v>359124.66</v>
      </c>
      <c r="X748" s="591">
        <f t="shared" si="928"/>
        <v>1</v>
      </c>
      <c r="Y748" s="591">
        <f t="shared" si="929"/>
        <v>1</v>
      </c>
    </row>
    <row r="749" spans="1:25" s="12" customFormat="1" ht="22.5" customHeight="1">
      <c r="A749" s="114" t="s">
        <v>553</v>
      </c>
      <c r="B749" s="67" t="s">
        <v>107</v>
      </c>
      <c r="C749" s="67" t="s">
        <v>526</v>
      </c>
      <c r="D749" s="68" t="s">
        <v>13</v>
      </c>
      <c r="E749" s="8" t="s">
        <v>115</v>
      </c>
      <c r="F749" s="9" t="s">
        <v>478</v>
      </c>
      <c r="G749" s="9" t="s">
        <v>201</v>
      </c>
      <c r="H749" s="10" t="s">
        <v>227</v>
      </c>
      <c r="I749" s="10" t="s">
        <v>554</v>
      </c>
      <c r="J749" s="360">
        <v>359.09999999999997</v>
      </c>
      <c r="K749" s="433">
        <v>359124.66</v>
      </c>
      <c r="L749" s="360">
        <f>L750+L752</f>
        <v>0</v>
      </c>
      <c r="M749" s="433">
        <f>M750+M752</f>
        <v>0</v>
      </c>
      <c r="N749" s="360">
        <f>N750+N752</f>
        <v>0</v>
      </c>
      <c r="O749" s="433">
        <f>O750+O752</f>
        <v>0</v>
      </c>
      <c r="P749" s="360">
        <f>P750+P752</f>
        <v>0</v>
      </c>
      <c r="Q749" s="433">
        <f t="shared" ref="Q749:S749" si="960">Q750+Q752</f>
        <v>0</v>
      </c>
      <c r="R749" s="360">
        <f t="shared" si="960"/>
        <v>0</v>
      </c>
      <c r="S749" s="433">
        <f t="shared" si="960"/>
        <v>0</v>
      </c>
      <c r="T749" s="360">
        <f t="shared" ref="T749:W749" si="961">T750+T752</f>
        <v>359.09999999999997</v>
      </c>
      <c r="U749" s="700">
        <f t="shared" si="961"/>
        <v>359124.66</v>
      </c>
      <c r="V749" s="701">
        <f t="shared" si="961"/>
        <v>359.09999999999997</v>
      </c>
      <c r="W749" s="700">
        <f t="shared" si="961"/>
        <v>359124.66</v>
      </c>
      <c r="X749" s="580">
        <f t="shared" ref="X749:X786" si="962">IF(V749=0,0,V749/T749)</f>
        <v>1</v>
      </c>
      <c r="Y749" s="580">
        <f t="shared" ref="Y749:Y786" si="963">IF(W749=0,0,W749/U749)</f>
        <v>1</v>
      </c>
    </row>
    <row r="750" spans="1:25" s="50" customFormat="1" ht="14.25" customHeight="1">
      <c r="A750" s="117" t="s">
        <v>555</v>
      </c>
      <c r="B750" s="72" t="s">
        <v>107</v>
      </c>
      <c r="C750" s="72" t="s">
        <v>526</v>
      </c>
      <c r="D750" s="73" t="s">
        <v>13</v>
      </c>
      <c r="E750" s="74" t="s">
        <v>115</v>
      </c>
      <c r="F750" s="75" t="s">
        <v>478</v>
      </c>
      <c r="G750" s="75" t="s">
        <v>201</v>
      </c>
      <c r="H750" s="76" t="s">
        <v>227</v>
      </c>
      <c r="I750" s="76" t="s">
        <v>556</v>
      </c>
      <c r="J750" s="351">
        <v>344.2</v>
      </c>
      <c r="K750" s="396">
        <v>344240</v>
      </c>
      <c r="L750" s="351">
        <f t="shared" ref="L750:W750" si="964">L751</f>
        <v>0</v>
      </c>
      <c r="M750" s="396">
        <f t="shared" si="964"/>
        <v>0</v>
      </c>
      <c r="N750" s="351">
        <f t="shared" si="964"/>
        <v>0</v>
      </c>
      <c r="O750" s="396">
        <f t="shared" si="964"/>
        <v>0</v>
      </c>
      <c r="P750" s="351">
        <f t="shared" si="964"/>
        <v>0</v>
      </c>
      <c r="Q750" s="396">
        <f t="shared" si="964"/>
        <v>0</v>
      </c>
      <c r="R750" s="351">
        <f t="shared" si="964"/>
        <v>0</v>
      </c>
      <c r="S750" s="396">
        <f t="shared" si="964"/>
        <v>0</v>
      </c>
      <c r="T750" s="351">
        <f t="shared" si="964"/>
        <v>344.2</v>
      </c>
      <c r="U750" s="699">
        <f t="shared" si="964"/>
        <v>344240</v>
      </c>
      <c r="V750" s="708">
        <f t="shared" si="964"/>
        <v>344.2</v>
      </c>
      <c r="W750" s="699">
        <f t="shared" si="964"/>
        <v>344240</v>
      </c>
      <c r="X750" s="572">
        <f t="shared" si="962"/>
        <v>1</v>
      </c>
      <c r="Y750" s="572">
        <f t="shared" si="963"/>
        <v>1</v>
      </c>
    </row>
    <row r="751" spans="1:25" s="6" customFormat="1" ht="14.25" customHeight="1">
      <c r="A751" s="173" t="s">
        <v>418</v>
      </c>
      <c r="B751" s="94"/>
      <c r="C751" s="94"/>
      <c r="D751" s="95"/>
      <c r="E751" s="96"/>
      <c r="F751" s="97"/>
      <c r="G751" s="97"/>
      <c r="H751" s="98"/>
      <c r="I751" s="98"/>
      <c r="J751" s="352">
        <v>344.2</v>
      </c>
      <c r="K751" s="397">
        <v>344240</v>
      </c>
      <c r="L751" s="352">
        <f t="shared" ref="L751" si="965">N751+P751+R751</f>
        <v>0</v>
      </c>
      <c r="M751" s="397">
        <f t="shared" ref="M751" si="966">O751+Q751+S751</f>
        <v>0</v>
      </c>
      <c r="N751" s="352"/>
      <c r="O751" s="397"/>
      <c r="P751" s="352"/>
      <c r="Q751" s="397"/>
      <c r="R751" s="352"/>
      <c r="S751" s="397"/>
      <c r="T751" s="352">
        <f t="shared" ref="T751" si="967">J751+L751</f>
        <v>344.2</v>
      </c>
      <c r="U751" s="700">
        <f t="shared" ref="U751" si="968">K751+M751</f>
        <v>344240</v>
      </c>
      <c r="V751" s="701">
        <v>344.2</v>
      </c>
      <c r="W751" s="700">
        <v>344240</v>
      </c>
      <c r="X751" s="564">
        <f t="shared" si="962"/>
        <v>1</v>
      </c>
      <c r="Y751" s="564">
        <f t="shared" si="963"/>
        <v>1</v>
      </c>
    </row>
    <row r="752" spans="1:25" s="50" customFormat="1" ht="14.25" customHeight="1">
      <c r="A752" s="117" t="s">
        <v>121</v>
      </c>
      <c r="B752" s="72" t="s">
        <v>107</v>
      </c>
      <c r="C752" s="72" t="s">
        <v>526</v>
      </c>
      <c r="D752" s="73" t="s">
        <v>13</v>
      </c>
      <c r="E752" s="74" t="s">
        <v>115</v>
      </c>
      <c r="F752" s="75" t="s">
        <v>478</v>
      </c>
      <c r="G752" s="75" t="s">
        <v>201</v>
      </c>
      <c r="H752" s="76" t="s">
        <v>227</v>
      </c>
      <c r="I752" s="76" t="s">
        <v>122</v>
      </c>
      <c r="J752" s="351">
        <v>14.9</v>
      </c>
      <c r="K752" s="396">
        <v>14884.66</v>
      </c>
      <c r="L752" s="351">
        <f t="shared" ref="L752:W752" si="969">L753</f>
        <v>0</v>
      </c>
      <c r="M752" s="396">
        <f t="shared" si="969"/>
        <v>0</v>
      </c>
      <c r="N752" s="351">
        <f t="shared" si="969"/>
        <v>0</v>
      </c>
      <c r="O752" s="396">
        <f t="shared" si="969"/>
        <v>0</v>
      </c>
      <c r="P752" s="351">
        <f t="shared" si="969"/>
        <v>0</v>
      </c>
      <c r="Q752" s="396">
        <f t="shared" si="969"/>
        <v>0</v>
      </c>
      <c r="R752" s="351">
        <f t="shared" si="969"/>
        <v>0</v>
      </c>
      <c r="S752" s="396">
        <f t="shared" si="969"/>
        <v>0</v>
      </c>
      <c r="T752" s="351">
        <f t="shared" si="969"/>
        <v>14.9</v>
      </c>
      <c r="U752" s="699">
        <f t="shared" si="969"/>
        <v>14884.66</v>
      </c>
      <c r="V752" s="708">
        <f t="shared" si="969"/>
        <v>14.9</v>
      </c>
      <c r="W752" s="699">
        <f t="shared" si="969"/>
        <v>14884.66</v>
      </c>
      <c r="X752" s="572">
        <f t="shared" si="962"/>
        <v>1</v>
      </c>
      <c r="Y752" s="572">
        <f t="shared" si="963"/>
        <v>1</v>
      </c>
    </row>
    <row r="753" spans="1:25" s="6" customFormat="1" ht="15" customHeight="1">
      <c r="A753" s="173" t="s">
        <v>458</v>
      </c>
      <c r="B753" s="94"/>
      <c r="C753" s="94"/>
      <c r="D753" s="95"/>
      <c r="E753" s="96"/>
      <c r="F753" s="97"/>
      <c r="G753" s="97"/>
      <c r="H753" s="98"/>
      <c r="I753" s="98"/>
      <c r="J753" s="352">
        <v>14.9</v>
      </c>
      <c r="K753" s="397">
        <v>14884.66</v>
      </c>
      <c r="L753" s="352">
        <f t="shared" ref="L753" si="970">N753+P753+R753</f>
        <v>0</v>
      </c>
      <c r="M753" s="397">
        <f t="shared" ref="M753" si="971">O753+Q753+S753</f>
        <v>0</v>
      </c>
      <c r="N753" s="352"/>
      <c r="O753" s="397"/>
      <c r="P753" s="352"/>
      <c r="Q753" s="397"/>
      <c r="R753" s="352"/>
      <c r="S753" s="397"/>
      <c r="T753" s="352">
        <f t="shared" ref="T753" si="972">J753+L753</f>
        <v>14.9</v>
      </c>
      <c r="U753" s="700">
        <f t="shared" ref="U753" si="973">K753+M753</f>
        <v>14884.66</v>
      </c>
      <c r="V753" s="701">
        <v>14.9</v>
      </c>
      <c r="W753" s="700">
        <v>14884.66</v>
      </c>
      <c r="X753" s="564">
        <f t="shared" si="962"/>
        <v>1</v>
      </c>
      <c r="Y753" s="564">
        <f t="shared" si="963"/>
        <v>1</v>
      </c>
    </row>
    <row r="754" spans="1:25" s="161" customFormat="1" ht="25.5" customHeight="1">
      <c r="A754" s="166" t="s">
        <v>116</v>
      </c>
      <c r="B754" s="100" t="s">
        <v>107</v>
      </c>
      <c r="C754" s="100" t="s">
        <v>526</v>
      </c>
      <c r="D754" s="101" t="s">
        <v>13</v>
      </c>
      <c r="E754" s="154" t="s">
        <v>117</v>
      </c>
      <c r="F754" s="155" t="s">
        <v>478</v>
      </c>
      <c r="G754" s="155" t="s">
        <v>201</v>
      </c>
      <c r="H754" s="156" t="s">
        <v>202</v>
      </c>
      <c r="I754" s="156"/>
      <c r="J754" s="376">
        <v>223.7</v>
      </c>
      <c r="K754" s="452">
        <v>223700</v>
      </c>
      <c r="L754" s="376">
        <f>L755</f>
        <v>0</v>
      </c>
      <c r="M754" s="452">
        <f t="shared" ref="M754:W755" si="974">M755</f>
        <v>0</v>
      </c>
      <c r="N754" s="376">
        <f t="shared" si="974"/>
        <v>0</v>
      </c>
      <c r="O754" s="452">
        <f t="shared" si="974"/>
        <v>0</v>
      </c>
      <c r="P754" s="376">
        <f t="shared" si="974"/>
        <v>0</v>
      </c>
      <c r="Q754" s="452">
        <f t="shared" si="974"/>
        <v>0</v>
      </c>
      <c r="R754" s="376">
        <f t="shared" si="974"/>
        <v>0</v>
      </c>
      <c r="S754" s="452">
        <f t="shared" si="974"/>
        <v>0</v>
      </c>
      <c r="T754" s="376">
        <f t="shared" si="974"/>
        <v>223.7</v>
      </c>
      <c r="U754" s="759">
        <f t="shared" si="974"/>
        <v>223700</v>
      </c>
      <c r="V754" s="760">
        <f t="shared" si="974"/>
        <v>223.6</v>
      </c>
      <c r="W754" s="759">
        <f t="shared" si="974"/>
        <v>223578.5</v>
      </c>
      <c r="X754" s="599">
        <f t="shared" si="962"/>
        <v>0.99955297273133659</v>
      </c>
      <c r="Y754" s="599">
        <f t="shared" si="963"/>
        <v>0.99945686186857396</v>
      </c>
    </row>
    <row r="755" spans="1:25" s="12" customFormat="1" ht="14.25" customHeight="1">
      <c r="A755" s="60" t="s">
        <v>131</v>
      </c>
      <c r="B755" s="61" t="s">
        <v>107</v>
      </c>
      <c r="C755" s="61" t="s">
        <v>526</v>
      </c>
      <c r="D755" s="62" t="s">
        <v>13</v>
      </c>
      <c r="E755" s="124" t="s">
        <v>117</v>
      </c>
      <c r="F755" s="125" t="s">
        <v>478</v>
      </c>
      <c r="G755" s="125" t="s">
        <v>201</v>
      </c>
      <c r="H755" s="126" t="s">
        <v>227</v>
      </c>
      <c r="I755" s="126"/>
      <c r="J755" s="370">
        <v>223.7</v>
      </c>
      <c r="K755" s="388">
        <v>223700</v>
      </c>
      <c r="L755" s="370">
        <f>L756</f>
        <v>0</v>
      </c>
      <c r="M755" s="388">
        <f t="shared" si="974"/>
        <v>0</v>
      </c>
      <c r="N755" s="370">
        <f t="shared" si="974"/>
        <v>0</v>
      </c>
      <c r="O755" s="388">
        <f t="shared" si="974"/>
        <v>0</v>
      </c>
      <c r="P755" s="370">
        <f t="shared" si="974"/>
        <v>0</v>
      </c>
      <c r="Q755" s="388">
        <f t="shared" si="974"/>
        <v>0</v>
      </c>
      <c r="R755" s="370">
        <f t="shared" si="974"/>
        <v>0</v>
      </c>
      <c r="S755" s="388">
        <f t="shared" si="974"/>
        <v>0</v>
      </c>
      <c r="T755" s="370">
        <f t="shared" si="974"/>
        <v>223.7</v>
      </c>
      <c r="U755" s="743">
        <f t="shared" si="974"/>
        <v>223700</v>
      </c>
      <c r="V755" s="744">
        <f t="shared" si="974"/>
        <v>223.6</v>
      </c>
      <c r="W755" s="743">
        <f t="shared" si="974"/>
        <v>223578.5</v>
      </c>
      <c r="X755" s="591">
        <f t="shared" si="962"/>
        <v>0.99955297273133659</v>
      </c>
      <c r="Y755" s="591">
        <f t="shared" si="963"/>
        <v>0.99945686186857396</v>
      </c>
    </row>
    <row r="756" spans="1:25" s="12" customFormat="1" ht="22.5" customHeight="1">
      <c r="A756" s="114" t="s">
        <v>553</v>
      </c>
      <c r="B756" s="67" t="s">
        <v>107</v>
      </c>
      <c r="C756" s="67" t="s">
        <v>526</v>
      </c>
      <c r="D756" s="68" t="s">
        <v>13</v>
      </c>
      <c r="E756" s="8" t="s">
        <v>117</v>
      </c>
      <c r="F756" s="9" t="s">
        <v>478</v>
      </c>
      <c r="G756" s="9" t="s">
        <v>201</v>
      </c>
      <c r="H756" s="10" t="s">
        <v>227</v>
      </c>
      <c r="I756" s="10" t="s">
        <v>554</v>
      </c>
      <c r="J756" s="360">
        <v>223.7</v>
      </c>
      <c r="K756" s="433">
        <v>223700</v>
      </c>
      <c r="L756" s="360">
        <f t="shared" ref="L756:W756" si="975">L757</f>
        <v>0</v>
      </c>
      <c r="M756" s="433">
        <f t="shared" si="975"/>
        <v>0</v>
      </c>
      <c r="N756" s="360">
        <f t="shared" si="975"/>
        <v>0</v>
      </c>
      <c r="O756" s="433">
        <f t="shared" si="975"/>
        <v>0</v>
      </c>
      <c r="P756" s="360">
        <f t="shared" si="975"/>
        <v>0</v>
      </c>
      <c r="Q756" s="433">
        <f t="shared" si="975"/>
        <v>0</v>
      </c>
      <c r="R756" s="360">
        <f t="shared" si="975"/>
        <v>0</v>
      </c>
      <c r="S756" s="433">
        <f t="shared" si="975"/>
        <v>0</v>
      </c>
      <c r="T756" s="360">
        <f t="shared" si="975"/>
        <v>223.7</v>
      </c>
      <c r="U756" s="700">
        <f t="shared" si="975"/>
        <v>223700</v>
      </c>
      <c r="V756" s="701">
        <f t="shared" si="975"/>
        <v>223.6</v>
      </c>
      <c r="W756" s="700">
        <f t="shared" si="975"/>
        <v>223578.5</v>
      </c>
      <c r="X756" s="580">
        <f t="shared" si="962"/>
        <v>0.99955297273133659</v>
      </c>
      <c r="Y756" s="580">
        <f t="shared" si="963"/>
        <v>0.99945686186857396</v>
      </c>
    </row>
    <row r="757" spans="1:25" s="50" customFormat="1" ht="16.5" customHeight="1">
      <c r="A757" s="117" t="s">
        <v>555</v>
      </c>
      <c r="B757" s="72" t="s">
        <v>107</v>
      </c>
      <c r="C757" s="72" t="s">
        <v>526</v>
      </c>
      <c r="D757" s="73" t="s">
        <v>13</v>
      </c>
      <c r="E757" s="74" t="s">
        <v>117</v>
      </c>
      <c r="F757" s="75" t="s">
        <v>478</v>
      </c>
      <c r="G757" s="75" t="s">
        <v>201</v>
      </c>
      <c r="H757" s="76" t="s">
        <v>227</v>
      </c>
      <c r="I757" s="76" t="s">
        <v>556</v>
      </c>
      <c r="J757" s="351">
        <v>223.7</v>
      </c>
      <c r="K757" s="396">
        <v>223700</v>
      </c>
      <c r="L757" s="351">
        <f t="shared" ref="L757:W757" si="976">SUM(L758:L759)</f>
        <v>0</v>
      </c>
      <c r="M757" s="396">
        <f t="shared" si="976"/>
        <v>0</v>
      </c>
      <c r="N757" s="351">
        <f t="shared" si="976"/>
        <v>0</v>
      </c>
      <c r="O757" s="396">
        <f t="shared" si="976"/>
        <v>0</v>
      </c>
      <c r="P757" s="351">
        <f t="shared" si="976"/>
        <v>0</v>
      </c>
      <c r="Q757" s="396">
        <f t="shared" si="976"/>
        <v>0</v>
      </c>
      <c r="R757" s="351">
        <f t="shared" si="976"/>
        <v>0</v>
      </c>
      <c r="S757" s="396">
        <f t="shared" si="976"/>
        <v>0</v>
      </c>
      <c r="T757" s="351">
        <f t="shared" si="976"/>
        <v>223.7</v>
      </c>
      <c r="U757" s="699">
        <f t="shared" si="976"/>
        <v>223700</v>
      </c>
      <c r="V757" s="708">
        <f t="shared" si="976"/>
        <v>223.6</v>
      </c>
      <c r="W757" s="699">
        <f t="shared" si="976"/>
        <v>223578.5</v>
      </c>
      <c r="X757" s="572">
        <f t="shared" si="962"/>
        <v>0.99955297273133659</v>
      </c>
      <c r="Y757" s="572">
        <f t="shared" si="963"/>
        <v>0.99945686186857396</v>
      </c>
    </row>
    <row r="758" spans="1:25" s="6" customFormat="1" ht="15" customHeight="1">
      <c r="A758" s="173" t="s">
        <v>352</v>
      </c>
      <c r="B758" s="94"/>
      <c r="C758" s="94"/>
      <c r="D758" s="95"/>
      <c r="E758" s="96"/>
      <c r="F758" s="97"/>
      <c r="G758" s="97"/>
      <c r="H758" s="98"/>
      <c r="I758" s="98"/>
      <c r="J758" s="394">
        <v>209.7</v>
      </c>
      <c r="K758" s="451">
        <v>209700</v>
      </c>
      <c r="L758" s="352">
        <f t="shared" ref="L758:L759" si="977">N758+P758+R758</f>
        <v>0</v>
      </c>
      <c r="M758" s="397">
        <f t="shared" ref="M758:M759" si="978">O758+Q758+S758</f>
        <v>0</v>
      </c>
      <c r="N758" s="394"/>
      <c r="O758" s="451"/>
      <c r="P758" s="394"/>
      <c r="Q758" s="451"/>
      <c r="R758" s="394"/>
      <c r="S758" s="451"/>
      <c r="T758" s="352">
        <f t="shared" ref="T758:T759" si="979">J758+L758</f>
        <v>209.7</v>
      </c>
      <c r="U758" s="700">
        <f t="shared" ref="U758:U759" si="980">K758+M758</f>
        <v>209700</v>
      </c>
      <c r="V758" s="757">
        <v>209.6</v>
      </c>
      <c r="W758" s="758">
        <v>209578.5</v>
      </c>
      <c r="X758" s="598">
        <f t="shared" si="962"/>
        <v>0.9995231282784931</v>
      </c>
      <c r="Y758" s="598">
        <f t="shared" si="963"/>
        <v>0.99942060085836915</v>
      </c>
    </row>
    <row r="759" spans="1:25" s="6" customFormat="1" ht="15" customHeight="1">
      <c r="A759" s="173" t="s">
        <v>353</v>
      </c>
      <c r="B759" s="94"/>
      <c r="C759" s="94"/>
      <c r="D759" s="95"/>
      <c r="E759" s="96"/>
      <c r="F759" s="97"/>
      <c r="G759" s="97"/>
      <c r="H759" s="98"/>
      <c r="I759" s="98"/>
      <c r="J759" s="352">
        <v>14</v>
      </c>
      <c r="K759" s="397">
        <v>14000</v>
      </c>
      <c r="L759" s="352">
        <f t="shared" si="977"/>
        <v>0</v>
      </c>
      <c r="M759" s="397">
        <f t="shared" si="978"/>
        <v>0</v>
      </c>
      <c r="N759" s="352"/>
      <c r="O759" s="397"/>
      <c r="P759" s="352"/>
      <c r="Q759" s="397"/>
      <c r="R759" s="352"/>
      <c r="S759" s="397"/>
      <c r="T759" s="352">
        <f t="shared" si="979"/>
        <v>14</v>
      </c>
      <c r="U759" s="700">
        <f t="shared" si="980"/>
        <v>14000</v>
      </c>
      <c r="V759" s="701">
        <v>14</v>
      </c>
      <c r="W759" s="700">
        <v>14000</v>
      </c>
      <c r="X759" s="564">
        <f t="shared" si="962"/>
        <v>1</v>
      </c>
      <c r="Y759" s="564">
        <f t="shared" si="963"/>
        <v>1</v>
      </c>
    </row>
    <row r="760" spans="1:25" s="12" customFormat="1" ht="15" customHeight="1">
      <c r="A760" s="118" t="s">
        <v>146</v>
      </c>
      <c r="B760" s="17" t="s">
        <v>107</v>
      </c>
      <c r="C760" s="17" t="s">
        <v>71</v>
      </c>
      <c r="D760" s="17"/>
      <c r="E760" s="808"/>
      <c r="F760" s="809"/>
      <c r="G760" s="809"/>
      <c r="H760" s="810"/>
      <c r="I760" s="17"/>
      <c r="J760" s="345">
        <v>63078.799999999996</v>
      </c>
      <c r="K760" s="420">
        <v>63078863.269999996</v>
      </c>
      <c r="L760" s="345">
        <f t="shared" ref="L760:W760" si="981">L761</f>
        <v>251.9</v>
      </c>
      <c r="M760" s="420">
        <f t="shared" si="981"/>
        <v>251889.95</v>
      </c>
      <c r="N760" s="345">
        <f t="shared" si="981"/>
        <v>251.9</v>
      </c>
      <c r="O760" s="420">
        <f t="shared" si="981"/>
        <v>251889.95</v>
      </c>
      <c r="P760" s="345">
        <f t="shared" si="981"/>
        <v>0</v>
      </c>
      <c r="Q760" s="420">
        <f t="shared" si="981"/>
        <v>0</v>
      </c>
      <c r="R760" s="345">
        <f t="shared" si="981"/>
        <v>0</v>
      </c>
      <c r="S760" s="420">
        <f t="shared" si="981"/>
        <v>0</v>
      </c>
      <c r="T760" s="345">
        <f t="shared" si="981"/>
        <v>63330.7</v>
      </c>
      <c r="U760" s="687">
        <f t="shared" si="981"/>
        <v>63330753.219999999</v>
      </c>
      <c r="V760" s="688">
        <f t="shared" si="981"/>
        <v>63330.7</v>
      </c>
      <c r="W760" s="687">
        <f t="shared" si="981"/>
        <v>63330751.149999999</v>
      </c>
      <c r="X760" s="566">
        <f t="shared" si="962"/>
        <v>1</v>
      </c>
      <c r="Y760" s="566">
        <f t="shared" si="963"/>
        <v>0.99999996731445795</v>
      </c>
    </row>
    <row r="761" spans="1:25" s="12" customFormat="1" ht="15" customHeight="1">
      <c r="A761" s="87" t="s">
        <v>147</v>
      </c>
      <c r="B761" s="19" t="s">
        <v>107</v>
      </c>
      <c r="C761" s="19" t="s">
        <v>71</v>
      </c>
      <c r="D761" s="19" t="s">
        <v>474</v>
      </c>
      <c r="E761" s="799"/>
      <c r="F761" s="800"/>
      <c r="G761" s="800"/>
      <c r="H761" s="801"/>
      <c r="I761" s="19"/>
      <c r="J761" s="353">
        <v>63078.799999999996</v>
      </c>
      <c r="K761" s="426">
        <v>63078863.269999996</v>
      </c>
      <c r="L761" s="353">
        <f t="shared" ref="L761:W761" si="982">L773+L818+L762</f>
        <v>251.9</v>
      </c>
      <c r="M761" s="426">
        <f t="shared" si="982"/>
        <v>251889.95</v>
      </c>
      <c r="N761" s="353">
        <f t="shared" si="982"/>
        <v>251.9</v>
      </c>
      <c r="O761" s="426">
        <f t="shared" si="982"/>
        <v>251889.95</v>
      </c>
      <c r="P761" s="353">
        <f t="shared" si="982"/>
        <v>0</v>
      </c>
      <c r="Q761" s="426">
        <f t="shared" si="982"/>
        <v>0</v>
      </c>
      <c r="R761" s="353">
        <f t="shared" si="982"/>
        <v>0</v>
      </c>
      <c r="S761" s="426">
        <f t="shared" si="982"/>
        <v>0</v>
      </c>
      <c r="T761" s="353">
        <f t="shared" si="982"/>
        <v>63330.7</v>
      </c>
      <c r="U761" s="702">
        <f t="shared" si="982"/>
        <v>63330753.219999999</v>
      </c>
      <c r="V761" s="703">
        <f t="shared" si="982"/>
        <v>63330.7</v>
      </c>
      <c r="W761" s="702">
        <f t="shared" si="982"/>
        <v>63330751.149999999</v>
      </c>
      <c r="X761" s="573">
        <f t="shared" si="962"/>
        <v>1</v>
      </c>
      <c r="Y761" s="573">
        <f t="shared" si="963"/>
        <v>0.99999996731445795</v>
      </c>
    </row>
    <row r="762" spans="1:25" s="12" customFormat="1" ht="17.25" customHeight="1">
      <c r="A762" s="51" t="s">
        <v>124</v>
      </c>
      <c r="B762" s="24" t="s">
        <v>107</v>
      </c>
      <c r="C762" s="24" t="s">
        <v>71</v>
      </c>
      <c r="D762" s="25" t="s">
        <v>474</v>
      </c>
      <c r="E762" s="154" t="s">
        <v>528</v>
      </c>
      <c r="F762" s="155" t="s">
        <v>478</v>
      </c>
      <c r="G762" s="155" t="s">
        <v>201</v>
      </c>
      <c r="H762" s="156" t="s">
        <v>202</v>
      </c>
      <c r="I762" s="156"/>
      <c r="J762" s="375">
        <v>155.69999999999999</v>
      </c>
      <c r="K762" s="450">
        <v>155700</v>
      </c>
      <c r="L762" s="375">
        <f>L763+L769</f>
        <v>0</v>
      </c>
      <c r="M762" s="450">
        <f t="shared" ref="M762:W762" si="983">M763+M769</f>
        <v>0</v>
      </c>
      <c r="N762" s="375">
        <f t="shared" si="983"/>
        <v>0</v>
      </c>
      <c r="O762" s="450">
        <f t="shared" si="983"/>
        <v>0</v>
      </c>
      <c r="P762" s="375">
        <f t="shared" si="983"/>
        <v>0</v>
      </c>
      <c r="Q762" s="450">
        <f t="shared" si="983"/>
        <v>0</v>
      </c>
      <c r="R762" s="375">
        <f t="shared" si="983"/>
        <v>0</v>
      </c>
      <c r="S762" s="450">
        <f t="shared" si="983"/>
        <v>0</v>
      </c>
      <c r="T762" s="375">
        <f t="shared" si="983"/>
        <v>155.69999999999999</v>
      </c>
      <c r="U762" s="755">
        <f t="shared" si="983"/>
        <v>155700</v>
      </c>
      <c r="V762" s="756">
        <f t="shared" si="983"/>
        <v>155.69999999999999</v>
      </c>
      <c r="W762" s="755">
        <f t="shared" si="983"/>
        <v>155700</v>
      </c>
      <c r="X762" s="596">
        <f t="shared" si="962"/>
        <v>1</v>
      </c>
      <c r="Y762" s="596">
        <f t="shared" si="963"/>
        <v>1</v>
      </c>
    </row>
    <row r="763" spans="1:25" s="50" customFormat="1" ht="72.75" customHeight="1">
      <c r="A763" s="179" t="s">
        <v>598</v>
      </c>
      <c r="B763" s="61" t="s">
        <v>107</v>
      </c>
      <c r="C763" s="61" t="s">
        <v>71</v>
      </c>
      <c r="D763" s="62" t="s">
        <v>474</v>
      </c>
      <c r="E763" s="124" t="s">
        <v>528</v>
      </c>
      <c r="F763" s="125" t="s">
        <v>478</v>
      </c>
      <c r="G763" s="125" t="s">
        <v>201</v>
      </c>
      <c r="H763" s="126" t="s">
        <v>597</v>
      </c>
      <c r="I763" s="126"/>
      <c r="J763" s="359">
        <v>112</v>
      </c>
      <c r="K763" s="432">
        <v>112000</v>
      </c>
      <c r="L763" s="359">
        <f t="shared" ref="L763:S765" si="984">L764</f>
        <v>0</v>
      </c>
      <c r="M763" s="432">
        <f t="shared" si="984"/>
        <v>0</v>
      </c>
      <c r="N763" s="359">
        <f t="shared" si="984"/>
        <v>0</v>
      </c>
      <c r="O763" s="432">
        <f t="shared" si="984"/>
        <v>0</v>
      </c>
      <c r="P763" s="359">
        <f t="shared" si="984"/>
        <v>0</v>
      </c>
      <c r="Q763" s="432">
        <f t="shared" si="984"/>
        <v>0</v>
      </c>
      <c r="R763" s="359">
        <f t="shared" si="984"/>
        <v>0</v>
      </c>
      <c r="S763" s="432">
        <f t="shared" si="984"/>
        <v>0</v>
      </c>
      <c r="T763" s="359">
        <f t="shared" ref="T763:W765" si="985">T764</f>
        <v>112</v>
      </c>
      <c r="U763" s="715">
        <f t="shared" si="985"/>
        <v>112000</v>
      </c>
      <c r="V763" s="716">
        <f t="shared" si="985"/>
        <v>112</v>
      </c>
      <c r="W763" s="715">
        <f t="shared" si="985"/>
        <v>112000</v>
      </c>
      <c r="X763" s="579">
        <f t="shared" si="962"/>
        <v>1</v>
      </c>
      <c r="Y763" s="579">
        <f t="shared" si="963"/>
        <v>1</v>
      </c>
    </row>
    <row r="764" spans="1:25" s="50" customFormat="1" ht="26.25" customHeight="1">
      <c r="A764" s="114" t="s">
        <v>553</v>
      </c>
      <c r="B764" s="67" t="s">
        <v>107</v>
      </c>
      <c r="C764" s="67" t="s">
        <v>71</v>
      </c>
      <c r="D764" s="68" t="s">
        <v>474</v>
      </c>
      <c r="E764" s="488" t="s">
        <v>528</v>
      </c>
      <c r="F764" s="489" t="s">
        <v>478</v>
      </c>
      <c r="G764" s="489" t="s">
        <v>201</v>
      </c>
      <c r="H764" s="490" t="s">
        <v>597</v>
      </c>
      <c r="I764" s="490" t="s">
        <v>554</v>
      </c>
      <c r="J764" s="360">
        <v>112</v>
      </c>
      <c r="K764" s="433">
        <v>112000</v>
      </c>
      <c r="L764" s="360">
        <f t="shared" si="984"/>
        <v>0</v>
      </c>
      <c r="M764" s="433">
        <f t="shared" si="984"/>
        <v>0</v>
      </c>
      <c r="N764" s="360">
        <f t="shared" si="984"/>
        <v>0</v>
      </c>
      <c r="O764" s="433">
        <f t="shared" si="984"/>
        <v>0</v>
      </c>
      <c r="P764" s="360">
        <f t="shared" si="984"/>
        <v>0</v>
      </c>
      <c r="Q764" s="433">
        <f t="shared" si="984"/>
        <v>0</v>
      </c>
      <c r="R764" s="360">
        <f t="shared" si="984"/>
        <v>0</v>
      </c>
      <c r="S764" s="433">
        <f t="shared" si="984"/>
        <v>0</v>
      </c>
      <c r="T764" s="360">
        <f t="shared" si="985"/>
        <v>112</v>
      </c>
      <c r="U764" s="700">
        <f t="shared" si="985"/>
        <v>112000</v>
      </c>
      <c r="V764" s="701">
        <f t="shared" si="985"/>
        <v>112</v>
      </c>
      <c r="W764" s="700">
        <f t="shared" si="985"/>
        <v>112000</v>
      </c>
      <c r="X764" s="580">
        <f t="shared" si="962"/>
        <v>1</v>
      </c>
      <c r="Y764" s="580">
        <f t="shared" si="963"/>
        <v>1</v>
      </c>
    </row>
    <row r="765" spans="1:25" s="50" customFormat="1" ht="15.75" customHeight="1">
      <c r="A765" s="117" t="s">
        <v>555</v>
      </c>
      <c r="B765" s="72" t="s">
        <v>107</v>
      </c>
      <c r="C765" s="72" t="s">
        <v>71</v>
      </c>
      <c r="D765" s="73" t="s">
        <v>474</v>
      </c>
      <c r="E765" s="74" t="s">
        <v>528</v>
      </c>
      <c r="F765" s="75" t="s">
        <v>478</v>
      </c>
      <c r="G765" s="75" t="s">
        <v>201</v>
      </c>
      <c r="H765" s="76" t="s">
        <v>597</v>
      </c>
      <c r="I765" s="76" t="s">
        <v>556</v>
      </c>
      <c r="J765" s="360">
        <v>112</v>
      </c>
      <c r="K765" s="433">
        <v>112000</v>
      </c>
      <c r="L765" s="360">
        <f t="shared" si="984"/>
        <v>0</v>
      </c>
      <c r="M765" s="433">
        <f t="shared" si="984"/>
        <v>0</v>
      </c>
      <c r="N765" s="360">
        <f t="shared" si="984"/>
        <v>0</v>
      </c>
      <c r="O765" s="433">
        <f t="shared" si="984"/>
        <v>0</v>
      </c>
      <c r="P765" s="360">
        <f t="shared" si="984"/>
        <v>0</v>
      </c>
      <c r="Q765" s="433">
        <f t="shared" si="984"/>
        <v>0</v>
      </c>
      <c r="R765" s="360">
        <f t="shared" si="984"/>
        <v>0</v>
      </c>
      <c r="S765" s="433">
        <f t="shared" si="984"/>
        <v>0</v>
      </c>
      <c r="T765" s="360">
        <f t="shared" si="985"/>
        <v>112</v>
      </c>
      <c r="U765" s="700">
        <f t="shared" si="985"/>
        <v>112000</v>
      </c>
      <c r="V765" s="701">
        <f t="shared" si="985"/>
        <v>112</v>
      </c>
      <c r="W765" s="700">
        <f t="shared" si="985"/>
        <v>112000</v>
      </c>
      <c r="X765" s="580">
        <f t="shared" si="962"/>
        <v>1</v>
      </c>
      <c r="Y765" s="580">
        <f t="shared" si="963"/>
        <v>1</v>
      </c>
    </row>
    <row r="766" spans="1:25" s="50" customFormat="1" ht="15.75" customHeight="1">
      <c r="A766" s="181" t="s">
        <v>148</v>
      </c>
      <c r="B766" s="72" t="s">
        <v>107</v>
      </c>
      <c r="C766" s="72" t="s">
        <v>71</v>
      </c>
      <c r="D766" s="73" t="s">
        <v>474</v>
      </c>
      <c r="E766" s="74" t="s">
        <v>528</v>
      </c>
      <c r="F766" s="75" t="s">
        <v>478</v>
      </c>
      <c r="G766" s="75" t="s">
        <v>201</v>
      </c>
      <c r="H766" s="76" t="s">
        <v>597</v>
      </c>
      <c r="I766" s="76" t="s">
        <v>149</v>
      </c>
      <c r="J766" s="360">
        <v>112</v>
      </c>
      <c r="K766" s="433">
        <v>112000</v>
      </c>
      <c r="L766" s="360">
        <f>SUM(L767:L768)</f>
        <v>0</v>
      </c>
      <c r="M766" s="433">
        <f t="shared" ref="M766:U766" si="986">SUM(M767:M768)</f>
        <v>0</v>
      </c>
      <c r="N766" s="360">
        <f t="shared" si="986"/>
        <v>0</v>
      </c>
      <c r="O766" s="433">
        <f t="shared" si="986"/>
        <v>0</v>
      </c>
      <c r="P766" s="360">
        <f t="shared" si="986"/>
        <v>0</v>
      </c>
      <c r="Q766" s="433">
        <f t="shared" si="986"/>
        <v>0</v>
      </c>
      <c r="R766" s="360">
        <f t="shared" si="986"/>
        <v>0</v>
      </c>
      <c r="S766" s="433">
        <f t="shared" si="986"/>
        <v>0</v>
      </c>
      <c r="T766" s="360">
        <f t="shared" si="986"/>
        <v>112</v>
      </c>
      <c r="U766" s="700">
        <f t="shared" si="986"/>
        <v>112000</v>
      </c>
      <c r="V766" s="701">
        <f t="shared" ref="V766:W766" si="987">SUM(V767:V768)</f>
        <v>112</v>
      </c>
      <c r="W766" s="700">
        <f t="shared" si="987"/>
        <v>112000</v>
      </c>
      <c r="X766" s="580">
        <f t="shared" si="962"/>
        <v>1</v>
      </c>
      <c r="Y766" s="580">
        <f t="shared" si="963"/>
        <v>1</v>
      </c>
    </row>
    <row r="767" spans="1:25" s="50" customFormat="1" ht="14.25" customHeight="1">
      <c r="A767" s="108" t="s">
        <v>599</v>
      </c>
      <c r="B767" s="67"/>
      <c r="C767" s="67"/>
      <c r="D767" s="68"/>
      <c r="E767" s="488"/>
      <c r="F767" s="489"/>
      <c r="G767" s="489"/>
      <c r="H767" s="490"/>
      <c r="I767" s="490" t="s">
        <v>20</v>
      </c>
      <c r="J767" s="398">
        <v>41.8</v>
      </c>
      <c r="K767" s="462">
        <v>41798.400000000001</v>
      </c>
      <c r="L767" s="352">
        <f t="shared" ref="L767:L768" si="988">N767+P767+R767</f>
        <v>0</v>
      </c>
      <c r="M767" s="397">
        <f t="shared" ref="M767:M768" si="989">O767+Q767+S767</f>
        <v>0</v>
      </c>
      <c r="N767" s="398"/>
      <c r="O767" s="462"/>
      <c r="P767" s="398"/>
      <c r="Q767" s="462"/>
      <c r="R767" s="398"/>
      <c r="S767" s="462"/>
      <c r="T767" s="352">
        <f t="shared" ref="T767:T768" si="990">J767+L767</f>
        <v>41.8</v>
      </c>
      <c r="U767" s="700">
        <f t="shared" ref="U767:U768" si="991">K767+M767</f>
        <v>41798.400000000001</v>
      </c>
      <c r="V767" s="757">
        <v>41.8</v>
      </c>
      <c r="W767" s="758">
        <v>41798.400000000001</v>
      </c>
      <c r="X767" s="597">
        <f t="shared" si="962"/>
        <v>1</v>
      </c>
      <c r="Y767" s="597">
        <f t="shared" si="963"/>
        <v>1</v>
      </c>
    </row>
    <row r="768" spans="1:25" s="50" customFormat="1" ht="14.25" customHeight="1">
      <c r="A768" s="108" t="s">
        <v>596</v>
      </c>
      <c r="B768" s="67"/>
      <c r="C768" s="67"/>
      <c r="D768" s="68"/>
      <c r="E768" s="488"/>
      <c r="F768" s="489"/>
      <c r="G768" s="489"/>
      <c r="H768" s="490"/>
      <c r="I768" s="490" t="s">
        <v>21</v>
      </c>
      <c r="J768" s="398">
        <v>70.2</v>
      </c>
      <c r="K768" s="462">
        <v>70201.600000000006</v>
      </c>
      <c r="L768" s="352">
        <f t="shared" si="988"/>
        <v>0</v>
      </c>
      <c r="M768" s="397">
        <f t="shared" si="989"/>
        <v>0</v>
      </c>
      <c r="N768" s="398"/>
      <c r="O768" s="462"/>
      <c r="P768" s="398"/>
      <c r="Q768" s="462"/>
      <c r="R768" s="360"/>
      <c r="S768" s="462"/>
      <c r="T768" s="352">
        <f t="shared" si="990"/>
        <v>70.2</v>
      </c>
      <c r="U768" s="700">
        <f t="shared" si="991"/>
        <v>70201.600000000006</v>
      </c>
      <c r="V768" s="701">
        <v>70.2</v>
      </c>
      <c r="W768" s="758">
        <v>70201.600000000006</v>
      </c>
      <c r="X768" s="580">
        <f t="shared" si="962"/>
        <v>1</v>
      </c>
      <c r="Y768" s="597">
        <f t="shared" si="963"/>
        <v>1</v>
      </c>
    </row>
    <row r="769" spans="1:25" s="59" customFormat="1" ht="65.25" customHeight="1">
      <c r="A769" s="179" t="s">
        <v>595</v>
      </c>
      <c r="B769" s="61" t="s">
        <v>107</v>
      </c>
      <c r="C769" s="61" t="s">
        <v>71</v>
      </c>
      <c r="D769" s="62" t="s">
        <v>474</v>
      </c>
      <c r="E769" s="124" t="s">
        <v>528</v>
      </c>
      <c r="F769" s="125" t="s">
        <v>478</v>
      </c>
      <c r="G769" s="125" t="s">
        <v>201</v>
      </c>
      <c r="H769" s="393" t="s">
        <v>594</v>
      </c>
      <c r="I769" s="332"/>
      <c r="J769" s="387">
        <v>43.7</v>
      </c>
      <c r="K769" s="454">
        <v>43700</v>
      </c>
      <c r="L769" s="387">
        <f t="shared" ref="L769:W770" si="992">L770</f>
        <v>0</v>
      </c>
      <c r="M769" s="454">
        <f t="shared" si="992"/>
        <v>0</v>
      </c>
      <c r="N769" s="387">
        <f t="shared" si="992"/>
        <v>0</v>
      </c>
      <c r="O769" s="454">
        <f t="shared" si="992"/>
        <v>0</v>
      </c>
      <c r="P769" s="387">
        <f t="shared" si="992"/>
        <v>0</v>
      </c>
      <c r="Q769" s="454">
        <f t="shared" si="992"/>
        <v>0</v>
      </c>
      <c r="R769" s="387">
        <f t="shared" si="992"/>
        <v>0</v>
      </c>
      <c r="S769" s="454">
        <f t="shared" si="992"/>
        <v>0</v>
      </c>
      <c r="T769" s="387">
        <f t="shared" si="992"/>
        <v>43.7</v>
      </c>
      <c r="U769" s="776">
        <f t="shared" si="992"/>
        <v>43700</v>
      </c>
      <c r="V769" s="777">
        <f t="shared" si="992"/>
        <v>43.7</v>
      </c>
      <c r="W769" s="776">
        <f t="shared" si="992"/>
        <v>43700</v>
      </c>
      <c r="X769" s="606">
        <f t="shared" si="962"/>
        <v>1</v>
      </c>
      <c r="Y769" s="606">
        <f t="shared" si="963"/>
        <v>1</v>
      </c>
    </row>
    <row r="770" spans="1:25" s="59" customFormat="1" ht="25.5" customHeight="1">
      <c r="A770" s="114" t="s">
        <v>553</v>
      </c>
      <c r="B770" s="41" t="s">
        <v>107</v>
      </c>
      <c r="C770" s="41" t="s">
        <v>71</v>
      </c>
      <c r="D770" s="42" t="s">
        <v>474</v>
      </c>
      <c r="E770" s="482" t="s">
        <v>528</v>
      </c>
      <c r="F770" s="483" t="s">
        <v>478</v>
      </c>
      <c r="G770" s="483" t="s">
        <v>201</v>
      </c>
      <c r="H770" s="484" t="s">
        <v>594</v>
      </c>
      <c r="I770" s="44" t="s">
        <v>554</v>
      </c>
      <c r="J770" s="350">
        <v>43.7</v>
      </c>
      <c r="K770" s="425">
        <v>43700</v>
      </c>
      <c r="L770" s="350">
        <f t="shared" si="992"/>
        <v>0</v>
      </c>
      <c r="M770" s="425">
        <f t="shared" si="992"/>
        <v>0</v>
      </c>
      <c r="N770" s="350">
        <f t="shared" si="992"/>
        <v>0</v>
      </c>
      <c r="O770" s="425">
        <f t="shared" si="992"/>
        <v>0</v>
      </c>
      <c r="P770" s="350">
        <f t="shared" si="992"/>
        <v>0</v>
      </c>
      <c r="Q770" s="425">
        <f t="shared" si="992"/>
        <v>0</v>
      </c>
      <c r="R770" s="350">
        <f t="shared" si="992"/>
        <v>0</v>
      </c>
      <c r="S770" s="425">
        <f t="shared" si="992"/>
        <v>0</v>
      </c>
      <c r="T770" s="350">
        <f t="shared" si="992"/>
        <v>43.7</v>
      </c>
      <c r="U770" s="697">
        <f t="shared" si="992"/>
        <v>43700</v>
      </c>
      <c r="V770" s="698">
        <f t="shared" si="992"/>
        <v>43.7</v>
      </c>
      <c r="W770" s="697">
        <f t="shared" si="992"/>
        <v>43700</v>
      </c>
      <c r="X770" s="571">
        <f t="shared" si="962"/>
        <v>1</v>
      </c>
      <c r="Y770" s="571">
        <f t="shared" si="963"/>
        <v>1</v>
      </c>
    </row>
    <row r="771" spans="1:25" s="50" customFormat="1" ht="13.5" customHeight="1">
      <c r="A771" s="117" t="s">
        <v>555</v>
      </c>
      <c r="B771" s="72" t="s">
        <v>107</v>
      </c>
      <c r="C771" s="72" t="s">
        <v>71</v>
      </c>
      <c r="D771" s="73" t="s">
        <v>474</v>
      </c>
      <c r="E771" s="74" t="s">
        <v>528</v>
      </c>
      <c r="F771" s="75" t="s">
        <v>478</v>
      </c>
      <c r="G771" s="75" t="s">
        <v>201</v>
      </c>
      <c r="H771" s="76" t="s">
        <v>594</v>
      </c>
      <c r="I771" s="77" t="s">
        <v>556</v>
      </c>
      <c r="J771" s="351">
        <v>43.7</v>
      </c>
      <c r="K771" s="396">
        <v>43700</v>
      </c>
      <c r="L771" s="351">
        <f t="shared" ref="L771:W771" si="993">SUM(L772:L772)</f>
        <v>0</v>
      </c>
      <c r="M771" s="396">
        <f t="shared" si="993"/>
        <v>0</v>
      </c>
      <c r="N771" s="351">
        <f t="shared" si="993"/>
        <v>0</v>
      </c>
      <c r="O771" s="396">
        <f t="shared" si="993"/>
        <v>0</v>
      </c>
      <c r="P771" s="351">
        <f t="shared" si="993"/>
        <v>0</v>
      </c>
      <c r="Q771" s="396">
        <f t="shared" si="993"/>
        <v>0</v>
      </c>
      <c r="R771" s="351">
        <f t="shared" si="993"/>
        <v>0</v>
      </c>
      <c r="S771" s="396">
        <f t="shared" si="993"/>
        <v>0</v>
      </c>
      <c r="T771" s="351">
        <f t="shared" si="993"/>
        <v>43.7</v>
      </c>
      <c r="U771" s="699">
        <f t="shared" si="993"/>
        <v>43700</v>
      </c>
      <c r="V771" s="708">
        <f t="shared" si="993"/>
        <v>43.7</v>
      </c>
      <c r="W771" s="699">
        <f t="shared" si="993"/>
        <v>43700</v>
      </c>
      <c r="X771" s="572">
        <f t="shared" si="962"/>
        <v>1</v>
      </c>
      <c r="Y771" s="572">
        <f t="shared" si="963"/>
        <v>1</v>
      </c>
    </row>
    <row r="772" spans="1:25" s="113" customFormat="1" ht="15" customHeight="1">
      <c r="A772" s="108" t="s">
        <v>379</v>
      </c>
      <c r="B772" s="175"/>
      <c r="C772" s="175"/>
      <c r="D772" s="176"/>
      <c r="E772" s="176"/>
      <c r="F772" s="177"/>
      <c r="G772" s="177"/>
      <c r="H772" s="178"/>
      <c r="I772" s="178"/>
      <c r="J772" s="351">
        <v>43.7</v>
      </c>
      <c r="K772" s="396">
        <v>43700</v>
      </c>
      <c r="L772" s="352">
        <f t="shared" ref="L772" si="994">N772+P772+R772</f>
        <v>0</v>
      </c>
      <c r="M772" s="397">
        <f t="shared" ref="M772" si="995">O772+Q772+S772</f>
        <v>0</v>
      </c>
      <c r="N772" s="351"/>
      <c r="O772" s="396"/>
      <c r="P772" s="351"/>
      <c r="Q772" s="396"/>
      <c r="R772" s="351"/>
      <c r="S772" s="396"/>
      <c r="T772" s="352">
        <f t="shared" ref="T772" si="996">J772+L772</f>
        <v>43.7</v>
      </c>
      <c r="U772" s="700">
        <f t="shared" ref="U772" si="997">K772+M772</f>
        <v>43700</v>
      </c>
      <c r="V772" s="708">
        <v>43.7</v>
      </c>
      <c r="W772" s="699">
        <v>43700</v>
      </c>
      <c r="X772" s="572">
        <f t="shared" si="962"/>
        <v>1</v>
      </c>
      <c r="Y772" s="572">
        <f t="shared" si="963"/>
        <v>1</v>
      </c>
    </row>
    <row r="773" spans="1:25" s="50" customFormat="1" ht="39.75" customHeight="1">
      <c r="A773" s="123" t="s">
        <v>125</v>
      </c>
      <c r="B773" s="100" t="s">
        <v>107</v>
      </c>
      <c r="C773" s="100" t="s">
        <v>71</v>
      </c>
      <c r="D773" s="101" t="s">
        <v>474</v>
      </c>
      <c r="E773" s="119" t="s">
        <v>126</v>
      </c>
      <c r="F773" s="120" t="s">
        <v>478</v>
      </c>
      <c r="G773" s="120" t="s">
        <v>201</v>
      </c>
      <c r="H773" s="121" t="s">
        <v>479</v>
      </c>
      <c r="I773" s="121"/>
      <c r="J773" s="366">
        <v>62752.4</v>
      </c>
      <c r="K773" s="440">
        <v>62752426.119999997</v>
      </c>
      <c r="L773" s="366">
        <f t="shared" ref="L773:W773" si="998">L806+L813+L791+L786+L774+L780+L801+L796</f>
        <v>0</v>
      </c>
      <c r="M773" s="440">
        <f t="shared" si="998"/>
        <v>0</v>
      </c>
      <c r="N773" s="366">
        <f t="shared" si="998"/>
        <v>0</v>
      </c>
      <c r="O773" s="440">
        <f t="shared" si="998"/>
        <v>0</v>
      </c>
      <c r="P773" s="366">
        <f t="shared" si="998"/>
        <v>0</v>
      </c>
      <c r="Q773" s="440">
        <f t="shared" si="998"/>
        <v>0</v>
      </c>
      <c r="R773" s="366">
        <f t="shared" si="998"/>
        <v>0</v>
      </c>
      <c r="S773" s="440">
        <f t="shared" si="998"/>
        <v>0</v>
      </c>
      <c r="T773" s="366">
        <f t="shared" si="998"/>
        <v>62752.4</v>
      </c>
      <c r="U773" s="735">
        <f t="shared" si="998"/>
        <v>62752426.119999997</v>
      </c>
      <c r="V773" s="735">
        <f>V806+V813+V791+V786+V774+V780+V801+V796</f>
        <v>62752.4</v>
      </c>
      <c r="W773" s="735">
        <f t="shared" si="998"/>
        <v>62752424.049999997</v>
      </c>
      <c r="X773" s="587">
        <f t="shared" si="962"/>
        <v>1</v>
      </c>
      <c r="Y773" s="587">
        <f t="shared" si="963"/>
        <v>0.99999996701322758</v>
      </c>
    </row>
    <row r="774" spans="1:25" s="50" customFormat="1" ht="26.25" customHeight="1">
      <c r="A774" s="179" t="s">
        <v>26</v>
      </c>
      <c r="B774" s="61" t="s">
        <v>107</v>
      </c>
      <c r="C774" s="61" t="s">
        <v>71</v>
      </c>
      <c r="D774" s="62" t="s">
        <v>474</v>
      </c>
      <c r="E774" s="124" t="s">
        <v>126</v>
      </c>
      <c r="F774" s="125" t="s">
        <v>478</v>
      </c>
      <c r="G774" s="125" t="s">
        <v>201</v>
      </c>
      <c r="H774" s="126" t="s">
        <v>24</v>
      </c>
      <c r="I774" s="126"/>
      <c r="J774" s="359">
        <v>5.0999999999999996</v>
      </c>
      <c r="K774" s="432">
        <v>5030</v>
      </c>
      <c r="L774" s="359">
        <f t="shared" ref="L774:S774" si="999">L775</f>
        <v>0</v>
      </c>
      <c r="M774" s="432">
        <f t="shared" si="999"/>
        <v>0</v>
      </c>
      <c r="N774" s="359">
        <f t="shared" si="999"/>
        <v>0</v>
      </c>
      <c r="O774" s="432">
        <f t="shared" si="999"/>
        <v>0</v>
      </c>
      <c r="P774" s="359">
        <f t="shared" si="999"/>
        <v>0</v>
      </c>
      <c r="Q774" s="432">
        <f t="shared" si="999"/>
        <v>0</v>
      </c>
      <c r="R774" s="359">
        <f t="shared" si="999"/>
        <v>0</v>
      </c>
      <c r="S774" s="432">
        <f t="shared" si="999"/>
        <v>0</v>
      </c>
      <c r="T774" s="359">
        <f t="shared" ref="T774:W774" si="1000">T775</f>
        <v>5.0999999999999996</v>
      </c>
      <c r="U774" s="715">
        <f t="shared" si="1000"/>
        <v>5030</v>
      </c>
      <c r="V774" s="716">
        <f t="shared" si="1000"/>
        <v>5.0999999999999996</v>
      </c>
      <c r="W774" s="715">
        <f t="shared" si="1000"/>
        <v>5030</v>
      </c>
      <c r="X774" s="579">
        <f t="shared" si="962"/>
        <v>1</v>
      </c>
      <c r="Y774" s="579">
        <f t="shared" si="963"/>
        <v>1</v>
      </c>
    </row>
    <row r="775" spans="1:25" s="50" customFormat="1" ht="26.25" customHeight="1">
      <c r="A775" s="114" t="s">
        <v>553</v>
      </c>
      <c r="B775" s="67" t="s">
        <v>107</v>
      </c>
      <c r="C775" s="67" t="s">
        <v>71</v>
      </c>
      <c r="D775" s="68" t="s">
        <v>474</v>
      </c>
      <c r="E775" s="8" t="s">
        <v>126</v>
      </c>
      <c r="F775" s="9" t="s">
        <v>478</v>
      </c>
      <c r="G775" s="9" t="s">
        <v>201</v>
      </c>
      <c r="H775" s="10" t="s">
        <v>24</v>
      </c>
      <c r="I775" s="10" t="s">
        <v>554</v>
      </c>
      <c r="J775" s="360">
        <v>5.0999999999999996</v>
      </c>
      <c r="K775" s="433">
        <v>5030</v>
      </c>
      <c r="L775" s="360">
        <f t="shared" ref="L775:W782" si="1001">L776</f>
        <v>0</v>
      </c>
      <c r="M775" s="433">
        <f t="shared" si="1001"/>
        <v>0</v>
      </c>
      <c r="N775" s="360">
        <f t="shared" si="1001"/>
        <v>0</v>
      </c>
      <c r="O775" s="433">
        <f t="shared" si="1001"/>
        <v>0</v>
      </c>
      <c r="P775" s="360">
        <f t="shared" si="1001"/>
        <v>0</v>
      </c>
      <c r="Q775" s="433">
        <f t="shared" si="1001"/>
        <v>0</v>
      </c>
      <c r="R775" s="360">
        <f t="shared" si="1001"/>
        <v>0</v>
      </c>
      <c r="S775" s="433">
        <f t="shared" si="1001"/>
        <v>0</v>
      </c>
      <c r="T775" s="360">
        <f t="shared" si="1001"/>
        <v>5.0999999999999996</v>
      </c>
      <c r="U775" s="700">
        <f t="shared" si="1001"/>
        <v>5030</v>
      </c>
      <c r="V775" s="701">
        <f t="shared" si="1001"/>
        <v>5.0999999999999996</v>
      </c>
      <c r="W775" s="700">
        <f t="shared" si="1001"/>
        <v>5030</v>
      </c>
      <c r="X775" s="580">
        <f t="shared" si="962"/>
        <v>1</v>
      </c>
      <c r="Y775" s="580">
        <f t="shared" si="963"/>
        <v>1</v>
      </c>
    </row>
    <row r="776" spans="1:25" s="50" customFormat="1" ht="15.75" customHeight="1">
      <c r="A776" s="117" t="s">
        <v>555</v>
      </c>
      <c r="B776" s="72" t="s">
        <v>107</v>
      </c>
      <c r="C776" s="72" t="s">
        <v>71</v>
      </c>
      <c r="D776" s="73" t="s">
        <v>474</v>
      </c>
      <c r="E776" s="74" t="s">
        <v>126</v>
      </c>
      <c r="F776" s="75" t="s">
        <v>478</v>
      </c>
      <c r="G776" s="75" t="s">
        <v>201</v>
      </c>
      <c r="H776" s="76" t="s">
        <v>24</v>
      </c>
      <c r="I776" s="76" t="s">
        <v>556</v>
      </c>
      <c r="J776" s="360">
        <v>5.0999999999999996</v>
      </c>
      <c r="K776" s="433">
        <v>5030</v>
      </c>
      <c r="L776" s="360">
        <f t="shared" si="1001"/>
        <v>0</v>
      </c>
      <c r="M776" s="433">
        <f t="shared" si="1001"/>
        <v>0</v>
      </c>
      <c r="N776" s="360">
        <f t="shared" si="1001"/>
        <v>0</v>
      </c>
      <c r="O776" s="433">
        <f t="shared" si="1001"/>
        <v>0</v>
      </c>
      <c r="P776" s="360">
        <f t="shared" si="1001"/>
        <v>0</v>
      </c>
      <c r="Q776" s="433">
        <f t="shared" si="1001"/>
        <v>0</v>
      </c>
      <c r="R776" s="360">
        <f t="shared" si="1001"/>
        <v>0</v>
      </c>
      <c r="S776" s="433">
        <f t="shared" si="1001"/>
        <v>0</v>
      </c>
      <c r="T776" s="360">
        <f t="shared" si="1001"/>
        <v>5.0999999999999996</v>
      </c>
      <c r="U776" s="700">
        <f t="shared" si="1001"/>
        <v>5030</v>
      </c>
      <c r="V776" s="701">
        <f t="shared" si="1001"/>
        <v>5.0999999999999996</v>
      </c>
      <c r="W776" s="700">
        <f t="shared" si="1001"/>
        <v>5030</v>
      </c>
      <c r="X776" s="580">
        <f t="shared" si="962"/>
        <v>1</v>
      </c>
      <c r="Y776" s="580">
        <f t="shared" si="963"/>
        <v>1</v>
      </c>
    </row>
    <row r="777" spans="1:25" s="50" customFormat="1" ht="15.75" customHeight="1">
      <c r="A777" s="181" t="s">
        <v>148</v>
      </c>
      <c r="B777" s="72" t="s">
        <v>107</v>
      </c>
      <c r="C777" s="72" t="s">
        <v>71</v>
      </c>
      <c r="D777" s="73" t="s">
        <v>474</v>
      </c>
      <c r="E777" s="74" t="s">
        <v>126</v>
      </c>
      <c r="F777" s="75" t="s">
        <v>478</v>
      </c>
      <c r="G777" s="75" t="s">
        <v>201</v>
      </c>
      <c r="H777" s="76" t="s">
        <v>24</v>
      </c>
      <c r="I777" s="76" t="s">
        <v>149</v>
      </c>
      <c r="J777" s="360">
        <v>5.0999999999999996</v>
      </c>
      <c r="K777" s="433">
        <v>5030</v>
      </c>
      <c r="L777" s="360">
        <f>SUM(L778:L779)</f>
        <v>0</v>
      </c>
      <c r="M777" s="433">
        <f t="shared" ref="M777:U777" si="1002">SUM(M778:M779)</f>
        <v>0</v>
      </c>
      <c r="N777" s="360">
        <f t="shared" si="1002"/>
        <v>0</v>
      </c>
      <c r="O777" s="433">
        <f t="shared" si="1002"/>
        <v>0</v>
      </c>
      <c r="P777" s="360">
        <f t="shared" si="1002"/>
        <v>0</v>
      </c>
      <c r="Q777" s="433">
        <f t="shared" si="1002"/>
        <v>0</v>
      </c>
      <c r="R777" s="360">
        <f t="shared" si="1002"/>
        <v>0</v>
      </c>
      <c r="S777" s="433">
        <f t="shared" si="1002"/>
        <v>0</v>
      </c>
      <c r="T777" s="360">
        <f t="shared" si="1002"/>
        <v>5.0999999999999996</v>
      </c>
      <c r="U777" s="700">
        <f t="shared" si="1002"/>
        <v>5030</v>
      </c>
      <c r="V777" s="701">
        <f t="shared" ref="V777:W777" si="1003">SUM(V778:V779)</f>
        <v>5.0999999999999996</v>
      </c>
      <c r="W777" s="700">
        <f t="shared" si="1003"/>
        <v>5030</v>
      </c>
      <c r="X777" s="580">
        <f t="shared" si="962"/>
        <v>1</v>
      </c>
      <c r="Y777" s="580">
        <f t="shared" si="963"/>
        <v>1</v>
      </c>
    </row>
    <row r="778" spans="1:25" s="50" customFormat="1" ht="14.25" customHeight="1">
      <c r="A778" s="108" t="s">
        <v>18</v>
      </c>
      <c r="B778" s="67"/>
      <c r="C778" s="67"/>
      <c r="D778" s="68"/>
      <c r="E778" s="8"/>
      <c r="F778" s="9"/>
      <c r="G778" s="9"/>
      <c r="H778" s="10"/>
      <c r="I778" s="10" t="s">
        <v>20</v>
      </c>
      <c r="J778" s="398">
        <v>3.8</v>
      </c>
      <c r="K778" s="462">
        <v>3770</v>
      </c>
      <c r="L778" s="352">
        <f t="shared" ref="L778:L779" si="1004">N778+P778+R778</f>
        <v>0</v>
      </c>
      <c r="M778" s="397">
        <f t="shared" ref="M778:M779" si="1005">O778+Q778+S778</f>
        <v>0</v>
      </c>
      <c r="N778" s="398"/>
      <c r="O778" s="462"/>
      <c r="P778" s="398"/>
      <c r="Q778" s="462"/>
      <c r="R778" s="398"/>
      <c r="S778" s="462"/>
      <c r="T778" s="352">
        <f t="shared" ref="T778:T779" si="1006">J778+L778</f>
        <v>3.8</v>
      </c>
      <c r="U778" s="700">
        <f t="shared" ref="U778:U779" si="1007">K778+M778</f>
        <v>3770</v>
      </c>
      <c r="V778" s="757">
        <v>3.8</v>
      </c>
      <c r="W778" s="758">
        <v>3770</v>
      </c>
      <c r="X778" s="597">
        <f t="shared" si="962"/>
        <v>1</v>
      </c>
      <c r="Y778" s="597">
        <f t="shared" si="963"/>
        <v>1</v>
      </c>
    </row>
    <row r="779" spans="1:25" s="50" customFormat="1" ht="14.25" customHeight="1">
      <c r="A779" s="108" t="s">
        <v>19</v>
      </c>
      <c r="B779" s="67"/>
      <c r="C779" s="67"/>
      <c r="D779" s="68"/>
      <c r="E779" s="8"/>
      <c r="F779" s="9"/>
      <c r="G779" s="9"/>
      <c r="H779" s="10"/>
      <c r="I779" s="10" t="s">
        <v>21</v>
      </c>
      <c r="J779" s="398">
        <v>1.3</v>
      </c>
      <c r="K779" s="462">
        <v>1260</v>
      </c>
      <c r="L779" s="352">
        <f t="shared" si="1004"/>
        <v>0</v>
      </c>
      <c r="M779" s="397">
        <f t="shared" si="1005"/>
        <v>0</v>
      </c>
      <c r="N779" s="398"/>
      <c r="O779" s="462"/>
      <c r="P779" s="398"/>
      <c r="Q779" s="462"/>
      <c r="R779" s="360"/>
      <c r="S779" s="462"/>
      <c r="T779" s="352">
        <f t="shared" si="1006"/>
        <v>1.3</v>
      </c>
      <c r="U779" s="700">
        <f t="shared" si="1007"/>
        <v>1260</v>
      </c>
      <c r="V779" s="701">
        <v>1.3</v>
      </c>
      <c r="W779" s="758">
        <v>1260</v>
      </c>
      <c r="X779" s="580">
        <f t="shared" si="962"/>
        <v>1</v>
      </c>
      <c r="Y779" s="597">
        <f t="shared" si="963"/>
        <v>1</v>
      </c>
    </row>
    <row r="780" spans="1:25" s="50" customFormat="1" ht="52.5" customHeight="1">
      <c r="A780" s="179" t="s">
        <v>27</v>
      </c>
      <c r="B780" s="61" t="s">
        <v>107</v>
      </c>
      <c r="C780" s="61" t="s">
        <v>71</v>
      </c>
      <c r="D780" s="62" t="s">
        <v>474</v>
      </c>
      <c r="E780" s="124" t="s">
        <v>126</v>
      </c>
      <c r="F780" s="125" t="s">
        <v>478</v>
      </c>
      <c r="G780" s="125" t="s">
        <v>201</v>
      </c>
      <c r="H780" s="126" t="s">
        <v>25</v>
      </c>
      <c r="I780" s="126"/>
      <c r="J780" s="359">
        <v>306.89999999999998</v>
      </c>
      <c r="K780" s="432">
        <v>306900</v>
      </c>
      <c r="L780" s="359">
        <f t="shared" si="1001"/>
        <v>0</v>
      </c>
      <c r="M780" s="432">
        <f t="shared" si="1001"/>
        <v>0</v>
      </c>
      <c r="N780" s="359">
        <f t="shared" si="1001"/>
        <v>0</v>
      </c>
      <c r="O780" s="432">
        <f t="shared" si="1001"/>
        <v>0</v>
      </c>
      <c r="P780" s="359">
        <f t="shared" si="1001"/>
        <v>0</v>
      </c>
      <c r="Q780" s="432">
        <f t="shared" si="1001"/>
        <v>0</v>
      </c>
      <c r="R780" s="359">
        <f t="shared" si="1001"/>
        <v>0</v>
      </c>
      <c r="S780" s="432">
        <f t="shared" si="1001"/>
        <v>0</v>
      </c>
      <c r="T780" s="359">
        <f t="shared" si="1001"/>
        <v>306.89999999999998</v>
      </c>
      <c r="U780" s="715">
        <f t="shared" si="1001"/>
        <v>306900</v>
      </c>
      <c r="V780" s="716">
        <f t="shared" si="1001"/>
        <v>306.89999999999998</v>
      </c>
      <c r="W780" s="715">
        <f t="shared" si="1001"/>
        <v>306900</v>
      </c>
      <c r="X780" s="579">
        <f t="shared" si="962"/>
        <v>1</v>
      </c>
      <c r="Y780" s="579">
        <f t="shared" si="963"/>
        <v>1</v>
      </c>
    </row>
    <row r="781" spans="1:25" s="50" customFormat="1" ht="26.25" customHeight="1">
      <c r="A781" s="114" t="s">
        <v>553</v>
      </c>
      <c r="B781" s="67" t="s">
        <v>107</v>
      </c>
      <c r="C781" s="67" t="s">
        <v>71</v>
      </c>
      <c r="D781" s="68" t="s">
        <v>474</v>
      </c>
      <c r="E781" s="8" t="s">
        <v>126</v>
      </c>
      <c r="F781" s="9" t="s">
        <v>478</v>
      </c>
      <c r="G781" s="9" t="s">
        <v>201</v>
      </c>
      <c r="H781" s="10" t="s">
        <v>25</v>
      </c>
      <c r="I781" s="10" t="s">
        <v>554</v>
      </c>
      <c r="J781" s="360">
        <v>306.89999999999998</v>
      </c>
      <c r="K781" s="433">
        <v>306900</v>
      </c>
      <c r="L781" s="360">
        <f t="shared" si="1001"/>
        <v>0</v>
      </c>
      <c r="M781" s="433">
        <f t="shared" si="1001"/>
        <v>0</v>
      </c>
      <c r="N781" s="360">
        <f t="shared" si="1001"/>
        <v>0</v>
      </c>
      <c r="O781" s="433">
        <f t="shared" si="1001"/>
        <v>0</v>
      </c>
      <c r="P781" s="360">
        <f t="shared" si="1001"/>
        <v>0</v>
      </c>
      <c r="Q781" s="433">
        <f t="shared" si="1001"/>
        <v>0</v>
      </c>
      <c r="R781" s="360">
        <f t="shared" si="1001"/>
        <v>0</v>
      </c>
      <c r="S781" s="433">
        <f t="shared" si="1001"/>
        <v>0</v>
      </c>
      <c r="T781" s="360">
        <f t="shared" si="1001"/>
        <v>306.89999999999998</v>
      </c>
      <c r="U781" s="700">
        <f t="shared" si="1001"/>
        <v>306900</v>
      </c>
      <c r="V781" s="701">
        <f t="shared" si="1001"/>
        <v>306.89999999999998</v>
      </c>
      <c r="W781" s="700">
        <f t="shared" si="1001"/>
        <v>306900</v>
      </c>
      <c r="X781" s="580">
        <f t="shared" si="962"/>
        <v>1</v>
      </c>
      <c r="Y781" s="580">
        <f t="shared" si="963"/>
        <v>1</v>
      </c>
    </row>
    <row r="782" spans="1:25" s="50" customFormat="1" ht="15.75" customHeight="1">
      <c r="A782" s="117" t="s">
        <v>555</v>
      </c>
      <c r="B782" s="72" t="s">
        <v>107</v>
      </c>
      <c r="C782" s="72" t="s">
        <v>71</v>
      </c>
      <c r="D782" s="73" t="s">
        <v>474</v>
      </c>
      <c r="E782" s="74" t="s">
        <v>126</v>
      </c>
      <c r="F782" s="75" t="s">
        <v>478</v>
      </c>
      <c r="G782" s="75" t="s">
        <v>201</v>
      </c>
      <c r="H782" s="76" t="s">
        <v>25</v>
      </c>
      <c r="I782" s="76" t="s">
        <v>556</v>
      </c>
      <c r="J782" s="360">
        <v>306.89999999999998</v>
      </c>
      <c r="K782" s="433">
        <v>306900</v>
      </c>
      <c r="L782" s="360">
        <f t="shared" si="1001"/>
        <v>0</v>
      </c>
      <c r="M782" s="433">
        <f t="shared" si="1001"/>
        <v>0</v>
      </c>
      <c r="N782" s="360">
        <f t="shared" si="1001"/>
        <v>0</v>
      </c>
      <c r="O782" s="433">
        <f t="shared" si="1001"/>
        <v>0</v>
      </c>
      <c r="P782" s="360">
        <f t="shared" si="1001"/>
        <v>0</v>
      </c>
      <c r="Q782" s="433">
        <f t="shared" si="1001"/>
        <v>0</v>
      </c>
      <c r="R782" s="360">
        <f t="shared" si="1001"/>
        <v>0</v>
      </c>
      <c r="S782" s="433">
        <f t="shared" si="1001"/>
        <v>0</v>
      </c>
      <c r="T782" s="360">
        <f t="shared" si="1001"/>
        <v>306.89999999999998</v>
      </c>
      <c r="U782" s="700">
        <f t="shared" si="1001"/>
        <v>306900</v>
      </c>
      <c r="V782" s="701">
        <f t="shared" si="1001"/>
        <v>306.89999999999998</v>
      </c>
      <c r="W782" s="700">
        <f t="shared" si="1001"/>
        <v>306900</v>
      </c>
      <c r="X782" s="580">
        <f t="shared" si="962"/>
        <v>1</v>
      </c>
      <c r="Y782" s="580">
        <f t="shared" si="963"/>
        <v>1</v>
      </c>
    </row>
    <row r="783" spans="1:25" s="50" customFormat="1" ht="15.75" customHeight="1">
      <c r="A783" s="181" t="s">
        <v>148</v>
      </c>
      <c r="B783" s="72" t="s">
        <v>107</v>
      </c>
      <c r="C783" s="72" t="s">
        <v>71</v>
      </c>
      <c r="D783" s="73" t="s">
        <v>474</v>
      </c>
      <c r="E783" s="74" t="s">
        <v>126</v>
      </c>
      <c r="F783" s="75" t="s">
        <v>478</v>
      </c>
      <c r="G783" s="75" t="s">
        <v>201</v>
      </c>
      <c r="H783" s="76" t="s">
        <v>25</v>
      </c>
      <c r="I783" s="76" t="s">
        <v>149</v>
      </c>
      <c r="J783" s="360">
        <v>306.89999999999998</v>
      </c>
      <c r="K783" s="433">
        <v>306900</v>
      </c>
      <c r="L783" s="360">
        <f t="shared" ref="L783:U783" si="1008">SUM(L784:L785)</f>
        <v>0</v>
      </c>
      <c r="M783" s="433">
        <f t="shared" si="1008"/>
        <v>0</v>
      </c>
      <c r="N783" s="360">
        <f t="shared" si="1008"/>
        <v>0</v>
      </c>
      <c r="O783" s="433">
        <f t="shared" si="1008"/>
        <v>0</v>
      </c>
      <c r="P783" s="360">
        <f t="shared" si="1008"/>
        <v>0</v>
      </c>
      <c r="Q783" s="433">
        <f t="shared" si="1008"/>
        <v>0</v>
      </c>
      <c r="R783" s="360">
        <f t="shared" si="1008"/>
        <v>0</v>
      </c>
      <c r="S783" s="433">
        <f t="shared" si="1008"/>
        <v>0</v>
      </c>
      <c r="T783" s="360">
        <f t="shared" si="1008"/>
        <v>306.89999999999998</v>
      </c>
      <c r="U783" s="700">
        <f t="shared" si="1008"/>
        <v>306900</v>
      </c>
      <c r="V783" s="701">
        <f t="shared" ref="V783:W783" si="1009">SUM(V784:V785)</f>
        <v>306.89999999999998</v>
      </c>
      <c r="W783" s="700">
        <f t="shared" si="1009"/>
        <v>306900</v>
      </c>
      <c r="X783" s="580">
        <f t="shared" si="962"/>
        <v>1</v>
      </c>
      <c r="Y783" s="580">
        <f t="shared" si="963"/>
        <v>1</v>
      </c>
    </row>
    <row r="784" spans="1:25" s="50" customFormat="1" ht="22.5" customHeight="1">
      <c r="A784" s="108" t="s">
        <v>22</v>
      </c>
      <c r="B784" s="67"/>
      <c r="C784" s="67"/>
      <c r="D784" s="68"/>
      <c r="E784" s="8"/>
      <c r="F784" s="9"/>
      <c r="G784" s="9"/>
      <c r="H784" s="10"/>
      <c r="I784" s="10" t="s">
        <v>20</v>
      </c>
      <c r="J784" s="398">
        <v>276.2</v>
      </c>
      <c r="K784" s="462">
        <v>276200</v>
      </c>
      <c r="L784" s="352">
        <f t="shared" ref="L784:L785" si="1010">N784+P784+R784</f>
        <v>0</v>
      </c>
      <c r="M784" s="397">
        <f t="shared" ref="M784:M785" si="1011">O784+Q784+S784</f>
        <v>0</v>
      </c>
      <c r="N784" s="398"/>
      <c r="O784" s="462"/>
      <c r="P784" s="398"/>
      <c r="Q784" s="462"/>
      <c r="R784" s="398"/>
      <c r="S784" s="462"/>
      <c r="T784" s="352">
        <f t="shared" ref="T784:T785" si="1012">J784+L784</f>
        <v>276.2</v>
      </c>
      <c r="U784" s="700">
        <f t="shared" ref="U784:U785" si="1013">K784+M784</f>
        <v>276200</v>
      </c>
      <c r="V784" s="757">
        <v>276.2</v>
      </c>
      <c r="W784" s="758">
        <v>276200</v>
      </c>
      <c r="X784" s="597">
        <f t="shared" si="962"/>
        <v>1</v>
      </c>
      <c r="Y784" s="597">
        <f t="shared" si="963"/>
        <v>1</v>
      </c>
    </row>
    <row r="785" spans="1:25" s="50" customFormat="1" ht="24" customHeight="1">
      <c r="A785" s="108" t="s">
        <v>23</v>
      </c>
      <c r="B785" s="67"/>
      <c r="C785" s="67"/>
      <c r="D785" s="68"/>
      <c r="E785" s="8"/>
      <c r="F785" s="9"/>
      <c r="G785" s="9"/>
      <c r="H785" s="10"/>
      <c r="I785" s="10" t="s">
        <v>21</v>
      </c>
      <c r="J785" s="398">
        <v>30.7</v>
      </c>
      <c r="K785" s="462">
        <v>30700</v>
      </c>
      <c r="L785" s="352">
        <f t="shared" si="1010"/>
        <v>0</v>
      </c>
      <c r="M785" s="397">
        <f t="shared" si="1011"/>
        <v>0</v>
      </c>
      <c r="N785" s="398"/>
      <c r="O785" s="462"/>
      <c r="P785" s="398"/>
      <c r="Q785" s="462"/>
      <c r="R785" s="398"/>
      <c r="S785" s="462"/>
      <c r="T785" s="352">
        <f t="shared" si="1012"/>
        <v>30.7</v>
      </c>
      <c r="U785" s="700">
        <f t="shared" si="1013"/>
        <v>30700</v>
      </c>
      <c r="V785" s="757">
        <v>30.7</v>
      </c>
      <c r="W785" s="758">
        <v>30700</v>
      </c>
      <c r="X785" s="597">
        <f t="shared" si="962"/>
        <v>1</v>
      </c>
      <c r="Y785" s="597">
        <f t="shared" si="963"/>
        <v>1</v>
      </c>
    </row>
    <row r="786" spans="1:25" s="50" customFormat="1" ht="99.75" customHeight="1">
      <c r="A786" s="179" t="s">
        <v>0</v>
      </c>
      <c r="B786" s="61" t="s">
        <v>107</v>
      </c>
      <c r="C786" s="61" t="s">
        <v>71</v>
      </c>
      <c r="D786" s="62" t="s">
        <v>474</v>
      </c>
      <c r="E786" s="124" t="s">
        <v>126</v>
      </c>
      <c r="F786" s="125" t="s">
        <v>478</v>
      </c>
      <c r="G786" s="125" t="s">
        <v>201</v>
      </c>
      <c r="H786" s="126" t="s">
        <v>1</v>
      </c>
      <c r="I786" s="126"/>
      <c r="J786" s="359">
        <v>284.3</v>
      </c>
      <c r="K786" s="432">
        <v>284300</v>
      </c>
      <c r="L786" s="359">
        <f t="shared" ref="L786:S789" si="1014">L787</f>
        <v>0</v>
      </c>
      <c r="M786" s="432">
        <f t="shared" si="1014"/>
        <v>0</v>
      </c>
      <c r="N786" s="359">
        <f t="shared" si="1014"/>
        <v>0</v>
      </c>
      <c r="O786" s="432">
        <f t="shared" si="1014"/>
        <v>0</v>
      </c>
      <c r="P786" s="359">
        <f t="shared" si="1014"/>
        <v>0</v>
      </c>
      <c r="Q786" s="432">
        <f t="shared" si="1014"/>
        <v>0</v>
      </c>
      <c r="R786" s="359">
        <f t="shared" si="1014"/>
        <v>0</v>
      </c>
      <c r="S786" s="432">
        <f t="shared" si="1014"/>
        <v>0</v>
      </c>
      <c r="T786" s="359">
        <f t="shared" ref="T786:W789" si="1015">T787</f>
        <v>284.3</v>
      </c>
      <c r="U786" s="715">
        <f t="shared" si="1015"/>
        <v>284300</v>
      </c>
      <c r="V786" s="716">
        <f t="shared" si="1015"/>
        <v>284.3</v>
      </c>
      <c r="W786" s="715">
        <f t="shared" si="1015"/>
        <v>284300</v>
      </c>
      <c r="X786" s="579">
        <f t="shared" si="962"/>
        <v>1</v>
      </c>
      <c r="Y786" s="579">
        <f t="shared" si="963"/>
        <v>1</v>
      </c>
    </row>
    <row r="787" spans="1:25" s="50" customFormat="1" ht="26.25" customHeight="1">
      <c r="A787" s="114" t="s">
        <v>553</v>
      </c>
      <c r="B787" s="67" t="s">
        <v>107</v>
      </c>
      <c r="C787" s="67" t="s">
        <v>71</v>
      </c>
      <c r="D787" s="68" t="s">
        <v>474</v>
      </c>
      <c r="E787" s="8" t="s">
        <v>126</v>
      </c>
      <c r="F787" s="9" t="s">
        <v>478</v>
      </c>
      <c r="G787" s="9" t="s">
        <v>201</v>
      </c>
      <c r="H787" s="10" t="s">
        <v>1</v>
      </c>
      <c r="I787" s="10" t="s">
        <v>554</v>
      </c>
      <c r="J787" s="360">
        <v>284.3</v>
      </c>
      <c r="K787" s="433">
        <v>284300</v>
      </c>
      <c r="L787" s="360">
        <f t="shared" si="1014"/>
        <v>0</v>
      </c>
      <c r="M787" s="433">
        <f t="shared" si="1014"/>
        <v>0</v>
      </c>
      <c r="N787" s="360">
        <f t="shared" si="1014"/>
        <v>0</v>
      </c>
      <c r="O787" s="433">
        <f t="shared" si="1014"/>
        <v>0</v>
      </c>
      <c r="P787" s="360">
        <f t="shared" si="1014"/>
        <v>0</v>
      </c>
      <c r="Q787" s="433">
        <f t="shared" si="1014"/>
        <v>0</v>
      </c>
      <c r="R787" s="360">
        <f t="shared" si="1014"/>
        <v>0</v>
      </c>
      <c r="S787" s="433">
        <f t="shared" si="1014"/>
        <v>0</v>
      </c>
      <c r="T787" s="360">
        <f t="shared" si="1015"/>
        <v>284.3</v>
      </c>
      <c r="U787" s="700">
        <f t="shared" si="1015"/>
        <v>284300</v>
      </c>
      <c r="V787" s="701">
        <f t="shared" si="1015"/>
        <v>284.3</v>
      </c>
      <c r="W787" s="700">
        <f t="shared" si="1015"/>
        <v>284300</v>
      </c>
      <c r="X787" s="580">
        <f t="shared" ref="X787:X836" si="1016">IF(V787=0,0,V787/T787)</f>
        <v>1</v>
      </c>
      <c r="Y787" s="580">
        <f t="shared" ref="Y787:Y836" si="1017">IF(W787=0,0,W787/U787)</f>
        <v>1</v>
      </c>
    </row>
    <row r="788" spans="1:25" s="50" customFormat="1" ht="15.75" customHeight="1">
      <c r="A788" s="117" t="s">
        <v>555</v>
      </c>
      <c r="B788" s="72" t="s">
        <v>107</v>
      </c>
      <c r="C788" s="72" t="s">
        <v>71</v>
      </c>
      <c r="D788" s="73" t="s">
        <v>474</v>
      </c>
      <c r="E788" s="74" t="s">
        <v>126</v>
      </c>
      <c r="F788" s="75" t="s">
        <v>478</v>
      </c>
      <c r="G788" s="75" t="s">
        <v>201</v>
      </c>
      <c r="H788" s="76" t="s">
        <v>1</v>
      </c>
      <c r="I788" s="76" t="s">
        <v>556</v>
      </c>
      <c r="J788" s="360">
        <v>284.3</v>
      </c>
      <c r="K788" s="433">
        <v>284300</v>
      </c>
      <c r="L788" s="360">
        <f t="shared" si="1014"/>
        <v>0</v>
      </c>
      <c r="M788" s="433">
        <f t="shared" si="1014"/>
        <v>0</v>
      </c>
      <c r="N788" s="360">
        <f t="shared" si="1014"/>
        <v>0</v>
      </c>
      <c r="O788" s="433">
        <f t="shared" si="1014"/>
        <v>0</v>
      </c>
      <c r="P788" s="360">
        <f t="shared" si="1014"/>
        <v>0</v>
      </c>
      <c r="Q788" s="433">
        <f t="shared" si="1014"/>
        <v>0</v>
      </c>
      <c r="R788" s="360">
        <f t="shared" si="1014"/>
        <v>0</v>
      </c>
      <c r="S788" s="433">
        <f t="shared" si="1014"/>
        <v>0</v>
      </c>
      <c r="T788" s="360">
        <f t="shared" si="1015"/>
        <v>284.3</v>
      </c>
      <c r="U788" s="700">
        <f t="shared" si="1015"/>
        <v>284300</v>
      </c>
      <c r="V788" s="701">
        <f t="shared" si="1015"/>
        <v>284.3</v>
      </c>
      <c r="W788" s="700">
        <f t="shared" si="1015"/>
        <v>284300</v>
      </c>
      <c r="X788" s="580">
        <f t="shared" si="1016"/>
        <v>1</v>
      </c>
      <c r="Y788" s="580">
        <f t="shared" si="1017"/>
        <v>1</v>
      </c>
    </row>
    <row r="789" spans="1:25" s="50" customFormat="1" ht="15.75" customHeight="1">
      <c r="A789" s="181" t="s">
        <v>148</v>
      </c>
      <c r="B789" s="72" t="s">
        <v>107</v>
      </c>
      <c r="C789" s="72" t="s">
        <v>71</v>
      </c>
      <c r="D789" s="73" t="s">
        <v>474</v>
      </c>
      <c r="E789" s="74" t="s">
        <v>126</v>
      </c>
      <c r="F789" s="75" t="s">
        <v>478</v>
      </c>
      <c r="G789" s="75" t="s">
        <v>201</v>
      </c>
      <c r="H789" s="76" t="s">
        <v>1</v>
      </c>
      <c r="I789" s="76" t="s">
        <v>149</v>
      </c>
      <c r="J789" s="360">
        <v>284.3</v>
      </c>
      <c r="K789" s="433">
        <v>284300</v>
      </c>
      <c r="L789" s="360">
        <f t="shared" si="1014"/>
        <v>0</v>
      </c>
      <c r="M789" s="433">
        <f t="shared" si="1014"/>
        <v>0</v>
      </c>
      <c r="N789" s="360">
        <f t="shared" si="1014"/>
        <v>0</v>
      </c>
      <c r="O789" s="433">
        <f t="shared" si="1014"/>
        <v>0</v>
      </c>
      <c r="P789" s="360">
        <f t="shared" si="1014"/>
        <v>0</v>
      </c>
      <c r="Q789" s="433">
        <f t="shared" si="1014"/>
        <v>0</v>
      </c>
      <c r="R789" s="360">
        <f t="shared" si="1014"/>
        <v>0</v>
      </c>
      <c r="S789" s="433">
        <f t="shared" si="1014"/>
        <v>0</v>
      </c>
      <c r="T789" s="360">
        <f t="shared" si="1015"/>
        <v>284.3</v>
      </c>
      <c r="U789" s="700">
        <f t="shared" si="1015"/>
        <v>284300</v>
      </c>
      <c r="V789" s="701">
        <f t="shared" si="1015"/>
        <v>284.3</v>
      </c>
      <c r="W789" s="700">
        <f t="shared" si="1015"/>
        <v>284300</v>
      </c>
      <c r="X789" s="580">
        <f t="shared" si="1016"/>
        <v>1</v>
      </c>
      <c r="Y789" s="580">
        <f t="shared" si="1017"/>
        <v>1</v>
      </c>
    </row>
    <row r="790" spans="1:25" s="50" customFormat="1" ht="14.25" customHeight="1">
      <c r="A790" s="108" t="s">
        <v>412</v>
      </c>
      <c r="B790" s="67"/>
      <c r="C790" s="67"/>
      <c r="D790" s="68"/>
      <c r="E790" s="8"/>
      <c r="F790" s="9"/>
      <c r="G790" s="9"/>
      <c r="H790" s="10"/>
      <c r="I790" s="10"/>
      <c r="J790" s="398">
        <v>284.3</v>
      </c>
      <c r="K790" s="462">
        <v>284300</v>
      </c>
      <c r="L790" s="352">
        <f t="shared" ref="L790" si="1018">N790+P790+R790</f>
        <v>0</v>
      </c>
      <c r="M790" s="397">
        <f t="shared" ref="M790" si="1019">O790+Q790+S790</f>
        <v>0</v>
      </c>
      <c r="N790" s="398"/>
      <c r="O790" s="462"/>
      <c r="P790" s="398"/>
      <c r="Q790" s="462"/>
      <c r="R790" s="398"/>
      <c r="S790" s="462"/>
      <c r="T790" s="352">
        <f t="shared" ref="T790" si="1020">J790+L790</f>
        <v>284.3</v>
      </c>
      <c r="U790" s="700">
        <f t="shared" ref="U790" si="1021">K790+M790</f>
        <v>284300</v>
      </c>
      <c r="V790" s="757">
        <v>284.3</v>
      </c>
      <c r="W790" s="758">
        <v>284300</v>
      </c>
      <c r="X790" s="597">
        <f t="shared" si="1016"/>
        <v>1</v>
      </c>
      <c r="Y790" s="597">
        <f t="shared" si="1017"/>
        <v>1</v>
      </c>
    </row>
    <row r="791" spans="1:25" s="50" customFormat="1" ht="135.75" customHeight="1">
      <c r="A791" s="179" t="s">
        <v>175</v>
      </c>
      <c r="B791" s="61" t="s">
        <v>107</v>
      </c>
      <c r="C791" s="61" t="s">
        <v>71</v>
      </c>
      <c r="D791" s="62" t="s">
        <v>474</v>
      </c>
      <c r="E791" s="124" t="s">
        <v>126</v>
      </c>
      <c r="F791" s="125" t="s">
        <v>478</v>
      </c>
      <c r="G791" s="125" t="s">
        <v>201</v>
      </c>
      <c r="H791" s="126" t="s">
        <v>173</v>
      </c>
      <c r="I791" s="126"/>
      <c r="J791" s="359">
        <v>81.599999999999994</v>
      </c>
      <c r="K791" s="432">
        <v>81640</v>
      </c>
      <c r="L791" s="359">
        <f t="shared" ref="L791:S794" si="1022">L792</f>
        <v>0</v>
      </c>
      <c r="M791" s="432">
        <f t="shared" si="1022"/>
        <v>0</v>
      </c>
      <c r="N791" s="359">
        <f t="shared" si="1022"/>
        <v>0</v>
      </c>
      <c r="O791" s="432">
        <f t="shared" si="1022"/>
        <v>0</v>
      </c>
      <c r="P791" s="359">
        <f t="shared" si="1022"/>
        <v>0</v>
      </c>
      <c r="Q791" s="432">
        <f t="shared" si="1022"/>
        <v>0</v>
      </c>
      <c r="R791" s="359">
        <f t="shared" si="1022"/>
        <v>0</v>
      </c>
      <c r="S791" s="432">
        <f t="shared" si="1022"/>
        <v>0</v>
      </c>
      <c r="T791" s="359">
        <f t="shared" ref="T791:W794" si="1023">T792</f>
        <v>81.599999999999994</v>
      </c>
      <c r="U791" s="715">
        <f t="shared" si="1023"/>
        <v>81640</v>
      </c>
      <c r="V791" s="716">
        <f t="shared" si="1023"/>
        <v>81.599999999999994</v>
      </c>
      <c r="W791" s="715">
        <f t="shared" si="1023"/>
        <v>81640</v>
      </c>
      <c r="X791" s="579">
        <f t="shared" si="1016"/>
        <v>1</v>
      </c>
      <c r="Y791" s="579">
        <f t="shared" si="1017"/>
        <v>1</v>
      </c>
    </row>
    <row r="792" spans="1:25" s="50" customFormat="1" ht="26.25" customHeight="1">
      <c r="A792" s="114" t="s">
        <v>553</v>
      </c>
      <c r="B792" s="67" t="s">
        <v>107</v>
      </c>
      <c r="C792" s="67" t="s">
        <v>71</v>
      </c>
      <c r="D792" s="68" t="s">
        <v>474</v>
      </c>
      <c r="E792" s="8" t="s">
        <v>126</v>
      </c>
      <c r="F792" s="9" t="s">
        <v>478</v>
      </c>
      <c r="G792" s="9" t="s">
        <v>201</v>
      </c>
      <c r="H792" s="10" t="s">
        <v>173</v>
      </c>
      <c r="I792" s="10" t="s">
        <v>554</v>
      </c>
      <c r="J792" s="360">
        <v>81.599999999999994</v>
      </c>
      <c r="K792" s="433">
        <v>81640</v>
      </c>
      <c r="L792" s="360">
        <f t="shared" si="1022"/>
        <v>0</v>
      </c>
      <c r="M792" s="433">
        <f t="shared" si="1022"/>
        <v>0</v>
      </c>
      <c r="N792" s="360">
        <f t="shared" si="1022"/>
        <v>0</v>
      </c>
      <c r="O792" s="433">
        <f t="shared" si="1022"/>
        <v>0</v>
      </c>
      <c r="P792" s="360">
        <f t="shared" si="1022"/>
        <v>0</v>
      </c>
      <c r="Q792" s="433">
        <f t="shared" si="1022"/>
        <v>0</v>
      </c>
      <c r="R792" s="360">
        <f t="shared" si="1022"/>
        <v>0</v>
      </c>
      <c r="S792" s="433">
        <f t="shared" si="1022"/>
        <v>0</v>
      </c>
      <c r="T792" s="360">
        <f t="shared" si="1023"/>
        <v>81.599999999999994</v>
      </c>
      <c r="U792" s="700">
        <f t="shared" si="1023"/>
        <v>81640</v>
      </c>
      <c r="V792" s="701">
        <f t="shared" si="1023"/>
        <v>81.599999999999994</v>
      </c>
      <c r="W792" s="700">
        <f t="shared" si="1023"/>
        <v>81640</v>
      </c>
      <c r="X792" s="580">
        <f t="shared" si="1016"/>
        <v>1</v>
      </c>
      <c r="Y792" s="580">
        <f t="shared" si="1017"/>
        <v>1</v>
      </c>
    </row>
    <row r="793" spans="1:25" s="50" customFormat="1" ht="15.75" customHeight="1">
      <c r="A793" s="117" t="s">
        <v>555</v>
      </c>
      <c r="B793" s="72" t="s">
        <v>107</v>
      </c>
      <c r="C793" s="72" t="s">
        <v>71</v>
      </c>
      <c r="D793" s="73" t="s">
        <v>474</v>
      </c>
      <c r="E793" s="74" t="s">
        <v>126</v>
      </c>
      <c r="F793" s="75" t="s">
        <v>478</v>
      </c>
      <c r="G793" s="75" t="s">
        <v>201</v>
      </c>
      <c r="H793" s="76" t="s">
        <v>173</v>
      </c>
      <c r="I793" s="76" t="s">
        <v>556</v>
      </c>
      <c r="J793" s="360">
        <v>81.599999999999994</v>
      </c>
      <c r="K793" s="433">
        <v>81640</v>
      </c>
      <c r="L793" s="360">
        <f t="shared" si="1022"/>
        <v>0</v>
      </c>
      <c r="M793" s="433">
        <f t="shared" si="1022"/>
        <v>0</v>
      </c>
      <c r="N793" s="360">
        <f t="shared" si="1022"/>
        <v>0</v>
      </c>
      <c r="O793" s="433">
        <f t="shared" si="1022"/>
        <v>0</v>
      </c>
      <c r="P793" s="360">
        <f t="shared" si="1022"/>
        <v>0</v>
      </c>
      <c r="Q793" s="433">
        <f t="shared" si="1022"/>
        <v>0</v>
      </c>
      <c r="R793" s="360">
        <f t="shared" si="1022"/>
        <v>0</v>
      </c>
      <c r="S793" s="433">
        <f t="shared" si="1022"/>
        <v>0</v>
      </c>
      <c r="T793" s="360">
        <f t="shared" si="1023"/>
        <v>81.599999999999994</v>
      </c>
      <c r="U793" s="700">
        <f t="shared" si="1023"/>
        <v>81640</v>
      </c>
      <c r="V793" s="701">
        <f t="shared" si="1023"/>
        <v>81.599999999999994</v>
      </c>
      <c r="W793" s="700">
        <f t="shared" si="1023"/>
        <v>81640</v>
      </c>
      <c r="X793" s="580">
        <f t="shared" si="1016"/>
        <v>1</v>
      </c>
      <c r="Y793" s="580">
        <f t="shared" si="1017"/>
        <v>1</v>
      </c>
    </row>
    <row r="794" spans="1:25" s="50" customFormat="1" ht="15.75" customHeight="1">
      <c r="A794" s="181" t="s">
        <v>148</v>
      </c>
      <c r="B794" s="72" t="s">
        <v>107</v>
      </c>
      <c r="C794" s="72" t="s">
        <v>71</v>
      </c>
      <c r="D794" s="73" t="s">
        <v>474</v>
      </c>
      <c r="E794" s="74" t="s">
        <v>126</v>
      </c>
      <c r="F794" s="75" t="s">
        <v>478</v>
      </c>
      <c r="G794" s="75" t="s">
        <v>201</v>
      </c>
      <c r="H794" s="76" t="s">
        <v>173</v>
      </c>
      <c r="I794" s="76" t="s">
        <v>149</v>
      </c>
      <c r="J794" s="360">
        <v>81.599999999999994</v>
      </c>
      <c r="K794" s="433">
        <v>81640</v>
      </c>
      <c r="L794" s="360">
        <f>L795</f>
        <v>0</v>
      </c>
      <c r="M794" s="433">
        <f t="shared" si="1022"/>
        <v>0</v>
      </c>
      <c r="N794" s="360">
        <f t="shared" si="1022"/>
        <v>0</v>
      </c>
      <c r="O794" s="433">
        <f t="shared" si="1022"/>
        <v>0</v>
      </c>
      <c r="P794" s="360">
        <f t="shared" si="1022"/>
        <v>0</v>
      </c>
      <c r="Q794" s="433">
        <f t="shared" si="1022"/>
        <v>0</v>
      </c>
      <c r="R794" s="360">
        <f t="shared" si="1022"/>
        <v>0</v>
      </c>
      <c r="S794" s="433">
        <f t="shared" si="1022"/>
        <v>0</v>
      </c>
      <c r="T794" s="360">
        <f t="shared" si="1023"/>
        <v>81.599999999999994</v>
      </c>
      <c r="U794" s="700">
        <f t="shared" si="1023"/>
        <v>81640</v>
      </c>
      <c r="V794" s="701">
        <f t="shared" si="1023"/>
        <v>81.599999999999994</v>
      </c>
      <c r="W794" s="700">
        <f t="shared" si="1023"/>
        <v>81640</v>
      </c>
      <c r="X794" s="580">
        <f t="shared" si="1016"/>
        <v>1</v>
      </c>
      <c r="Y794" s="580">
        <f t="shared" si="1017"/>
        <v>1</v>
      </c>
    </row>
    <row r="795" spans="1:25" s="50" customFormat="1" ht="14.25" customHeight="1">
      <c r="A795" s="108" t="s">
        <v>174</v>
      </c>
      <c r="B795" s="67"/>
      <c r="C795" s="67"/>
      <c r="D795" s="68"/>
      <c r="E795" s="8"/>
      <c r="F795" s="9"/>
      <c r="G795" s="9"/>
      <c r="H795" s="10"/>
      <c r="I795" s="10"/>
      <c r="J795" s="398">
        <v>81.599999999999994</v>
      </c>
      <c r="K795" s="462">
        <v>81640</v>
      </c>
      <c r="L795" s="352">
        <f t="shared" ref="L795" si="1024">N795+P795+R795</f>
        <v>0</v>
      </c>
      <c r="M795" s="397">
        <f t="shared" ref="M795" si="1025">O795+Q795+S795</f>
        <v>0</v>
      </c>
      <c r="N795" s="398"/>
      <c r="O795" s="462"/>
      <c r="P795" s="360"/>
      <c r="Q795" s="462"/>
      <c r="R795" s="398"/>
      <c r="S795" s="462"/>
      <c r="T795" s="352">
        <f t="shared" ref="T795" si="1026">J795+L795</f>
        <v>81.599999999999994</v>
      </c>
      <c r="U795" s="700">
        <f t="shared" ref="U795" si="1027">K795+M795</f>
        <v>81640</v>
      </c>
      <c r="V795" s="757">
        <v>81.599999999999994</v>
      </c>
      <c r="W795" s="758">
        <v>81640</v>
      </c>
      <c r="X795" s="597">
        <f t="shared" si="1016"/>
        <v>1</v>
      </c>
      <c r="Y795" s="597">
        <f t="shared" si="1017"/>
        <v>1</v>
      </c>
    </row>
    <row r="796" spans="1:25" s="50" customFormat="1" ht="51" customHeight="1">
      <c r="A796" s="487" t="s">
        <v>593</v>
      </c>
      <c r="B796" s="61" t="s">
        <v>107</v>
      </c>
      <c r="C796" s="61" t="s">
        <v>71</v>
      </c>
      <c r="D796" s="62" t="s">
        <v>474</v>
      </c>
      <c r="E796" s="124" t="s">
        <v>126</v>
      </c>
      <c r="F796" s="125" t="s">
        <v>478</v>
      </c>
      <c r="G796" s="125" t="s">
        <v>201</v>
      </c>
      <c r="H796" s="126" t="s">
        <v>577</v>
      </c>
      <c r="I796" s="126"/>
      <c r="J796" s="359">
        <v>14460.6</v>
      </c>
      <c r="K796" s="432">
        <v>14460587</v>
      </c>
      <c r="L796" s="359">
        <f t="shared" ref="L796:S804" si="1028">L797</f>
        <v>0</v>
      </c>
      <c r="M796" s="432">
        <f t="shared" si="1028"/>
        <v>0</v>
      </c>
      <c r="N796" s="359">
        <f t="shared" si="1028"/>
        <v>0</v>
      </c>
      <c r="O796" s="432">
        <f t="shared" si="1028"/>
        <v>0</v>
      </c>
      <c r="P796" s="359">
        <f t="shared" si="1028"/>
        <v>0</v>
      </c>
      <c r="Q796" s="432">
        <f t="shared" si="1028"/>
        <v>0</v>
      </c>
      <c r="R796" s="359">
        <f t="shared" si="1028"/>
        <v>0</v>
      </c>
      <c r="S796" s="432">
        <f t="shared" si="1028"/>
        <v>0</v>
      </c>
      <c r="T796" s="359">
        <f t="shared" ref="T796:W804" si="1029">T797</f>
        <v>14460.6</v>
      </c>
      <c r="U796" s="715">
        <f t="shared" si="1029"/>
        <v>14460587</v>
      </c>
      <c r="V796" s="716">
        <f t="shared" si="1029"/>
        <v>14460.6</v>
      </c>
      <c r="W796" s="715">
        <f t="shared" si="1029"/>
        <v>14460587</v>
      </c>
      <c r="X796" s="579">
        <f t="shared" si="1016"/>
        <v>1</v>
      </c>
      <c r="Y796" s="579">
        <f t="shared" si="1017"/>
        <v>1</v>
      </c>
    </row>
    <row r="797" spans="1:25" s="50" customFormat="1" ht="26.25" customHeight="1">
      <c r="A797" s="114" t="s">
        <v>553</v>
      </c>
      <c r="B797" s="67" t="s">
        <v>107</v>
      </c>
      <c r="C797" s="67" t="s">
        <v>71</v>
      </c>
      <c r="D797" s="68" t="s">
        <v>474</v>
      </c>
      <c r="E797" s="478" t="s">
        <v>126</v>
      </c>
      <c r="F797" s="479" t="s">
        <v>478</v>
      </c>
      <c r="G797" s="479" t="s">
        <v>201</v>
      </c>
      <c r="H797" s="480" t="s">
        <v>577</v>
      </c>
      <c r="I797" s="480" t="s">
        <v>554</v>
      </c>
      <c r="J797" s="360">
        <v>14460.6</v>
      </c>
      <c r="K797" s="433">
        <v>14460587</v>
      </c>
      <c r="L797" s="360">
        <f t="shared" si="1028"/>
        <v>0</v>
      </c>
      <c r="M797" s="433">
        <f t="shared" si="1028"/>
        <v>0</v>
      </c>
      <c r="N797" s="360">
        <f t="shared" si="1028"/>
        <v>0</v>
      </c>
      <c r="O797" s="433">
        <f t="shared" si="1028"/>
        <v>0</v>
      </c>
      <c r="P797" s="360">
        <f t="shared" si="1028"/>
        <v>0</v>
      </c>
      <c r="Q797" s="433">
        <f t="shared" si="1028"/>
        <v>0</v>
      </c>
      <c r="R797" s="360">
        <f t="shared" si="1028"/>
        <v>0</v>
      </c>
      <c r="S797" s="433">
        <f t="shared" si="1028"/>
        <v>0</v>
      </c>
      <c r="T797" s="360">
        <f t="shared" si="1029"/>
        <v>14460.6</v>
      </c>
      <c r="U797" s="700">
        <f t="shared" si="1029"/>
        <v>14460587</v>
      </c>
      <c r="V797" s="701">
        <f t="shared" si="1029"/>
        <v>14460.6</v>
      </c>
      <c r="W797" s="700">
        <f t="shared" si="1029"/>
        <v>14460587</v>
      </c>
      <c r="X797" s="580">
        <f t="shared" si="1016"/>
        <v>1</v>
      </c>
      <c r="Y797" s="580">
        <f t="shared" si="1017"/>
        <v>1</v>
      </c>
    </row>
    <row r="798" spans="1:25" s="50" customFormat="1" ht="15.75" customHeight="1">
      <c r="A798" s="117" t="s">
        <v>555</v>
      </c>
      <c r="B798" s="72" t="s">
        <v>107</v>
      </c>
      <c r="C798" s="72" t="s">
        <v>71</v>
      </c>
      <c r="D798" s="73" t="s">
        <v>474</v>
      </c>
      <c r="E798" s="74" t="s">
        <v>126</v>
      </c>
      <c r="F798" s="75" t="s">
        <v>478</v>
      </c>
      <c r="G798" s="75" t="s">
        <v>201</v>
      </c>
      <c r="H798" s="76" t="s">
        <v>577</v>
      </c>
      <c r="I798" s="76" t="s">
        <v>556</v>
      </c>
      <c r="J798" s="360">
        <v>14460.6</v>
      </c>
      <c r="K798" s="433">
        <v>14460587</v>
      </c>
      <c r="L798" s="360">
        <f t="shared" si="1028"/>
        <v>0</v>
      </c>
      <c r="M798" s="433">
        <f t="shared" si="1028"/>
        <v>0</v>
      </c>
      <c r="N798" s="360">
        <f t="shared" si="1028"/>
        <v>0</v>
      </c>
      <c r="O798" s="433">
        <f t="shared" si="1028"/>
        <v>0</v>
      </c>
      <c r="P798" s="360">
        <f t="shared" si="1028"/>
        <v>0</v>
      </c>
      <c r="Q798" s="433">
        <f t="shared" si="1028"/>
        <v>0</v>
      </c>
      <c r="R798" s="360">
        <f t="shared" si="1028"/>
        <v>0</v>
      </c>
      <c r="S798" s="433">
        <f t="shared" si="1028"/>
        <v>0</v>
      </c>
      <c r="T798" s="360">
        <f t="shared" si="1029"/>
        <v>14460.6</v>
      </c>
      <c r="U798" s="700">
        <f t="shared" si="1029"/>
        <v>14460587</v>
      </c>
      <c r="V798" s="701">
        <f t="shared" si="1029"/>
        <v>14460.6</v>
      </c>
      <c r="W798" s="700">
        <f t="shared" si="1029"/>
        <v>14460587</v>
      </c>
      <c r="X798" s="580">
        <f t="shared" si="1016"/>
        <v>1</v>
      </c>
      <c r="Y798" s="580">
        <f t="shared" si="1017"/>
        <v>1</v>
      </c>
    </row>
    <row r="799" spans="1:25" s="50" customFormat="1" ht="15.75" customHeight="1">
      <c r="A799" s="181" t="s">
        <v>588</v>
      </c>
      <c r="B799" s="72" t="s">
        <v>107</v>
      </c>
      <c r="C799" s="72" t="s">
        <v>71</v>
      </c>
      <c r="D799" s="73" t="s">
        <v>474</v>
      </c>
      <c r="E799" s="74" t="s">
        <v>126</v>
      </c>
      <c r="F799" s="75" t="s">
        <v>478</v>
      </c>
      <c r="G799" s="75" t="s">
        <v>201</v>
      </c>
      <c r="H799" s="76" t="s">
        <v>577</v>
      </c>
      <c r="I799" s="76" t="s">
        <v>309</v>
      </c>
      <c r="J799" s="360">
        <v>14460.6</v>
      </c>
      <c r="K799" s="433">
        <v>14460587</v>
      </c>
      <c r="L799" s="360">
        <f>L800</f>
        <v>0</v>
      </c>
      <c r="M799" s="433">
        <f t="shared" si="1028"/>
        <v>0</v>
      </c>
      <c r="N799" s="360">
        <f t="shared" si="1028"/>
        <v>0</v>
      </c>
      <c r="O799" s="433">
        <f t="shared" si="1028"/>
        <v>0</v>
      </c>
      <c r="P799" s="360">
        <f t="shared" si="1028"/>
        <v>0</v>
      </c>
      <c r="Q799" s="433">
        <f t="shared" si="1028"/>
        <v>0</v>
      </c>
      <c r="R799" s="360">
        <f t="shared" si="1028"/>
        <v>0</v>
      </c>
      <c r="S799" s="433">
        <f t="shared" si="1028"/>
        <v>0</v>
      </c>
      <c r="T799" s="360">
        <f t="shared" si="1029"/>
        <v>14460.6</v>
      </c>
      <c r="U799" s="700">
        <f t="shared" si="1029"/>
        <v>14460587</v>
      </c>
      <c r="V799" s="701">
        <f t="shared" si="1029"/>
        <v>14460.6</v>
      </c>
      <c r="W799" s="700">
        <f t="shared" si="1029"/>
        <v>14460587</v>
      </c>
      <c r="X799" s="580">
        <f t="shared" si="1016"/>
        <v>1</v>
      </c>
      <c r="Y799" s="580">
        <f t="shared" si="1017"/>
        <v>1</v>
      </c>
    </row>
    <row r="800" spans="1:25" s="50" customFormat="1" ht="14.25" customHeight="1">
      <c r="A800" s="108"/>
      <c r="B800" s="67"/>
      <c r="C800" s="67"/>
      <c r="D800" s="68"/>
      <c r="E800" s="478"/>
      <c r="F800" s="479"/>
      <c r="G800" s="479"/>
      <c r="H800" s="480"/>
      <c r="I800" s="480"/>
      <c r="J800" s="398">
        <v>14460.6</v>
      </c>
      <c r="K800" s="462">
        <v>14460587</v>
      </c>
      <c r="L800" s="352">
        <f t="shared" ref="L800" si="1030">N800+P800+R800</f>
        <v>0</v>
      </c>
      <c r="M800" s="397">
        <f t="shared" ref="M800" si="1031">O800+Q800+S800</f>
        <v>0</v>
      </c>
      <c r="N800" s="398"/>
      <c r="O800" s="462"/>
      <c r="P800" s="398"/>
      <c r="Q800" s="462"/>
      <c r="R800" s="398"/>
      <c r="S800" s="462"/>
      <c r="T800" s="352">
        <f t="shared" ref="T800" si="1032">J800+L800</f>
        <v>14460.6</v>
      </c>
      <c r="U800" s="700">
        <f t="shared" ref="U800" si="1033">K800+M800</f>
        <v>14460587</v>
      </c>
      <c r="V800" s="757">
        <v>14460.6</v>
      </c>
      <c r="W800" s="758">
        <v>14460587</v>
      </c>
      <c r="X800" s="597">
        <f t="shared" si="1016"/>
        <v>1</v>
      </c>
      <c r="Y800" s="597">
        <f t="shared" si="1017"/>
        <v>1</v>
      </c>
    </row>
    <row r="801" spans="1:25" s="50" customFormat="1" ht="54" customHeight="1">
      <c r="A801" s="179" t="s">
        <v>579</v>
      </c>
      <c r="B801" s="61" t="s">
        <v>107</v>
      </c>
      <c r="C801" s="61" t="s">
        <v>71</v>
      </c>
      <c r="D801" s="62" t="s">
        <v>474</v>
      </c>
      <c r="E801" s="124" t="s">
        <v>126</v>
      </c>
      <c r="F801" s="125" t="s">
        <v>478</v>
      </c>
      <c r="G801" s="125" t="s">
        <v>201</v>
      </c>
      <c r="H801" s="126" t="s">
        <v>578</v>
      </c>
      <c r="I801" s="126"/>
      <c r="J801" s="359">
        <v>761.00000000000011</v>
      </c>
      <c r="K801" s="432">
        <v>761083.5</v>
      </c>
      <c r="L801" s="359">
        <f t="shared" si="1028"/>
        <v>0</v>
      </c>
      <c r="M801" s="432">
        <f t="shared" si="1028"/>
        <v>0</v>
      </c>
      <c r="N801" s="359">
        <f t="shared" si="1028"/>
        <v>0</v>
      </c>
      <c r="O801" s="432">
        <f t="shared" si="1028"/>
        <v>0</v>
      </c>
      <c r="P801" s="359">
        <f t="shared" si="1028"/>
        <v>0</v>
      </c>
      <c r="Q801" s="432">
        <f t="shared" si="1028"/>
        <v>0</v>
      </c>
      <c r="R801" s="359">
        <f t="shared" si="1028"/>
        <v>0</v>
      </c>
      <c r="S801" s="432">
        <f t="shared" si="1028"/>
        <v>0</v>
      </c>
      <c r="T801" s="359">
        <f t="shared" si="1029"/>
        <v>761.00000000000011</v>
      </c>
      <c r="U801" s="715">
        <f t="shared" si="1029"/>
        <v>761083.5</v>
      </c>
      <c r="V801" s="716">
        <f t="shared" si="1029"/>
        <v>761</v>
      </c>
      <c r="W801" s="715">
        <f t="shared" si="1029"/>
        <v>761083.5</v>
      </c>
      <c r="X801" s="579">
        <f t="shared" si="1016"/>
        <v>0.99999999999999989</v>
      </c>
      <c r="Y801" s="579">
        <f t="shared" si="1017"/>
        <v>1</v>
      </c>
    </row>
    <row r="802" spans="1:25" s="50" customFormat="1" ht="26.25" customHeight="1">
      <c r="A802" s="114" t="s">
        <v>553</v>
      </c>
      <c r="B802" s="67" t="s">
        <v>107</v>
      </c>
      <c r="C802" s="67" t="s">
        <v>71</v>
      </c>
      <c r="D802" s="68" t="s">
        <v>474</v>
      </c>
      <c r="E802" s="478" t="s">
        <v>126</v>
      </c>
      <c r="F802" s="479" t="s">
        <v>478</v>
      </c>
      <c r="G802" s="479" t="s">
        <v>201</v>
      </c>
      <c r="H802" s="480" t="s">
        <v>578</v>
      </c>
      <c r="I802" s="480" t="s">
        <v>554</v>
      </c>
      <c r="J802" s="360">
        <v>761.00000000000011</v>
      </c>
      <c r="K802" s="433">
        <v>761083.5</v>
      </c>
      <c r="L802" s="360">
        <f t="shared" si="1028"/>
        <v>0</v>
      </c>
      <c r="M802" s="433">
        <f t="shared" si="1028"/>
        <v>0</v>
      </c>
      <c r="N802" s="360">
        <f t="shared" si="1028"/>
        <v>0</v>
      </c>
      <c r="O802" s="433">
        <f t="shared" si="1028"/>
        <v>0</v>
      </c>
      <c r="P802" s="360">
        <f t="shared" si="1028"/>
        <v>0</v>
      </c>
      <c r="Q802" s="433">
        <f t="shared" si="1028"/>
        <v>0</v>
      </c>
      <c r="R802" s="360">
        <f t="shared" si="1028"/>
        <v>0</v>
      </c>
      <c r="S802" s="433">
        <f t="shared" si="1028"/>
        <v>0</v>
      </c>
      <c r="T802" s="360">
        <f t="shared" si="1029"/>
        <v>761.00000000000011</v>
      </c>
      <c r="U802" s="700">
        <f t="shared" si="1029"/>
        <v>761083.5</v>
      </c>
      <c r="V802" s="701">
        <f t="shared" si="1029"/>
        <v>761</v>
      </c>
      <c r="W802" s="700">
        <f t="shared" si="1029"/>
        <v>761083.5</v>
      </c>
      <c r="X802" s="580">
        <f t="shared" si="1016"/>
        <v>0.99999999999999989</v>
      </c>
      <c r="Y802" s="580">
        <f t="shared" si="1017"/>
        <v>1</v>
      </c>
    </row>
    <row r="803" spans="1:25" s="50" customFormat="1" ht="15.75" customHeight="1">
      <c r="A803" s="117" t="s">
        <v>555</v>
      </c>
      <c r="B803" s="72" t="s">
        <v>107</v>
      </c>
      <c r="C803" s="72" t="s">
        <v>71</v>
      </c>
      <c r="D803" s="73" t="s">
        <v>474</v>
      </c>
      <c r="E803" s="74" t="s">
        <v>126</v>
      </c>
      <c r="F803" s="75" t="s">
        <v>478</v>
      </c>
      <c r="G803" s="75" t="s">
        <v>201</v>
      </c>
      <c r="H803" s="76" t="s">
        <v>578</v>
      </c>
      <c r="I803" s="76" t="s">
        <v>556</v>
      </c>
      <c r="J803" s="360">
        <v>761.00000000000011</v>
      </c>
      <c r="K803" s="433">
        <v>761083.5</v>
      </c>
      <c r="L803" s="360">
        <f t="shared" si="1028"/>
        <v>0</v>
      </c>
      <c r="M803" s="433">
        <f t="shared" si="1028"/>
        <v>0</v>
      </c>
      <c r="N803" s="360">
        <f t="shared" si="1028"/>
        <v>0</v>
      </c>
      <c r="O803" s="433">
        <f t="shared" si="1028"/>
        <v>0</v>
      </c>
      <c r="P803" s="360">
        <f t="shared" si="1028"/>
        <v>0</v>
      </c>
      <c r="Q803" s="433">
        <f t="shared" si="1028"/>
        <v>0</v>
      </c>
      <c r="R803" s="360">
        <f t="shared" si="1028"/>
        <v>0</v>
      </c>
      <c r="S803" s="433">
        <f t="shared" si="1028"/>
        <v>0</v>
      </c>
      <c r="T803" s="360">
        <f t="shared" si="1029"/>
        <v>761.00000000000011</v>
      </c>
      <c r="U803" s="700">
        <f t="shared" si="1029"/>
        <v>761083.5</v>
      </c>
      <c r="V803" s="701">
        <f t="shared" si="1029"/>
        <v>761</v>
      </c>
      <c r="W803" s="700">
        <f t="shared" si="1029"/>
        <v>761083.5</v>
      </c>
      <c r="X803" s="580">
        <f t="shared" si="1016"/>
        <v>0.99999999999999989</v>
      </c>
      <c r="Y803" s="580">
        <f t="shared" si="1017"/>
        <v>1</v>
      </c>
    </row>
    <row r="804" spans="1:25" s="50" customFormat="1" ht="15.75" customHeight="1">
      <c r="A804" s="181" t="s">
        <v>588</v>
      </c>
      <c r="B804" s="72" t="s">
        <v>107</v>
      </c>
      <c r="C804" s="72" t="s">
        <v>71</v>
      </c>
      <c r="D804" s="73" t="s">
        <v>474</v>
      </c>
      <c r="E804" s="74" t="s">
        <v>126</v>
      </c>
      <c r="F804" s="75" t="s">
        <v>478</v>
      </c>
      <c r="G804" s="75" t="s">
        <v>201</v>
      </c>
      <c r="H804" s="76" t="s">
        <v>578</v>
      </c>
      <c r="I804" s="76" t="s">
        <v>309</v>
      </c>
      <c r="J804" s="360">
        <v>761.00000000000011</v>
      </c>
      <c r="K804" s="433">
        <v>761083.5</v>
      </c>
      <c r="L804" s="360">
        <f t="shared" si="1028"/>
        <v>0</v>
      </c>
      <c r="M804" s="433">
        <f t="shared" si="1028"/>
        <v>0</v>
      </c>
      <c r="N804" s="360">
        <f t="shared" si="1028"/>
        <v>0</v>
      </c>
      <c r="O804" s="433">
        <f t="shared" si="1028"/>
        <v>0</v>
      </c>
      <c r="P804" s="360">
        <f t="shared" si="1028"/>
        <v>0</v>
      </c>
      <c r="Q804" s="433">
        <f t="shared" si="1028"/>
        <v>0</v>
      </c>
      <c r="R804" s="360">
        <f t="shared" si="1028"/>
        <v>0</v>
      </c>
      <c r="S804" s="433">
        <f t="shared" si="1028"/>
        <v>0</v>
      </c>
      <c r="T804" s="360">
        <f t="shared" si="1029"/>
        <v>761.00000000000011</v>
      </c>
      <c r="U804" s="700">
        <f t="shared" si="1029"/>
        <v>761083.5</v>
      </c>
      <c r="V804" s="701">
        <f t="shared" si="1029"/>
        <v>761</v>
      </c>
      <c r="W804" s="700">
        <f t="shared" si="1029"/>
        <v>761083.5</v>
      </c>
      <c r="X804" s="580">
        <f t="shared" si="1016"/>
        <v>0.99999999999999989</v>
      </c>
      <c r="Y804" s="580">
        <f t="shared" si="1017"/>
        <v>1</v>
      </c>
    </row>
    <row r="805" spans="1:25" s="50" customFormat="1" ht="14.25" customHeight="1">
      <c r="A805" s="108"/>
      <c r="B805" s="67"/>
      <c r="C805" s="67"/>
      <c r="D805" s="68"/>
      <c r="E805" s="478"/>
      <c r="F805" s="479"/>
      <c r="G805" s="479"/>
      <c r="H805" s="480"/>
      <c r="I805" s="480"/>
      <c r="J805" s="398">
        <v>761.00000000000011</v>
      </c>
      <c r="K805" s="462">
        <v>761083.5</v>
      </c>
      <c r="L805" s="352">
        <f t="shared" ref="L805" si="1034">N805+P805+R805</f>
        <v>0</v>
      </c>
      <c r="M805" s="397">
        <f t="shared" ref="M805" si="1035">O805+Q805+S805</f>
        <v>0</v>
      </c>
      <c r="N805" s="398"/>
      <c r="O805" s="462"/>
      <c r="P805" s="360"/>
      <c r="Q805" s="462"/>
      <c r="R805" s="398"/>
      <c r="S805" s="462"/>
      <c r="T805" s="352">
        <f t="shared" ref="T805" si="1036">J805+L805</f>
        <v>761.00000000000011</v>
      </c>
      <c r="U805" s="700">
        <f t="shared" ref="U805" si="1037">K805+M805</f>
        <v>761083.5</v>
      </c>
      <c r="V805" s="757">
        <v>761</v>
      </c>
      <c r="W805" s="758">
        <v>761083.5</v>
      </c>
      <c r="X805" s="597">
        <f t="shared" si="1016"/>
        <v>0.99999999999999989</v>
      </c>
      <c r="Y805" s="597">
        <f t="shared" si="1017"/>
        <v>1</v>
      </c>
    </row>
    <row r="806" spans="1:25" s="50" customFormat="1" ht="16.5" customHeight="1">
      <c r="A806" s="60" t="s">
        <v>552</v>
      </c>
      <c r="B806" s="61" t="s">
        <v>107</v>
      </c>
      <c r="C806" s="61" t="s">
        <v>71</v>
      </c>
      <c r="D806" s="62" t="s">
        <v>474</v>
      </c>
      <c r="E806" s="124" t="s">
        <v>126</v>
      </c>
      <c r="F806" s="125" t="s">
        <v>478</v>
      </c>
      <c r="G806" s="125" t="s">
        <v>201</v>
      </c>
      <c r="H806" s="126" t="s">
        <v>211</v>
      </c>
      <c r="I806" s="126"/>
      <c r="J806" s="370">
        <v>46199.5</v>
      </c>
      <c r="K806" s="388">
        <v>46199495.640000001</v>
      </c>
      <c r="L806" s="370">
        <f t="shared" ref="L806:W807" si="1038">L807</f>
        <v>0</v>
      </c>
      <c r="M806" s="388">
        <f t="shared" si="1038"/>
        <v>0</v>
      </c>
      <c r="N806" s="370">
        <f t="shared" si="1038"/>
        <v>0</v>
      </c>
      <c r="O806" s="388">
        <f t="shared" si="1038"/>
        <v>0</v>
      </c>
      <c r="P806" s="370">
        <f t="shared" si="1038"/>
        <v>0</v>
      </c>
      <c r="Q806" s="388">
        <f t="shared" si="1038"/>
        <v>0</v>
      </c>
      <c r="R806" s="370">
        <f t="shared" si="1038"/>
        <v>0</v>
      </c>
      <c r="S806" s="388">
        <f t="shared" si="1038"/>
        <v>0</v>
      </c>
      <c r="T806" s="370">
        <f t="shared" si="1038"/>
        <v>46199.5</v>
      </c>
      <c r="U806" s="743">
        <f t="shared" si="1038"/>
        <v>46199495.640000001</v>
      </c>
      <c r="V806" s="744">
        <f t="shared" si="1038"/>
        <v>46199.5</v>
      </c>
      <c r="W806" s="743">
        <f t="shared" si="1038"/>
        <v>46199495.640000001</v>
      </c>
      <c r="X806" s="591">
        <f t="shared" si="1016"/>
        <v>1</v>
      </c>
      <c r="Y806" s="591">
        <f t="shared" si="1017"/>
        <v>1</v>
      </c>
    </row>
    <row r="807" spans="1:25" s="50" customFormat="1" ht="22.5" customHeight="1">
      <c r="A807" s="114" t="s">
        <v>553</v>
      </c>
      <c r="B807" s="67" t="s">
        <v>107</v>
      </c>
      <c r="C807" s="67" t="s">
        <v>71</v>
      </c>
      <c r="D807" s="68" t="s">
        <v>474</v>
      </c>
      <c r="E807" s="8" t="s">
        <v>126</v>
      </c>
      <c r="F807" s="9" t="s">
        <v>478</v>
      </c>
      <c r="G807" s="9" t="s">
        <v>201</v>
      </c>
      <c r="H807" s="10" t="s">
        <v>211</v>
      </c>
      <c r="I807" s="10" t="s">
        <v>554</v>
      </c>
      <c r="J807" s="360">
        <v>46199.5</v>
      </c>
      <c r="K807" s="433">
        <v>46199495.640000001</v>
      </c>
      <c r="L807" s="360">
        <f t="shared" si="1038"/>
        <v>0</v>
      </c>
      <c r="M807" s="433">
        <f t="shared" si="1038"/>
        <v>0</v>
      </c>
      <c r="N807" s="360">
        <f t="shared" si="1038"/>
        <v>0</v>
      </c>
      <c r="O807" s="433">
        <f t="shared" si="1038"/>
        <v>0</v>
      </c>
      <c r="P807" s="360">
        <f t="shared" si="1038"/>
        <v>0</v>
      </c>
      <c r="Q807" s="433">
        <f t="shared" si="1038"/>
        <v>0</v>
      </c>
      <c r="R807" s="360">
        <f t="shared" si="1038"/>
        <v>0</v>
      </c>
      <c r="S807" s="433">
        <f t="shared" si="1038"/>
        <v>0</v>
      </c>
      <c r="T807" s="360">
        <f t="shared" si="1038"/>
        <v>46199.5</v>
      </c>
      <c r="U807" s="700">
        <f t="shared" si="1038"/>
        <v>46199495.640000001</v>
      </c>
      <c r="V807" s="701">
        <f t="shared" si="1038"/>
        <v>46199.5</v>
      </c>
      <c r="W807" s="700">
        <f t="shared" si="1038"/>
        <v>46199495.640000001</v>
      </c>
      <c r="X807" s="580">
        <f t="shared" si="1016"/>
        <v>1</v>
      </c>
      <c r="Y807" s="580">
        <f t="shared" si="1017"/>
        <v>1</v>
      </c>
    </row>
    <row r="808" spans="1:25" s="50" customFormat="1" ht="15" customHeight="1">
      <c r="A808" s="117" t="s">
        <v>555</v>
      </c>
      <c r="B808" s="72" t="s">
        <v>107</v>
      </c>
      <c r="C808" s="72" t="s">
        <v>71</v>
      </c>
      <c r="D808" s="73" t="s">
        <v>474</v>
      </c>
      <c r="E808" s="74" t="s">
        <v>126</v>
      </c>
      <c r="F808" s="75" t="s">
        <v>478</v>
      </c>
      <c r="G808" s="75" t="s">
        <v>201</v>
      </c>
      <c r="H808" s="76" t="s">
        <v>211</v>
      </c>
      <c r="I808" s="76" t="s">
        <v>556</v>
      </c>
      <c r="J808" s="378">
        <v>46199.5</v>
      </c>
      <c r="K808" s="447">
        <v>46199495.640000001</v>
      </c>
      <c r="L808" s="378">
        <f t="shared" ref="L808:W808" si="1039">SUM(L809:L812)</f>
        <v>0</v>
      </c>
      <c r="M808" s="447">
        <f t="shared" si="1039"/>
        <v>0</v>
      </c>
      <c r="N808" s="378">
        <f t="shared" si="1039"/>
        <v>0</v>
      </c>
      <c r="O808" s="447">
        <f t="shared" si="1039"/>
        <v>0</v>
      </c>
      <c r="P808" s="378">
        <f t="shared" si="1039"/>
        <v>0</v>
      </c>
      <c r="Q808" s="447">
        <f t="shared" si="1039"/>
        <v>0</v>
      </c>
      <c r="R808" s="378">
        <f t="shared" si="1039"/>
        <v>0</v>
      </c>
      <c r="S808" s="447">
        <f t="shared" si="1039"/>
        <v>0</v>
      </c>
      <c r="T808" s="378">
        <f t="shared" si="1039"/>
        <v>46199.5</v>
      </c>
      <c r="U808" s="730">
        <f t="shared" si="1039"/>
        <v>46199495.640000001</v>
      </c>
      <c r="V808" s="731">
        <f t="shared" si="1039"/>
        <v>46199.5</v>
      </c>
      <c r="W808" s="730">
        <f t="shared" si="1039"/>
        <v>46199495.640000001</v>
      </c>
      <c r="X808" s="605">
        <f t="shared" si="1016"/>
        <v>1</v>
      </c>
      <c r="Y808" s="605">
        <f t="shared" si="1017"/>
        <v>1</v>
      </c>
    </row>
    <row r="809" spans="1:25" s="6" customFormat="1" ht="13.5" customHeight="1">
      <c r="A809" s="108" t="s">
        <v>151</v>
      </c>
      <c r="B809" s="94"/>
      <c r="C809" s="94"/>
      <c r="D809" s="95"/>
      <c r="E809" s="95"/>
      <c r="F809" s="160"/>
      <c r="G809" s="160"/>
      <c r="H809" s="99"/>
      <c r="I809" s="99" t="s">
        <v>309</v>
      </c>
      <c r="J809" s="352">
        <v>20622.7</v>
      </c>
      <c r="K809" s="397">
        <v>20622737.550000001</v>
      </c>
      <c r="L809" s="352">
        <f t="shared" ref="L809:L812" si="1040">N809+P809+R809</f>
        <v>0</v>
      </c>
      <c r="M809" s="397">
        <f t="shared" ref="M809:M812" si="1041">O809+Q809+S809</f>
        <v>0</v>
      </c>
      <c r="N809" s="352"/>
      <c r="O809" s="397"/>
      <c r="P809" s="352"/>
      <c r="Q809" s="397"/>
      <c r="R809" s="352"/>
      <c r="S809" s="397"/>
      <c r="T809" s="352">
        <f t="shared" ref="T809:T812" si="1042">J809+L809</f>
        <v>20622.7</v>
      </c>
      <c r="U809" s="700">
        <f t="shared" ref="U809:U812" si="1043">K809+M809</f>
        <v>20622737.550000001</v>
      </c>
      <c r="V809" s="701">
        <v>20622.7</v>
      </c>
      <c r="W809" s="700">
        <v>20622737.550000001</v>
      </c>
      <c r="X809" s="564">
        <f t="shared" si="1016"/>
        <v>1</v>
      </c>
      <c r="Y809" s="564">
        <f t="shared" si="1017"/>
        <v>1</v>
      </c>
    </row>
    <row r="810" spans="1:25" s="6" customFormat="1" ht="14.25" customHeight="1">
      <c r="A810" s="108" t="s">
        <v>150</v>
      </c>
      <c r="B810" s="94"/>
      <c r="C810" s="94"/>
      <c r="D810" s="95"/>
      <c r="E810" s="95"/>
      <c r="F810" s="160"/>
      <c r="G810" s="160"/>
      <c r="H810" s="99"/>
      <c r="I810" s="99" t="s">
        <v>309</v>
      </c>
      <c r="J810" s="352">
        <v>14795.4</v>
      </c>
      <c r="K810" s="397">
        <v>14795357.09</v>
      </c>
      <c r="L810" s="352">
        <f t="shared" si="1040"/>
        <v>0</v>
      </c>
      <c r="M810" s="397">
        <f t="shared" si="1041"/>
        <v>0</v>
      </c>
      <c r="N810" s="352"/>
      <c r="O810" s="397"/>
      <c r="P810" s="352"/>
      <c r="Q810" s="397"/>
      <c r="R810" s="352"/>
      <c r="S810" s="397"/>
      <c r="T810" s="352">
        <f t="shared" si="1042"/>
        <v>14795.4</v>
      </c>
      <c r="U810" s="700">
        <f t="shared" si="1043"/>
        <v>14795357.09</v>
      </c>
      <c r="V810" s="701">
        <v>14795.4</v>
      </c>
      <c r="W810" s="700">
        <v>14795357.09</v>
      </c>
      <c r="X810" s="564">
        <f t="shared" si="1016"/>
        <v>1</v>
      </c>
      <c r="Y810" s="564">
        <f t="shared" si="1017"/>
        <v>1</v>
      </c>
    </row>
    <row r="811" spans="1:25" s="6" customFormat="1" ht="14.25" customHeight="1">
      <c r="A811" s="108" t="s">
        <v>152</v>
      </c>
      <c r="B811" s="94"/>
      <c r="C811" s="94"/>
      <c r="D811" s="95"/>
      <c r="E811" s="95"/>
      <c r="F811" s="160"/>
      <c r="G811" s="160"/>
      <c r="H811" s="99"/>
      <c r="I811" s="99" t="s">
        <v>309</v>
      </c>
      <c r="J811" s="352">
        <v>10766.5</v>
      </c>
      <c r="K811" s="397">
        <v>10766501</v>
      </c>
      <c r="L811" s="352">
        <f t="shared" si="1040"/>
        <v>0</v>
      </c>
      <c r="M811" s="397">
        <f t="shared" si="1041"/>
        <v>0</v>
      </c>
      <c r="N811" s="352"/>
      <c r="O811" s="397"/>
      <c r="P811" s="352"/>
      <c r="Q811" s="397"/>
      <c r="R811" s="352"/>
      <c r="S811" s="397"/>
      <c r="T811" s="352">
        <f t="shared" si="1042"/>
        <v>10766.5</v>
      </c>
      <c r="U811" s="700">
        <f t="shared" si="1043"/>
        <v>10766501</v>
      </c>
      <c r="V811" s="701">
        <v>10766.5</v>
      </c>
      <c r="W811" s="700">
        <v>10766501</v>
      </c>
      <c r="X811" s="564">
        <f t="shared" si="1016"/>
        <v>1</v>
      </c>
      <c r="Y811" s="564">
        <f t="shared" si="1017"/>
        <v>1</v>
      </c>
    </row>
    <row r="812" spans="1:25" s="6" customFormat="1" ht="13.5" customHeight="1">
      <c r="A812" s="108" t="s">
        <v>53</v>
      </c>
      <c r="B812" s="94"/>
      <c r="C812" s="94"/>
      <c r="D812" s="95"/>
      <c r="E812" s="95"/>
      <c r="F812" s="160"/>
      <c r="G812" s="160"/>
      <c r="H812" s="99"/>
      <c r="I812" s="99" t="s">
        <v>149</v>
      </c>
      <c r="J812" s="352">
        <v>14.9</v>
      </c>
      <c r="K812" s="397">
        <v>14900</v>
      </c>
      <c r="L812" s="352">
        <f t="shared" si="1040"/>
        <v>0</v>
      </c>
      <c r="M812" s="397">
        <f t="shared" si="1041"/>
        <v>0</v>
      </c>
      <c r="N812" s="352"/>
      <c r="O812" s="397"/>
      <c r="P812" s="352"/>
      <c r="Q812" s="397"/>
      <c r="R812" s="352"/>
      <c r="S812" s="397"/>
      <c r="T812" s="352">
        <f t="shared" si="1042"/>
        <v>14.9</v>
      </c>
      <c r="U812" s="700">
        <f t="shared" si="1043"/>
        <v>14900</v>
      </c>
      <c r="V812" s="701">
        <v>14.9</v>
      </c>
      <c r="W812" s="700">
        <v>14900</v>
      </c>
      <c r="X812" s="564">
        <f t="shared" si="1016"/>
        <v>1</v>
      </c>
      <c r="Y812" s="564">
        <f t="shared" si="1017"/>
        <v>1</v>
      </c>
    </row>
    <row r="813" spans="1:25" s="50" customFormat="1" ht="18" customHeight="1">
      <c r="A813" s="60" t="s">
        <v>153</v>
      </c>
      <c r="B813" s="61" t="s">
        <v>107</v>
      </c>
      <c r="C813" s="61" t="s">
        <v>71</v>
      </c>
      <c r="D813" s="62" t="s">
        <v>474</v>
      </c>
      <c r="E813" s="124" t="s">
        <v>126</v>
      </c>
      <c r="F813" s="125" t="s">
        <v>478</v>
      </c>
      <c r="G813" s="125" t="s">
        <v>201</v>
      </c>
      <c r="H813" s="126" t="s">
        <v>238</v>
      </c>
      <c r="I813" s="126"/>
      <c r="J813" s="370">
        <v>653.4</v>
      </c>
      <c r="K813" s="388">
        <v>653389.98</v>
      </c>
      <c r="L813" s="370">
        <f>L814</f>
        <v>0</v>
      </c>
      <c r="M813" s="388">
        <f t="shared" ref="M813:W813" si="1044">M814</f>
        <v>0</v>
      </c>
      <c r="N813" s="370">
        <f t="shared" si="1044"/>
        <v>0</v>
      </c>
      <c r="O813" s="388">
        <f t="shared" si="1044"/>
        <v>0</v>
      </c>
      <c r="P813" s="370">
        <f t="shared" si="1044"/>
        <v>0</v>
      </c>
      <c r="Q813" s="388">
        <f t="shared" si="1044"/>
        <v>0</v>
      </c>
      <c r="R813" s="370">
        <f t="shared" si="1044"/>
        <v>0</v>
      </c>
      <c r="S813" s="388">
        <f t="shared" si="1044"/>
        <v>0</v>
      </c>
      <c r="T813" s="370">
        <f t="shared" si="1044"/>
        <v>653.4</v>
      </c>
      <c r="U813" s="743">
        <f t="shared" si="1044"/>
        <v>653389.98</v>
      </c>
      <c r="V813" s="744">
        <f t="shared" si="1044"/>
        <v>653.4</v>
      </c>
      <c r="W813" s="743">
        <f t="shared" si="1044"/>
        <v>653387.91</v>
      </c>
      <c r="X813" s="591">
        <f t="shared" si="1016"/>
        <v>1</v>
      </c>
      <c r="Y813" s="591">
        <f t="shared" si="1017"/>
        <v>0.99999683190733968</v>
      </c>
    </row>
    <row r="814" spans="1:25" s="50" customFormat="1" ht="26.25" customHeight="1">
      <c r="A814" s="114" t="s">
        <v>553</v>
      </c>
      <c r="B814" s="67" t="s">
        <v>107</v>
      </c>
      <c r="C814" s="67" t="s">
        <v>71</v>
      </c>
      <c r="D814" s="68" t="s">
        <v>474</v>
      </c>
      <c r="E814" s="8" t="s">
        <v>126</v>
      </c>
      <c r="F814" s="9" t="s">
        <v>478</v>
      </c>
      <c r="G814" s="9" t="s">
        <v>201</v>
      </c>
      <c r="H814" s="10" t="s">
        <v>238</v>
      </c>
      <c r="I814" s="10" t="s">
        <v>554</v>
      </c>
      <c r="J814" s="360">
        <v>653.4</v>
      </c>
      <c r="K814" s="433">
        <v>653389.98</v>
      </c>
      <c r="L814" s="360">
        <f t="shared" ref="L814:W814" si="1045">L815</f>
        <v>0</v>
      </c>
      <c r="M814" s="433">
        <f t="shared" si="1045"/>
        <v>0</v>
      </c>
      <c r="N814" s="360">
        <f t="shared" si="1045"/>
        <v>0</v>
      </c>
      <c r="O814" s="433">
        <f t="shared" si="1045"/>
        <v>0</v>
      </c>
      <c r="P814" s="360">
        <f t="shared" si="1045"/>
        <v>0</v>
      </c>
      <c r="Q814" s="433">
        <f t="shared" si="1045"/>
        <v>0</v>
      </c>
      <c r="R814" s="360">
        <f t="shared" si="1045"/>
        <v>0</v>
      </c>
      <c r="S814" s="433">
        <f t="shared" si="1045"/>
        <v>0</v>
      </c>
      <c r="T814" s="360">
        <f t="shared" si="1045"/>
        <v>653.4</v>
      </c>
      <c r="U814" s="700">
        <f t="shared" si="1045"/>
        <v>653389.98</v>
      </c>
      <c r="V814" s="701">
        <f t="shared" si="1045"/>
        <v>653.4</v>
      </c>
      <c r="W814" s="700">
        <f t="shared" si="1045"/>
        <v>653387.91</v>
      </c>
      <c r="X814" s="580">
        <f t="shared" si="1016"/>
        <v>1</v>
      </c>
      <c r="Y814" s="580">
        <f t="shared" si="1017"/>
        <v>0.99999683190733968</v>
      </c>
    </row>
    <row r="815" spans="1:25" s="50" customFormat="1" ht="15" customHeight="1">
      <c r="A815" s="117" t="s">
        <v>555</v>
      </c>
      <c r="B815" s="72" t="s">
        <v>107</v>
      </c>
      <c r="C815" s="72" t="s">
        <v>71</v>
      </c>
      <c r="D815" s="73" t="s">
        <v>474</v>
      </c>
      <c r="E815" s="74" t="s">
        <v>126</v>
      </c>
      <c r="F815" s="75" t="s">
        <v>478</v>
      </c>
      <c r="G815" s="75" t="s">
        <v>201</v>
      </c>
      <c r="H815" s="76" t="s">
        <v>238</v>
      </c>
      <c r="I815" s="76" t="s">
        <v>556</v>
      </c>
      <c r="J815" s="351">
        <v>653.4</v>
      </c>
      <c r="K815" s="396">
        <v>653389.98</v>
      </c>
      <c r="L815" s="351">
        <f t="shared" ref="L815:W815" si="1046">SUM(L816:L817)</f>
        <v>0</v>
      </c>
      <c r="M815" s="396">
        <f t="shared" si="1046"/>
        <v>0</v>
      </c>
      <c r="N815" s="351">
        <f t="shared" si="1046"/>
        <v>0</v>
      </c>
      <c r="O815" s="396">
        <f t="shared" si="1046"/>
        <v>0</v>
      </c>
      <c r="P815" s="351">
        <f t="shared" si="1046"/>
        <v>0</v>
      </c>
      <c r="Q815" s="396">
        <f t="shared" si="1046"/>
        <v>0</v>
      </c>
      <c r="R815" s="351">
        <f t="shared" si="1046"/>
        <v>0</v>
      </c>
      <c r="S815" s="396">
        <f t="shared" si="1046"/>
        <v>0</v>
      </c>
      <c r="T815" s="351">
        <f t="shared" si="1046"/>
        <v>653.4</v>
      </c>
      <c r="U815" s="699">
        <f t="shared" si="1046"/>
        <v>653389.98</v>
      </c>
      <c r="V815" s="708">
        <f t="shared" si="1046"/>
        <v>653.4</v>
      </c>
      <c r="W815" s="699">
        <f t="shared" si="1046"/>
        <v>653387.91</v>
      </c>
      <c r="X815" s="572">
        <f t="shared" si="1016"/>
        <v>1</v>
      </c>
      <c r="Y815" s="572">
        <f t="shared" si="1017"/>
        <v>0.99999683190733968</v>
      </c>
    </row>
    <row r="816" spans="1:25" s="6" customFormat="1" ht="16.5" customHeight="1">
      <c r="A816" s="173" t="s">
        <v>186</v>
      </c>
      <c r="B816" s="94"/>
      <c r="C816" s="94"/>
      <c r="D816" s="95"/>
      <c r="E816" s="96"/>
      <c r="F816" s="97"/>
      <c r="G816" s="97"/>
      <c r="H816" s="98"/>
      <c r="I816" s="98"/>
      <c r="J816" s="352">
        <v>597.5</v>
      </c>
      <c r="K816" s="397">
        <v>597489.98</v>
      </c>
      <c r="L816" s="352">
        <f t="shared" ref="L816:L817" si="1047">N816+P816+R816</f>
        <v>0</v>
      </c>
      <c r="M816" s="397">
        <f t="shared" ref="M816:M817" si="1048">O816+Q816+S816</f>
        <v>0</v>
      </c>
      <c r="N816" s="352"/>
      <c r="O816" s="397"/>
      <c r="P816" s="352"/>
      <c r="Q816" s="397"/>
      <c r="R816" s="352"/>
      <c r="S816" s="397"/>
      <c r="T816" s="352">
        <f t="shared" ref="T816:T817" si="1049">J816+L816</f>
        <v>597.5</v>
      </c>
      <c r="U816" s="700">
        <f t="shared" ref="U816:U817" si="1050">K816+M816</f>
        <v>597489.98</v>
      </c>
      <c r="V816" s="701">
        <v>597.5</v>
      </c>
      <c r="W816" s="700">
        <v>597487.91</v>
      </c>
      <c r="X816" s="564">
        <f t="shared" si="1016"/>
        <v>1</v>
      </c>
      <c r="Y816" s="564">
        <f t="shared" si="1017"/>
        <v>0.99999653550675449</v>
      </c>
    </row>
    <row r="817" spans="1:25" s="6" customFormat="1" ht="33" customHeight="1">
      <c r="A817" s="173" t="s">
        <v>292</v>
      </c>
      <c r="B817" s="94"/>
      <c r="C817" s="94"/>
      <c r="D817" s="95"/>
      <c r="E817" s="96"/>
      <c r="F817" s="97"/>
      <c r="G817" s="97"/>
      <c r="H817" s="98"/>
      <c r="I817" s="98"/>
      <c r="J817" s="352">
        <v>55.9</v>
      </c>
      <c r="K817" s="397">
        <v>55900</v>
      </c>
      <c r="L817" s="352">
        <f t="shared" si="1047"/>
        <v>0</v>
      </c>
      <c r="M817" s="397">
        <f t="shared" si="1048"/>
        <v>0</v>
      </c>
      <c r="N817" s="352"/>
      <c r="O817" s="397"/>
      <c r="P817" s="352"/>
      <c r="Q817" s="397"/>
      <c r="R817" s="352"/>
      <c r="S817" s="397"/>
      <c r="T817" s="352">
        <f t="shared" si="1049"/>
        <v>55.9</v>
      </c>
      <c r="U817" s="700">
        <f t="shared" si="1050"/>
        <v>55900</v>
      </c>
      <c r="V817" s="701">
        <v>55.9</v>
      </c>
      <c r="W817" s="700">
        <v>55900</v>
      </c>
      <c r="X817" s="564">
        <f t="shared" si="1016"/>
        <v>1</v>
      </c>
      <c r="Y817" s="564">
        <f t="shared" si="1017"/>
        <v>1</v>
      </c>
    </row>
    <row r="818" spans="1:25" s="12" customFormat="1" ht="25.5" customHeight="1">
      <c r="A818" s="392" t="s">
        <v>420</v>
      </c>
      <c r="B818" s="24" t="s">
        <v>107</v>
      </c>
      <c r="C818" s="24" t="s">
        <v>71</v>
      </c>
      <c r="D818" s="25" t="s">
        <v>474</v>
      </c>
      <c r="E818" s="25" t="s">
        <v>424</v>
      </c>
      <c r="F818" s="26" t="s">
        <v>478</v>
      </c>
      <c r="G818" s="26" t="s">
        <v>201</v>
      </c>
      <c r="H818" s="27" t="s">
        <v>202</v>
      </c>
      <c r="I818" s="27"/>
      <c r="J818" s="347">
        <v>170.7</v>
      </c>
      <c r="K818" s="422">
        <v>170737.15000000002</v>
      </c>
      <c r="L818" s="347">
        <f t="shared" ref="L818:W820" si="1051">L819</f>
        <v>251.9</v>
      </c>
      <c r="M818" s="422">
        <f t="shared" si="1051"/>
        <v>251889.95</v>
      </c>
      <c r="N818" s="347">
        <f t="shared" si="1051"/>
        <v>251.9</v>
      </c>
      <c r="O818" s="422">
        <f t="shared" si="1051"/>
        <v>251889.95</v>
      </c>
      <c r="P818" s="347">
        <f t="shared" si="1051"/>
        <v>0</v>
      </c>
      <c r="Q818" s="422">
        <f t="shared" si="1051"/>
        <v>0</v>
      </c>
      <c r="R818" s="347">
        <f t="shared" si="1051"/>
        <v>0</v>
      </c>
      <c r="S818" s="422">
        <f t="shared" si="1051"/>
        <v>0</v>
      </c>
      <c r="T818" s="347">
        <f t="shared" si="1051"/>
        <v>422.6</v>
      </c>
      <c r="U818" s="691">
        <f t="shared" si="1051"/>
        <v>422627.10000000003</v>
      </c>
      <c r="V818" s="692">
        <f t="shared" si="1051"/>
        <v>422.6</v>
      </c>
      <c r="W818" s="691">
        <f t="shared" si="1051"/>
        <v>422627.10000000003</v>
      </c>
      <c r="X818" s="568">
        <f t="shared" si="1016"/>
        <v>1</v>
      </c>
      <c r="Y818" s="568">
        <f t="shared" si="1017"/>
        <v>1</v>
      </c>
    </row>
    <row r="819" spans="1:25" s="12" customFormat="1" ht="15" customHeight="1">
      <c r="A819" s="60" t="s">
        <v>421</v>
      </c>
      <c r="B819" s="61" t="s">
        <v>107</v>
      </c>
      <c r="C819" s="61" t="s">
        <v>71</v>
      </c>
      <c r="D819" s="62" t="s">
        <v>474</v>
      </c>
      <c r="E819" s="63" t="s">
        <v>424</v>
      </c>
      <c r="F819" s="64" t="s">
        <v>478</v>
      </c>
      <c r="G819" s="64" t="s">
        <v>201</v>
      </c>
      <c r="H819" s="65" t="s">
        <v>422</v>
      </c>
      <c r="I819" s="66"/>
      <c r="J819" s="355">
        <v>170.7</v>
      </c>
      <c r="K819" s="428">
        <v>170737.15000000002</v>
      </c>
      <c r="L819" s="355">
        <f t="shared" si="1051"/>
        <v>251.9</v>
      </c>
      <c r="M819" s="428">
        <f t="shared" si="1051"/>
        <v>251889.95</v>
      </c>
      <c r="N819" s="355">
        <f t="shared" si="1051"/>
        <v>251.9</v>
      </c>
      <c r="O819" s="428">
        <f t="shared" si="1051"/>
        <v>251889.95</v>
      </c>
      <c r="P819" s="355">
        <f t="shared" si="1051"/>
        <v>0</v>
      </c>
      <c r="Q819" s="428">
        <f t="shared" si="1051"/>
        <v>0</v>
      </c>
      <c r="R819" s="355">
        <f t="shared" si="1051"/>
        <v>0</v>
      </c>
      <c r="S819" s="428">
        <f t="shared" si="1051"/>
        <v>0</v>
      </c>
      <c r="T819" s="355">
        <f t="shared" si="1051"/>
        <v>422.6</v>
      </c>
      <c r="U819" s="706">
        <f t="shared" si="1051"/>
        <v>422627.10000000003</v>
      </c>
      <c r="V819" s="707">
        <f t="shared" si="1051"/>
        <v>422.6</v>
      </c>
      <c r="W819" s="706">
        <f t="shared" si="1051"/>
        <v>422627.10000000003</v>
      </c>
      <c r="X819" s="575">
        <f t="shared" si="1016"/>
        <v>1</v>
      </c>
      <c r="Y819" s="575">
        <f t="shared" si="1017"/>
        <v>1</v>
      </c>
    </row>
    <row r="820" spans="1:25" s="28" customFormat="1" ht="26.25" customHeight="1">
      <c r="A820" s="114" t="s">
        <v>553</v>
      </c>
      <c r="B820" s="41" t="s">
        <v>107</v>
      </c>
      <c r="C820" s="41" t="s">
        <v>71</v>
      </c>
      <c r="D820" s="42" t="s">
        <v>474</v>
      </c>
      <c r="E820" s="42" t="s">
        <v>424</v>
      </c>
      <c r="F820" s="43" t="s">
        <v>478</v>
      </c>
      <c r="G820" s="43" t="s">
        <v>201</v>
      </c>
      <c r="H820" s="44" t="s">
        <v>422</v>
      </c>
      <c r="I820" s="44" t="s">
        <v>554</v>
      </c>
      <c r="J820" s="350">
        <v>170.7</v>
      </c>
      <c r="K820" s="425">
        <v>170737.15000000002</v>
      </c>
      <c r="L820" s="350">
        <f t="shared" si="1051"/>
        <v>251.9</v>
      </c>
      <c r="M820" s="425">
        <f t="shared" si="1051"/>
        <v>251889.95</v>
      </c>
      <c r="N820" s="350">
        <f t="shared" si="1051"/>
        <v>251.9</v>
      </c>
      <c r="O820" s="425">
        <f t="shared" si="1051"/>
        <v>251889.95</v>
      </c>
      <c r="P820" s="350">
        <f t="shared" si="1051"/>
        <v>0</v>
      </c>
      <c r="Q820" s="425">
        <f t="shared" si="1051"/>
        <v>0</v>
      </c>
      <c r="R820" s="350">
        <f t="shared" si="1051"/>
        <v>0</v>
      </c>
      <c r="S820" s="425">
        <f t="shared" si="1051"/>
        <v>0</v>
      </c>
      <c r="T820" s="350">
        <f t="shared" si="1051"/>
        <v>422.6</v>
      </c>
      <c r="U820" s="697">
        <f t="shared" si="1051"/>
        <v>422627.10000000003</v>
      </c>
      <c r="V820" s="698">
        <f t="shared" si="1051"/>
        <v>422.6</v>
      </c>
      <c r="W820" s="697">
        <f t="shared" si="1051"/>
        <v>422627.10000000003</v>
      </c>
      <c r="X820" s="571">
        <f t="shared" si="1016"/>
        <v>1</v>
      </c>
      <c r="Y820" s="571">
        <f t="shared" si="1017"/>
        <v>1</v>
      </c>
    </row>
    <row r="821" spans="1:25" s="50" customFormat="1" ht="12" customHeight="1">
      <c r="A821" s="115" t="s">
        <v>555</v>
      </c>
      <c r="B821" s="46" t="s">
        <v>107</v>
      </c>
      <c r="C821" s="46" t="s">
        <v>71</v>
      </c>
      <c r="D821" s="47" t="s">
        <v>474</v>
      </c>
      <c r="E821" s="47" t="s">
        <v>424</v>
      </c>
      <c r="F821" s="48" t="s">
        <v>478</v>
      </c>
      <c r="G821" s="48" t="s">
        <v>201</v>
      </c>
      <c r="H821" s="49" t="s">
        <v>422</v>
      </c>
      <c r="I821" s="49" t="s">
        <v>556</v>
      </c>
      <c r="J821" s="351">
        <v>170.7</v>
      </c>
      <c r="K821" s="396">
        <v>170737.15000000002</v>
      </c>
      <c r="L821" s="351">
        <f>SUM(L822:L824)</f>
        <v>251.9</v>
      </c>
      <c r="M821" s="396">
        <f>SUM(M822:M824)</f>
        <v>251889.95</v>
      </c>
      <c r="N821" s="351">
        <f>SUM(N822:N824)</f>
        <v>251.9</v>
      </c>
      <c r="O821" s="396">
        <f>SUM(O822:O824)</f>
        <v>251889.95</v>
      </c>
      <c r="P821" s="351">
        <f>SUM(P822:P824)</f>
        <v>0</v>
      </c>
      <c r="Q821" s="396">
        <f t="shared" ref="Q821:S821" si="1052">SUM(Q822:Q824)</f>
        <v>0</v>
      </c>
      <c r="R821" s="351">
        <f t="shared" si="1052"/>
        <v>0</v>
      </c>
      <c r="S821" s="396">
        <f t="shared" si="1052"/>
        <v>0</v>
      </c>
      <c r="T821" s="351">
        <f t="shared" ref="T821:W821" si="1053">SUM(T822:T824)</f>
        <v>422.6</v>
      </c>
      <c r="U821" s="699">
        <f t="shared" si="1053"/>
        <v>422627.10000000003</v>
      </c>
      <c r="V821" s="708">
        <f t="shared" si="1053"/>
        <v>422.6</v>
      </c>
      <c r="W821" s="699">
        <f t="shared" si="1053"/>
        <v>422627.10000000003</v>
      </c>
      <c r="X821" s="572">
        <f t="shared" si="1016"/>
        <v>1</v>
      </c>
      <c r="Y821" s="572">
        <f t="shared" si="1017"/>
        <v>1</v>
      </c>
    </row>
    <row r="822" spans="1:25" s="6" customFormat="1" ht="13.5" customHeight="1">
      <c r="A822" s="108" t="s">
        <v>455</v>
      </c>
      <c r="B822" s="127"/>
      <c r="C822" s="127"/>
      <c r="D822" s="128"/>
      <c r="E822" s="128"/>
      <c r="F822" s="130"/>
      <c r="G822" s="130"/>
      <c r="H822" s="131"/>
      <c r="I822" s="131" t="s">
        <v>149</v>
      </c>
      <c r="J822" s="394">
        <v>66.099999999999994</v>
      </c>
      <c r="K822" s="451">
        <v>66123.66</v>
      </c>
      <c r="L822" s="352">
        <f t="shared" ref="L822:L824" si="1054">N822+P822+R822</f>
        <v>150.30000000000001</v>
      </c>
      <c r="M822" s="397">
        <f t="shared" ref="M822:M824" si="1055">O822+Q822+S822</f>
        <v>150281.88</v>
      </c>
      <c r="N822" s="394">
        <v>150.30000000000001</v>
      </c>
      <c r="O822" s="451">
        <v>150281.88</v>
      </c>
      <c r="P822" s="394"/>
      <c r="Q822" s="451"/>
      <c r="R822" s="394"/>
      <c r="S822" s="451"/>
      <c r="T822" s="352">
        <f t="shared" ref="T822:T824" si="1056">J822+L822</f>
        <v>216.4</v>
      </c>
      <c r="U822" s="700">
        <f t="shared" ref="U822:U824" si="1057">K822+M822</f>
        <v>216405.54</v>
      </c>
      <c r="V822" s="757">
        <v>216.4</v>
      </c>
      <c r="W822" s="758">
        <v>216405.54</v>
      </c>
      <c r="X822" s="598">
        <f t="shared" si="1016"/>
        <v>1</v>
      </c>
      <c r="Y822" s="598">
        <f t="shared" si="1017"/>
        <v>1</v>
      </c>
    </row>
    <row r="823" spans="1:25" s="6" customFormat="1" ht="13.5" customHeight="1">
      <c r="A823" s="108" t="s">
        <v>456</v>
      </c>
      <c r="B823" s="127"/>
      <c r="C823" s="127"/>
      <c r="D823" s="128"/>
      <c r="E823" s="128"/>
      <c r="F823" s="130"/>
      <c r="G823" s="130"/>
      <c r="H823" s="131"/>
      <c r="I823" s="131" t="s">
        <v>149</v>
      </c>
      <c r="J823" s="394">
        <v>62</v>
      </c>
      <c r="K823" s="451">
        <v>61981.3</v>
      </c>
      <c r="L823" s="352">
        <f t="shared" si="1054"/>
        <v>65.599999999999994</v>
      </c>
      <c r="M823" s="397">
        <f t="shared" si="1055"/>
        <v>65587</v>
      </c>
      <c r="N823" s="394">
        <v>65.599999999999994</v>
      </c>
      <c r="O823" s="451">
        <v>65587</v>
      </c>
      <c r="P823" s="394"/>
      <c r="Q823" s="451"/>
      <c r="R823" s="394"/>
      <c r="S823" s="451"/>
      <c r="T823" s="352">
        <f t="shared" si="1056"/>
        <v>127.6</v>
      </c>
      <c r="U823" s="700">
        <f t="shared" si="1057"/>
        <v>127568.3</v>
      </c>
      <c r="V823" s="757">
        <v>127.6</v>
      </c>
      <c r="W823" s="758">
        <v>127568.3</v>
      </c>
      <c r="X823" s="598">
        <f t="shared" si="1016"/>
        <v>1</v>
      </c>
      <c r="Y823" s="598">
        <f t="shared" si="1017"/>
        <v>1</v>
      </c>
    </row>
    <row r="824" spans="1:25" s="6" customFormat="1" ht="13.5" customHeight="1">
      <c r="A824" s="108" t="s">
        <v>406</v>
      </c>
      <c r="B824" s="127"/>
      <c r="C824" s="127"/>
      <c r="D824" s="128"/>
      <c r="E824" s="128"/>
      <c r="F824" s="130"/>
      <c r="G824" s="130"/>
      <c r="H824" s="131"/>
      <c r="I824" s="131" t="s">
        <v>149</v>
      </c>
      <c r="J824" s="394">
        <v>42.6</v>
      </c>
      <c r="K824" s="451">
        <v>42632.19</v>
      </c>
      <c r="L824" s="352">
        <f t="shared" si="1054"/>
        <v>36</v>
      </c>
      <c r="M824" s="397">
        <f t="shared" si="1055"/>
        <v>36021.07</v>
      </c>
      <c r="N824" s="394">
        <v>36</v>
      </c>
      <c r="O824" s="451">
        <v>36021.07</v>
      </c>
      <c r="P824" s="394"/>
      <c r="Q824" s="451"/>
      <c r="R824" s="394"/>
      <c r="S824" s="451"/>
      <c r="T824" s="352">
        <f t="shared" si="1056"/>
        <v>78.599999999999994</v>
      </c>
      <c r="U824" s="700">
        <f t="shared" si="1057"/>
        <v>78653.260000000009</v>
      </c>
      <c r="V824" s="757">
        <v>78.599999999999994</v>
      </c>
      <c r="W824" s="758">
        <v>78653.259999999995</v>
      </c>
      <c r="X824" s="598">
        <f t="shared" si="1016"/>
        <v>1</v>
      </c>
      <c r="Y824" s="598">
        <f t="shared" si="1017"/>
        <v>0.99999999999999978</v>
      </c>
    </row>
    <row r="825" spans="1:25" ht="16.5" customHeight="1">
      <c r="A825" s="16" t="s">
        <v>154</v>
      </c>
      <c r="B825" s="17" t="s">
        <v>107</v>
      </c>
      <c r="C825" s="17" t="s">
        <v>13</v>
      </c>
      <c r="D825" s="17"/>
      <c r="E825" s="808"/>
      <c r="F825" s="809"/>
      <c r="G825" s="809"/>
      <c r="H825" s="810"/>
      <c r="I825" s="17"/>
      <c r="J825" s="345">
        <v>76.900000000000006</v>
      </c>
      <c r="K825" s="420">
        <v>76850.570000000007</v>
      </c>
      <c r="L825" s="345">
        <f t="shared" ref="L825:W829" si="1058">L826</f>
        <v>0</v>
      </c>
      <c r="M825" s="420">
        <f t="shared" si="1058"/>
        <v>0</v>
      </c>
      <c r="N825" s="345">
        <f t="shared" si="1058"/>
        <v>0</v>
      </c>
      <c r="O825" s="420">
        <f t="shared" si="1058"/>
        <v>0</v>
      </c>
      <c r="P825" s="345">
        <f t="shared" si="1058"/>
        <v>0</v>
      </c>
      <c r="Q825" s="420">
        <f t="shared" si="1058"/>
        <v>0</v>
      </c>
      <c r="R825" s="345">
        <f t="shared" si="1058"/>
        <v>0</v>
      </c>
      <c r="S825" s="420">
        <f t="shared" si="1058"/>
        <v>0</v>
      </c>
      <c r="T825" s="345">
        <f t="shared" si="1058"/>
        <v>76.900000000000006</v>
      </c>
      <c r="U825" s="687">
        <f t="shared" si="1058"/>
        <v>76850.570000000007</v>
      </c>
      <c r="V825" s="688">
        <f t="shared" si="1058"/>
        <v>76.900000000000006</v>
      </c>
      <c r="W825" s="687">
        <f t="shared" si="1058"/>
        <v>76850.570000000007</v>
      </c>
      <c r="X825" s="566">
        <f t="shared" si="1016"/>
        <v>1</v>
      </c>
      <c r="Y825" s="566">
        <f t="shared" si="1017"/>
        <v>1</v>
      </c>
    </row>
    <row r="826" spans="1:25" ht="16.5" customHeight="1">
      <c r="A826" s="18" t="s">
        <v>155</v>
      </c>
      <c r="B826" s="19" t="s">
        <v>107</v>
      </c>
      <c r="C826" s="19" t="s">
        <v>13</v>
      </c>
      <c r="D826" s="19" t="s">
        <v>13</v>
      </c>
      <c r="E826" s="799"/>
      <c r="F826" s="800"/>
      <c r="G826" s="800"/>
      <c r="H826" s="801"/>
      <c r="I826" s="19"/>
      <c r="J826" s="353">
        <v>76.900000000000006</v>
      </c>
      <c r="K826" s="426">
        <v>76850.570000000007</v>
      </c>
      <c r="L826" s="353">
        <f t="shared" si="1058"/>
        <v>0</v>
      </c>
      <c r="M826" s="426">
        <f t="shared" si="1058"/>
        <v>0</v>
      </c>
      <c r="N826" s="353">
        <f t="shared" si="1058"/>
        <v>0</v>
      </c>
      <c r="O826" s="426">
        <f t="shared" si="1058"/>
        <v>0</v>
      </c>
      <c r="P826" s="353">
        <f t="shared" si="1058"/>
        <v>0</v>
      </c>
      <c r="Q826" s="426">
        <f t="shared" si="1058"/>
        <v>0</v>
      </c>
      <c r="R826" s="353">
        <f t="shared" si="1058"/>
        <v>0</v>
      </c>
      <c r="S826" s="426">
        <f t="shared" si="1058"/>
        <v>0</v>
      </c>
      <c r="T826" s="353">
        <f t="shared" si="1058"/>
        <v>76.900000000000006</v>
      </c>
      <c r="U826" s="702">
        <f t="shared" si="1058"/>
        <v>76850.570000000007</v>
      </c>
      <c r="V826" s="703">
        <f t="shared" si="1058"/>
        <v>76.900000000000006</v>
      </c>
      <c r="W826" s="702">
        <f t="shared" si="1058"/>
        <v>76850.570000000007</v>
      </c>
      <c r="X826" s="573">
        <f t="shared" si="1016"/>
        <v>1</v>
      </c>
      <c r="Y826" s="573">
        <f t="shared" si="1017"/>
        <v>1</v>
      </c>
    </row>
    <row r="827" spans="1:25" s="12" customFormat="1" ht="36" customHeight="1">
      <c r="A827" s="123" t="s">
        <v>114</v>
      </c>
      <c r="B827" s="100" t="s">
        <v>107</v>
      </c>
      <c r="C827" s="100" t="s">
        <v>13</v>
      </c>
      <c r="D827" s="101" t="s">
        <v>13</v>
      </c>
      <c r="E827" s="119" t="s">
        <v>115</v>
      </c>
      <c r="F827" s="120" t="s">
        <v>478</v>
      </c>
      <c r="G827" s="120" t="s">
        <v>201</v>
      </c>
      <c r="H827" s="121" t="s">
        <v>202</v>
      </c>
      <c r="I827" s="121"/>
      <c r="J827" s="366">
        <v>76.900000000000006</v>
      </c>
      <c r="K827" s="440">
        <v>76850.570000000007</v>
      </c>
      <c r="L827" s="366">
        <f t="shared" si="1058"/>
        <v>0</v>
      </c>
      <c r="M827" s="440">
        <f t="shared" si="1058"/>
        <v>0</v>
      </c>
      <c r="N827" s="366">
        <f t="shared" si="1058"/>
        <v>0</v>
      </c>
      <c r="O827" s="440">
        <f t="shared" si="1058"/>
        <v>0</v>
      </c>
      <c r="P827" s="366">
        <f t="shared" si="1058"/>
        <v>0</v>
      </c>
      <c r="Q827" s="440">
        <f t="shared" si="1058"/>
        <v>0</v>
      </c>
      <c r="R827" s="366">
        <f t="shared" si="1058"/>
        <v>0</v>
      </c>
      <c r="S827" s="440">
        <f t="shared" si="1058"/>
        <v>0</v>
      </c>
      <c r="T827" s="366">
        <f t="shared" si="1058"/>
        <v>76.900000000000006</v>
      </c>
      <c r="U827" s="735">
        <f t="shared" si="1058"/>
        <v>76850.570000000007</v>
      </c>
      <c r="V827" s="736">
        <f t="shared" si="1058"/>
        <v>76.900000000000006</v>
      </c>
      <c r="W827" s="735">
        <f t="shared" si="1058"/>
        <v>76850.570000000007</v>
      </c>
      <c r="X827" s="587">
        <f t="shared" si="1016"/>
        <v>1</v>
      </c>
      <c r="Y827" s="587">
        <f t="shared" si="1017"/>
        <v>1</v>
      </c>
    </row>
    <row r="828" spans="1:25" s="12" customFormat="1" ht="24.75" customHeight="1">
      <c r="A828" s="35" t="s">
        <v>212</v>
      </c>
      <c r="B828" s="61" t="s">
        <v>107</v>
      </c>
      <c r="C828" s="61" t="s">
        <v>13</v>
      </c>
      <c r="D828" s="62" t="s">
        <v>13</v>
      </c>
      <c r="E828" s="63" t="s">
        <v>115</v>
      </c>
      <c r="F828" s="64" t="s">
        <v>478</v>
      </c>
      <c r="G828" s="64" t="s">
        <v>201</v>
      </c>
      <c r="H828" s="65" t="s">
        <v>213</v>
      </c>
      <c r="I828" s="80"/>
      <c r="J828" s="359">
        <v>76.900000000000006</v>
      </c>
      <c r="K828" s="432">
        <v>76850.570000000007</v>
      </c>
      <c r="L828" s="359">
        <f t="shared" si="1058"/>
        <v>0</v>
      </c>
      <c r="M828" s="432">
        <f t="shared" si="1058"/>
        <v>0</v>
      </c>
      <c r="N828" s="359">
        <f t="shared" si="1058"/>
        <v>0</v>
      </c>
      <c r="O828" s="432">
        <f t="shared" si="1058"/>
        <v>0</v>
      </c>
      <c r="P828" s="359">
        <f t="shared" si="1058"/>
        <v>0</v>
      </c>
      <c r="Q828" s="432">
        <f t="shared" si="1058"/>
        <v>0</v>
      </c>
      <c r="R828" s="359">
        <f t="shared" si="1058"/>
        <v>0</v>
      </c>
      <c r="S828" s="432">
        <f t="shared" si="1058"/>
        <v>0</v>
      </c>
      <c r="T828" s="359">
        <f t="shared" si="1058"/>
        <v>76.900000000000006</v>
      </c>
      <c r="U828" s="715">
        <f t="shared" si="1058"/>
        <v>76850.570000000007</v>
      </c>
      <c r="V828" s="716">
        <f t="shared" si="1058"/>
        <v>76.900000000000006</v>
      </c>
      <c r="W828" s="715">
        <f t="shared" si="1058"/>
        <v>76850.570000000007</v>
      </c>
      <c r="X828" s="579">
        <f t="shared" si="1016"/>
        <v>1</v>
      </c>
      <c r="Y828" s="579">
        <f t="shared" si="1017"/>
        <v>1</v>
      </c>
    </row>
    <row r="829" spans="1:25" s="12" customFormat="1" ht="17.25" customHeight="1">
      <c r="A829" s="40" t="s">
        <v>498</v>
      </c>
      <c r="B829" s="67" t="s">
        <v>107</v>
      </c>
      <c r="C829" s="67" t="s">
        <v>13</v>
      </c>
      <c r="D829" s="68" t="s">
        <v>13</v>
      </c>
      <c r="E829" s="8" t="s">
        <v>115</v>
      </c>
      <c r="F829" s="9" t="s">
        <v>478</v>
      </c>
      <c r="G829" s="9" t="s">
        <v>201</v>
      </c>
      <c r="H829" s="10" t="s">
        <v>213</v>
      </c>
      <c r="I829" s="82">
        <v>200</v>
      </c>
      <c r="J829" s="360">
        <v>76.900000000000006</v>
      </c>
      <c r="K829" s="433">
        <v>76850.570000000007</v>
      </c>
      <c r="L829" s="360">
        <f t="shared" si="1058"/>
        <v>0</v>
      </c>
      <c r="M829" s="433">
        <f t="shared" si="1058"/>
        <v>0</v>
      </c>
      <c r="N829" s="360">
        <f t="shared" si="1058"/>
        <v>0</v>
      </c>
      <c r="O829" s="433">
        <f t="shared" si="1058"/>
        <v>0</v>
      </c>
      <c r="P829" s="360">
        <f t="shared" si="1058"/>
        <v>0</v>
      </c>
      <c r="Q829" s="433">
        <f t="shared" si="1058"/>
        <v>0</v>
      </c>
      <c r="R829" s="360">
        <f t="shared" si="1058"/>
        <v>0</v>
      </c>
      <c r="S829" s="433">
        <f t="shared" si="1058"/>
        <v>0</v>
      </c>
      <c r="T829" s="360">
        <f t="shared" si="1058"/>
        <v>76.900000000000006</v>
      </c>
      <c r="U829" s="700">
        <f t="shared" si="1058"/>
        <v>76850.570000000007</v>
      </c>
      <c r="V829" s="701">
        <f t="shared" si="1058"/>
        <v>76.900000000000006</v>
      </c>
      <c r="W829" s="700">
        <f t="shared" si="1058"/>
        <v>76850.570000000007</v>
      </c>
      <c r="X829" s="580">
        <f t="shared" si="1016"/>
        <v>1</v>
      </c>
      <c r="Y829" s="580">
        <f t="shared" si="1017"/>
        <v>1</v>
      </c>
    </row>
    <row r="830" spans="1:25" s="50" customFormat="1" ht="22.5" customHeight="1">
      <c r="A830" s="45" t="s">
        <v>500</v>
      </c>
      <c r="B830" s="72" t="s">
        <v>107</v>
      </c>
      <c r="C830" s="72" t="s">
        <v>13</v>
      </c>
      <c r="D830" s="73" t="s">
        <v>13</v>
      </c>
      <c r="E830" s="74" t="s">
        <v>115</v>
      </c>
      <c r="F830" s="75" t="s">
        <v>478</v>
      </c>
      <c r="G830" s="75" t="s">
        <v>201</v>
      </c>
      <c r="H830" s="76" t="s">
        <v>213</v>
      </c>
      <c r="I830" s="84">
        <v>240</v>
      </c>
      <c r="J830" s="351">
        <v>76.900000000000006</v>
      </c>
      <c r="K830" s="396">
        <v>76850.570000000007</v>
      </c>
      <c r="L830" s="351">
        <f>SUM(L831:L832)</f>
        <v>0</v>
      </c>
      <c r="M830" s="396">
        <f>SUM(M831:M832)</f>
        <v>0</v>
      </c>
      <c r="N830" s="351">
        <f>SUM(N831:N832)</f>
        <v>0</v>
      </c>
      <c r="O830" s="396">
        <f>SUM(O831:O832)</f>
        <v>0</v>
      </c>
      <c r="P830" s="351">
        <f>SUM(P831:P832)</f>
        <v>0</v>
      </c>
      <c r="Q830" s="396">
        <f t="shared" ref="Q830:S830" si="1059">SUM(Q831:Q832)</f>
        <v>0</v>
      </c>
      <c r="R830" s="351">
        <f t="shared" si="1059"/>
        <v>0</v>
      </c>
      <c r="S830" s="396">
        <f t="shared" si="1059"/>
        <v>0</v>
      </c>
      <c r="T830" s="351">
        <f t="shared" ref="T830:W830" si="1060">SUM(T831:T832)</f>
        <v>76.900000000000006</v>
      </c>
      <c r="U830" s="699">
        <f t="shared" si="1060"/>
        <v>76850.570000000007</v>
      </c>
      <c r="V830" s="708">
        <f t="shared" si="1060"/>
        <v>76.900000000000006</v>
      </c>
      <c r="W830" s="699">
        <f t="shared" si="1060"/>
        <v>76850.570000000007</v>
      </c>
      <c r="X830" s="572">
        <f t="shared" si="1016"/>
        <v>1</v>
      </c>
      <c r="Y830" s="572">
        <f t="shared" si="1017"/>
        <v>1</v>
      </c>
    </row>
    <row r="831" spans="1:25" s="6" customFormat="1" ht="15" customHeight="1">
      <c r="A831" s="93" t="s">
        <v>459</v>
      </c>
      <c r="B831" s="94"/>
      <c r="C831" s="94"/>
      <c r="D831" s="95"/>
      <c r="E831" s="96"/>
      <c r="F831" s="97"/>
      <c r="G831" s="97"/>
      <c r="H831" s="98"/>
      <c r="I831" s="328"/>
      <c r="J831" s="352">
        <v>47.1</v>
      </c>
      <c r="K831" s="397">
        <v>47093.57</v>
      </c>
      <c r="L831" s="352">
        <f t="shared" ref="L831:L832" si="1061">N831+P831+R831</f>
        <v>0</v>
      </c>
      <c r="M831" s="397">
        <f t="shared" ref="M831:M832" si="1062">O831+Q831+S831</f>
        <v>0</v>
      </c>
      <c r="N831" s="352"/>
      <c r="O831" s="397"/>
      <c r="P831" s="352"/>
      <c r="Q831" s="397"/>
      <c r="R831" s="352"/>
      <c r="S831" s="397"/>
      <c r="T831" s="352">
        <f t="shared" ref="T831:T832" si="1063">J831+L831</f>
        <v>47.1</v>
      </c>
      <c r="U831" s="700">
        <f t="shared" ref="U831:U832" si="1064">K831+M831</f>
        <v>47093.57</v>
      </c>
      <c r="V831" s="701">
        <v>47.1</v>
      </c>
      <c r="W831" s="700">
        <v>47093.57</v>
      </c>
      <c r="X831" s="564">
        <f t="shared" si="1016"/>
        <v>1</v>
      </c>
      <c r="Y831" s="564">
        <f t="shared" si="1017"/>
        <v>1</v>
      </c>
    </row>
    <row r="832" spans="1:25" s="6" customFormat="1" ht="16.5" customHeight="1">
      <c r="A832" s="93" t="s">
        <v>460</v>
      </c>
      <c r="B832" s="94"/>
      <c r="C832" s="94"/>
      <c r="D832" s="95"/>
      <c r="E832" s="96"/>
      <c r="F832" s="97"/>
      <c r="G832" s="97"/>
      <c r="H832" s="98"/>
      <c r="I832" s="328"/>
      <c r="J832" s="352">
        <v>29.800000000000004</v>
      </c>
      <c r="K832" s="397">
        <v>29757</v>
      </c>
      <c r="L832" s="352">
        <f t="shared" si="1061"/>
        <v>0</v>
      </c>
      <c r="M832" s="397">
        <f t="shared" si="1062"/>
        <v>0</v>
      </c>
      <c r="N832" s="352"/>
      <c r="O832" s="397"/>
      <c r="P832" s="352"/>
      <c r="Q832" s="397"/>
      <c r="R832" s="352"/>
      <c r="S832" s="397"/>
      <c r="T832" s="352">
        <f t="shared" si="1063"/>
        <v>29.800000000000004</v>
      </c>
      <c r="U832" s="700">
        <f t="shared" si="1064"/>
        <v>29757</v>
      </c>
      <c r="V832" s="701">
        <v>29.8</v>
      </c>
      <c r="W832" s="700">
        <v>29757</v>
      </c>
      <c r="X832" s="564">
        <f t="shared" si="1016"/>
        <v>0.99999999999999989</v>
      </c>
      <c r="Y832" s="564">
        <f t="shared" si="1017"/>
        <v>1</v>
      </c>
    </row>
    <row r="833" spans="1:25" ht="15" customHeight="1">
      <c r="A833" s="16" t="s">
        <v>43</v>
      </c>
      <c r="B833" s="17" t="s">
        <v>107</v>
      </c>
      <c r="C833" s="17" t="s">
        <v>34</v>
      </c>
      <c r="D833" s="17"/>
      <c r="E833" s="808"/>
      <c r="F833" s="809"/>
      <c r="G833" s="809"/>
      <c r="H833" s="810"/>
      <c r="I833" s="17"/>
      <c r="J833" s="129">
        <v>38826.5</v>
      </c>
      <c r="K833" s="445">
        <v>38826549.579999998</v>
      </c>
      <c r="L833" s="129">
        <f t="shared" ref="L833:W833" si="1065">L834+L885+L899</f>
        <v>65</v>
      </c>
      <c r="M833" s="445">
        <f t="shared" si="1065"/>
        <v>64995.199999999997</v>
      </c>
      <c r="N833" s="129">
        <f t="shared" si="1065"/>
        <v>65</v>
      </c>
      <c r="O833" s="445">
        <f t="shared" si="1065"/>
        <v>64995.199999999997</v>
      </c>
      <c r="P833" s="129">
        <f t="shared" si="1065"/>
        <v>0</v>
      </c>
      <c r="Q833" s="445">
        <f t="shared" si="1065"/>
        <v>0</v>
      </c>
      <c r="R833" s="129">
        <f t="shared" si="1065"/>
        <v>0</v>
      </c>
      <c r="S833" s="445">
        <f t="shared" si="1065"/>
        <v>0</v>
      </c>
      <c r="T833" s="129">
        <f t="shared" si="1065"/>
        <v>38891.5</v>
      </c>
      <c r="U833" s="747">
        <f t="shared" si="1065"/>
        <v>38891544.780000001</v>
      </c>
      <c r="V833" s="748">
        <f t="shared" si="1065"/>
        <v>38803.799999999996</v>
      </c>
      <c r="W833" s="747">
        <f t="shared" si="1065"/>
        <v>38803799.950000003</v>
      </c>
      <c r="X833" s="593">
        <f t="shared" si="1016"/>
        <v>0.99774500854942583</v>
      </c>
      <c r="Y833" s="593">
        <f t="shared" si="1017"/>
        <v>0.99774385845313296</v>
      </c>
    </row>
    <row r="834" spans="1:25" ht="15.75" customHeight="1">
      <c r="A834" s="87" t="s">
        <v>44</v>
      </c>
      <c r="B834" s="19" t="s">
        <v>107</v>
      </c>
      <c r="C834" s="19" t="s">
        <v>34</v>
      </c>
      <c r="D834" s="19" t="s">
        <v>489</v>
      </c>
      <c r="E834" s="799"/>
      <c r="F834" s="800"/>
      <c r="G834" s="800"/>
      <c r="H834" s="801"/>
      <c r="I834" s="19"/>
      <c r="J834" s="353">
        <v>4928</v>
      </c>
      <c r="K834" s="426">
        <v>4928011.9500000011</v>
      </c>
      <c r="L834" s="353">
        <f t="shared" ref="L834:W834" si="1066">L835+L862</f>
        <v>0</v>
      </c>
      <c r="M834" s="426">
        <f t="shared" si="1066"/>
        <v>0</v>
      </c>
      <c r="N834" s="353">
        <f t="shared" si="1066"/>
        <v>0</v>
      </c>
      <c r="O834" s="426">
        <f t="shared" si="1066"/>
        <v>0</v>
      </c>
      <c r="P834" s="353">
        <f t="shared" si="1066"/>
        <v>0</v>
      </c>
      <c r="Q834" s="426">
        <f t="shared" si="1066"/>
        <v>0</v>
      </c>
      <c r="R834" s="353">
        <f t="shared" si="1066"/>
        <v>0</v>
      </c>
      <c r="S834" s="426">
        <f t="shared" si="1066"/>
        <v>0</v>
      </c>
      <c r="T834" s="353">
        <f t="shared" si="1066"/>
        <v>4928</v>
      </c>
      <c r="U834" s="702">
        <f t="shared" si="1066"/>
        <v>4928011.9500000011</v>
      </c>
      <c r="V834" s="703">
        <f t="shared" si="1066"/>
        <v>4915.1000000000004</v>
      </c>
      <c r="W834" s="702">
        <f t="shared" si="1066"/>
        <v>4915061.5600000005</v>
      </c>
      <c r="X834" s="573">
        <f t="shared" si="1016"/>
        <v>0.99738230519480531</v>
      </c>
      <c r="Y834" s="573">
        <f t="shared" si="1017"/>
        <v>0.99737208632377594</v>
      </c>
    </row>
    <row r="835" spans="1:25" s="12" customFormat="1" ht="35.25" customHeight="1">
      <c r="A835" s="123" t="s">
        <v>157</v>
      </c>
      <c r="B835" s="24" t="s">
        <v>107</v>
      </c>
      <c r="C835" s="24" t="s">
        <v>34</v>
      </c>
      <c r="D835" s="25" t="s">
        <v>489</v>
      </c>
      <c r="E835" s="119" t="s">
        <v>158</v>
      </c>
      <c r="F835" s="120" t="s">
        <v>478</v>
      </c>
      <c r="G835" s="120" t="s">
        <v>201</v>
      </c>
      <c r="H835" s="121" t="s">
        <v>202</v>
      </c>
      <c r="I835" s="121"/>
      <c r="J835" s="366">
        <v>772.90000000000009</v>
      </c>
      <c r="K835" s="440">
        <v>772940</v>
      </c>
      <c r="L835" s="366">
        <f t="shared" ref="L835:W835" si="1067">L836+L846+L858</f>
        <v>0</v>
      </c>
      <c r="M835" s="440">
        <f t="shared" si="1067"/>
        <v>0</v>
      </c>
      <c r="N835" s="366">
        <f t="shared" si="1067"/>
        <v>0</v>
      </c>
      <c r="O835" s="440">
        <f t="shared" si="1067"/>
        <v>0</v>
      </c>
      <c r="P835" s="366">
        <f t="shared" si="1067"/>
        <v>0</v>
      </c>
      <c r="Q835" s="440">
        <f t="shared" si="1067"/>
        <v>0</v>
      </c>
      <c r="R835" s="366">
        <f t="shared" si="1067"/>
        <v>0</v>
      </c>
      <c r="S835" s="440">
        <f t="shared" si="1067"/>
        <v>0</v>
      </c>
      <c r="T835" s="366">
        <f t="shared" si="1067"/>
        <v>772.90000000000009</v>
      </c>
      <c r="U835" s="735">
        <f t="shared" si="1067"/>
        <v>772940</v>
      </c>
      <c r="V835" s="736">
        <f t="shared" si="1067"/>
        <v>769.1</v>
      </c>
      <c r="W835" s="735">
        <f t="shared" si="1067"/>
        <v>769110.91999999993</v>
      </c>
      <c r="X835" s="587">
        <f t="shared" si="1016"/>
        <v>0.99508345193427339</v>
      </c>
      <c r="Y835" s="587">
        <f t="shared" si="1017"/>
        <v>0.99504608378399351</v>
      </c>
    </row>
    <row r="836" spans="1:25" s="12" customFormat="1" ht="15.75" customHeight="1">
      <c r="A836" s="79" t="s">
        <v>159</v>
      </c>
      <c r="B836" s="61" t="s">
        <v>107</v>
      </c>
      <c r="C836" s="61" t="s">
        <v>34</v>
      </c>
      <c r="D836" s="62" t="s">
        <v>489</v>
      </c>
      <c r="E836" s="63" t="s">
        <v>158</v>
      </c>
      <c r="F836" s="64" t="s">
        <v>478</v>
      </c>
      <c r="G836" s="64" t="s">
        <v>201</v>
      </c>
      <c r="H836" s="65" t="s">
        <v>229</v>
      </c>
      <c r="I836" s="80"/>
      <c r="J836" s="359">
        <v>276.70000000000005</v>
      </c>
      <c r="K836" s="432">
        <v>276682</v>
      </c>
      <c r="L836" s="359">
        <f>L837+L841</f>
        <v>0</v>
      </c>
      <c r="M836" s="432">
        <f t="shared" ref="M836:W836" si="1068">M837+M841</f>
        <v>0</v>
      </c>
      <c r="N836" s="359">
        <f t="shared" si="1068"/>
        <v>0</v>
      </c>
      <c r="O836" s="432">
        <f t="shared" si="1068"/>
        <v>0</v>
      </c>
      <c r="P836" s="359">
        <f t="shared" si="1068"/>
        <v>0</v>
      </c>
      <c r="Q836" s="432">
        <f t="shared" si="1068"/>
        <v>0</v>
      </c>
      <c r="R836" s="359">
        <f t="shared" si="1068"/>
        <v>0</v>
      </c>
      <c r="S836" s="432">
        <f t="shared" si="1068"/>
        <v>0</v>
      </c>
      <c r="T836" s="359">
        <f t="shared" si="1068"/>
        <v>276.70000000000005</v>
      </c>
      <c r="U836" s="715">
        <f t="shared" si="1068"/>
        <v>276682</v>
      </c>
      <c r="V836" s="716">
        <f t="shared" si="1068"/>
        <v>276.70000000000005</v>
      </c>
      <c r="W836" s="715">
        <f t="shared" si="1068"/>
        <v>276682</v>
      </c>
      <c r="X836" s="579">
        <f t="shared" si="1016"/>
        <v>1</v>
      </c>
      <c r="Y836" s="579">
        <f t="shared" si="1017"/>
        <v>1</v>
      </c>
    </row>
    <row r="837" spans="1:25" s="12" customFormat="1" ht="14.25" customHeight="1">
      <c r="A837" s="140" t="s">
        <v>540</v>
      </c>
      <c r="B837" s="67" t="s">
        <v>107</v>
      </c>
      <c r="C837" s="67" t="s">
        <v>34</v>
      </c>
      <c r="D837" s="68" t="s">
        <v>489</v>
      </c>
      <c r="E837" s="8" t="s">
        <v>158</v>
      </c>
      <c r="F837" s="9" t="s">
        <v>478</v>
      </c>
      <c r="G837" s="9" t="s">
        <v>201</v>
      </c>
      <c r="H837" s="10" t="s">
        <v>229</v>
      </c>
      <c r="I837" s="82">
        <v>300</v>
      </c>
      <c r="J837" s="360">
        <v>22.6</v>
      </c>
      <c r="K837" s="433">
        <v>22540</v>
      </c>
      <c r="L837" s="360">
        <f>L838</f>
        <v>0</v>
      </c>
      <c r="M837" s="433">
        <f t="shared" ref="M837:W837" si="1069">M838</f>
        <v>0</v>
      </c>
      <c r="N837" s="360">
        <f t="shared" si="1069"/>
        <v>0</v>
      </c>
      <c r="O837" s="433">
        <f t="shared" si="1069"/>
        <v>0</v>
      </c>
      <c r="P837" s="360">
        <f t="shared" si="1069"/>
        <v>0</v>
      </c>
      <c r="Q837" s="433">
        <f t="shared" si="1069"/>
        <v>0</v>
      </c>
      <c r="R837" s="360">
        <f t="shared" si="1069"/>
        <v>0</v>
      </c>
      <c r="S837" s="433">
        <f t="shared" si="1069"/>
        <v>0</v>
      </c>
      <c r="T837" s="360">
        <f t="shared" si="1069"/>
        <v>22.6</v>
      </c>
      <c r="U837" s="700">
        <f t="shared" si="1069"/>
        <v>22540</v>
      </c>
      <c r="V837" s="701">
        <f t="shared" si="1069"/>
        <v>22.6</v>
      </c>
      <c r="W837" s="700">
        <f t="shared" si="1069"/>
        <v>22540</v>
      </c>
      <c r="X837" s="580">
        <f t="shared" ref="X837:X878" si="1070">IF(V837=0,0,V837/T837)</f>
        <v>1</v>
      </c>
      <c r="Y837" s="580">
        <f t="shared" ref="Y837:Y878" si="1071">IF(W837=0,0,W837/U837)</f>
        <v>1</v>
      </c>
    </row>
    <row r="838" spans="1:25" s="50" customFormat="1" ht="22.5" customHeight="1">
      <c r="A838" s="141" t="s">
        <v>541</v>
      </c>
      <c r="B838" s="46" t="s">
        <v>107</v>
      </c>
      <c r="C838" s="46" t="s">
        <v>34</v>
      </c>
      <c r="D838" s="47" t="s">
        <v>489</v>
      </c>
      <c r="E838" s="74" t="s">
        <v>158</v>
      </c>
      <c r="F838" s="75" t="s">
        <v>478</v>
      </c>
      <c r="G838" s="75" t="s">
        <v>201</v>
      </c>
      <c r="H838" s="76" t="s">
        <v>229</v>
      </c>
      <c r="I838" s="84">
        <v>320</v>
      </c>
      <c r="J838" s="351">
        <v>22.6</v>
      </c>
      <c r="K838" s="396">
        <v>22540</v>
      </c>
      <c r="L838" s="351">
        <f t="shared" ref="L838:W838" si="1072">SUM(L839:L840)</f>
        <v>0</v>
      </c>
      <c r="M838" s="396">
        <f t="shared" si="1072"/>
        <v>0</v>
      </c>
      <c r="N838" s="351">
        <f t="shared" si="1072"/>
        <v>0</v>
      </c>
      <c r="O838" s="396">
        <f t="shared" si="1072"/>
        <v>0</v>
      </c>
      <c r="P838" s="351">
        <f t="shared" si="1072"/>
        <v>0</v>
      </c>
      <c r="Q838" s="396">
        <f t="shared" si="1072"/>
        <v>0</v>
      </c>
      <c r="R838" s="351">
        <f t="shared" si="1072"/>
        <v>0</v>
      </c>
      <c r="S838" s="396">
        <f t="shared" si="1072"/>
        <v>0</v>
      </c>
      <c r="T838" s="351">
        <f t="shared" si="1072"/>
        <v>22.6</v>
      </c>
      <c r="U838" s="699">
        <f t="shared" si="1072"/>
        <v>22540</v>
      </c>
      <c r="V838" s="708">
        <f t="shared" si="1072"/>
        <v>22.6</v>
      </c>
      <c r="W838" s="699">
        <f t="shared" si="1072"/>
        <v>22540</v>
      </c>
      <c r="X838" s="572">
        <f t="shared" si="1070"/>
        <v>1</v>
      </c>
      <c r="Y838" s="572">
        <f t="shared" si="1071"/>
        <v>1</v>
      </c>
    </row>
    <row r="839" spans="1:25" s="50" customFormat="1" ht="15.75" customHeight="1">
      <c r="A839" s="198" t="s">
        <v>392</v>
      </c>
      <c r="B839" s="46"/>
      <c r="C839" s="46"/>
      <c r="D839" s="47"/>
      <c r="E839" s="74"/>
      <c r="F839" s="75"/>
      <c r="G839" s="75"/>
      <c r="H839" s="76"/>
      <c r="I839" s="84"/>
      <c r="J839" s="351">
        <v>2.6</v>
      </c>
      <c r="K839" s="396">
        <v>2540</v>
      </c>
      <c r="L839" s="352">
        <f t="shared" ref="L839:L840" si="1073">N839+P839+R839</f>
        <v>0</v>
      </c>
      <c r="M839" s="397">
        <f t="shared" ref="M839:M840" si="1074">O839+Q839+S839</f>
        <v>0</v>
      </c>
      <c r="N839" s="352"/>
      <c r="O839" s="397"/>
      <c r="P839" s="352"/>
      <c r="Q839" s="397"/>
      <c r="R839" s="352"/>
      <c r="S839" s="397"/>
      <c r="T839" s="352">
        <f t="shared" ref="T839:T840" si="1075">J839+L839</f>
        <v>2.6</v>
      </c>
      <c r="U839" s="700">
        <f t="shared" ref="U839:U840" si="1076">K839+M839</f>
        <v>2540</v>
      </c>
      <c r="V839" s="701">
        <v>2.6</v>
      </c>
      <c r="W839" s="700">
        <v>2540</v>
      </c>
      <c r="X839" s="564">
        <f t="shared" si="1070"/>
        <v>1</v>
      </c>
      <c r="Y839" s="564">
        <f t="shared" si="1071"/>
        <v>1</v>
      </c>
    </row>
    <row r="840" spans="1:25" s="50" customFormat="1" ht="14.25" customHeight="1">
      <c r="A840" s="198" t="s">
        <v>398</v>
      </c>
      <c r="B840" s="46"/>
      <c r="C840" s="46"/>
      <c r="D840" s="47"/>
      <c r="E840" s="74"/>
      <c r="F840" s="75"/>
      <c r="G840" s="75"/>
      <c r="H840" s="76"/>
      <c r="I840" s="84"/>
      <c r="J840" s="351">
        <v>20</v>
      </c>
      <c r="K840" s="396">
        <v>20000</v>
      </c>
      <c r="L840" s="352">
        <f t="shared" si="1073"/>
        <v>0</v>
      </c>
      <c r="M840" s="397">
        <f t="shared" si="1074"/>
        <v>0</v>
      </c>
      <c r="N840" s="351"/>
      <c r="O840" s="396"/>
      <c r="P840" s="351"/>
      <c r="Q840" s="396"/>
      <c r="R840" s="351"/>
      <c r="S840" s="396"/>
      <c r="T840" s="352">
        <f t="shared" si="1075"/>
        <v>20</v>
      </c>
      <c r="U840" s="700">
        <f t="shared" si="1076"/>
        <v>20000</v>
      </c>
      <c r="V840" s="708">
        <v>20</v>
      </c>
      <c r="W840" s="699">
        <v>20000</v>
      </c>
      <c r="X840" s="572">
        <f t="shared" si="1070"/>
        <v>1</v>
      </c>
      <c r="Y840" s="572">
        <f t="shared" si="1071"/>
        <v>1</v>
      </c>
    </row>
    <row r="841" spans="1:25" s="12" customFormat="1" ht="22.5" customHeight="1">
      <c r="A841" s="114" t="s">
        <v>553</v>
      </c>
      <c r="B841" s="67" t="s">
        <v>107</v>
      </c>
      <c r="C841" s="67" t="s">
        <v>34</v>
      </c>
      <c r="D841" s="68" t="s">
        <v>489</v>
      </c>
      <c r="E841" s="8" t="s">
        <v>158</v>
      </c>
      <c r="F841" s="9" t="s">
        <v>478</v>
      </c>
      <c r="G841" s="9" t="s">
        <v>201</v>
      </c>
      <c r="H841" s="10" t="s">
        <v>229</v>
      </c>
      <c r="I841" s="82">
        <v>600</v>
      </c>
      <c r="J841" s="360">
        <v>254.10000000000002</v>
      </c>
      <c r="K841" s="433">
        <v>254142</v>
      </c>
      <c r="L841" s="360">
        <f>L842+L844</f>
        <v>0</v>
      </c>
      <c r="M841" s="433">
        <f>M842+M844</f>
        <v>0</v>
      </c>
      <c r="N841" s="360">
        <f>N842+N844</f>
        <v>0</v>
      </c>
      <c r="O841" s="433">
        <f>O842+O844</f>
        <v>0</v>
      </c>
      <c r="P841" s="360">
        <f>P842+P844</f>
        <v>0</v>
      </c>
      <c r="Q841" s="433">
        <f t="shared" ref="Q841:S841" si="1077">Q842+Q844</f>
        <v>0</v>
      </c>
      <c r="R841" s="360">
        <f t="shared" si="1077"/>
        <v>0</v>
      </c>
      <c r="S841" s="433">
        <f t="shared" si="1077"/>
        <v>0</v>
      </c>
      <c r="T841" s="360">
        <f t="shared" ref="T841:W841" si="1078">T842+T844</f>
        <v>254.10000000000002</v>
      </c>
      <c r="U841" s="700">
        <f t="shared" si="1078"/>
        <v>254142</v>
      </c>
      <c r="V841" s="701">
        <f t="shared" si="1078"/>
        <v>254.10000000000002</v>
      </c>
      <c r="W841" s="700">
        <f t="shared" si="1078"/>
        <v>254142</v>
      </c>
      <c r="X841" s="580">
        <f t="shared" si="1070"/>
        <v>1</v>
      </c>
      <c r="Y841" s="580">
        <f t="shared" si="1071"/>
        <v>1</v>
      </c>
    </row>
    <row r="842" spans="1:25" s="50" customFormat="1" ht="15" customHeight="1">
      <c r="A842" s="117" t="s">
        <v>555</v>
      </c>
      <c r="B842" s="72" t="s">
        <v>107</v>
      </c>
      <c r="C842" s="72" t="s">
        <v>34</v>
      </c>
      <c r="D842" s="73" t="s">
        <v>489</v>
      </c>
      <c r="E842" s="74" t="s">
        <v>158</v>
      </c>
      <c r="F842" s="75" t="s">
        <v>478</v>
      </c>
      <c r="G842" s="75" t="s">
        <v>201</v>
      </c>
      <c r="H842" s="76" t="s">
        <v>229</v>
      </c>
      <c r="I842" s="76" t="s">
        <v>556</v>
      </c>
      <c r="J842" s="351">
        <v>11.799999999999999</v>
      </c>
      <c r="K842" s="396">
        <v>11842</v>
      </c>
      <c r="L842" s="351">
        <f t="shared" ref="L842:W842" si="1079">L843</f>
        <v>0</v>
      </c>
      <c r="M842" s="396">
        <f t="shared" si="1079"/>
        <v>0</v>
      </c>
      <c r="N842" s="351">
        <f t="shared" si="1079"/>
        <v>0</v>
      </c>
      <c r="O842" s="396">
        <f t="shared" si="1079"/>
        <v>0</v>
      </c>
      <c r="P842" s="351">
        <f t="shared" si="1079"/>
        <v>0</v>
      </c>
      <c r="Q842" s="396">
        <f t="shared" si="1079"/>
        <v>0</v>
      </c>
      <c r="R842" s="351">
        <f t="shared" si="1079"/>
        <v>0</v>
      </c>
      <c r="S842" s="396">
        <f t="shared" si="1079"/>
        <v>0</v>
      </c>
      <c r="T842" s="351">
        <f t="shared" si="1079"/>
        <v>11.799999999999999</v>
      </c>
      <c r="U842" s="699">
        <f t="shared" si="1079"/>
        <v>11842</v>
      </c>
      <c r="V842" s="708">
        <f t="shared" si="1079"/>
        <v>11.8</v>
      </c>
      <c r="W842" s="699">
        <f t="shared" si="1079"/>
        <v>11842</v>
      </c>
      <c r="X842" s="572">
        <f t="shared" si="1070"/>
        <v>1.0000000000000002</v>
      </c>
      <c r="Y842" s="572">
        <f t="shared" si="1071"/>
        <v>1</v>
      </c>
    </row>
    <row r="843" spans="1:25" s="50" customFormat="1" ht="18" customHeight="1">
      <c r="A843" s="198" t="s">
        <v>399</v>
      </c>
      <c r="B843" s="46"/>
      <c r="C843" s="46"/>
      <c r="D843" s="47"/>
      <c r="E843" s="74"/>
      <c r="F843" s="75"/>
      <c r="G843" s="75"/>
      <c r="H843" s="76"/>
      <c r="I843" s="84"/>
      <c r="J843" s="351">
        <v>11.799999999999999</v>
      </c>
      <c r="K843" s="396">
        <v>11842</v>
      </c>
      <c r="L843" s="352">
        <f t="shared" ref="L843" si="1080">N843+P843+R843</f>
        <v>0</v>
      </c>
      <c r="M843" s="397">
        <f t="shared" ref="M843" si="1081">O843+Q843+S843</f>
        <v>0</v>
      </c>
      <c r="N843" s="351"/>
      <c r="O843" s="396"/>
      <c r="P843" s="351"/>
      <c r="Q843" s="396"/>
      <c r="R843" s="351"/>
      <c r="S843" s="396"/>
      <c r="T843" s="352">
        <f t="shared" ref="T843" si="1082">J843+L843</f>
        <v>11.799999999999999</v>
      </c>
      <c r="U843" s="700">
        <f t="shared" ref="U843" si="1083">K843+M843</f>
        <v>11842</v>
      </c>
      <c r="V843" s="708">
        <v>11.8</v>
      </c>
      <c r="W843" s="699">
        <v>11842</v>
      </c>
      <c r="X843" s="572">
        <f t="shared" si="1070"/>
        <v>1.0000000000000002</v>
      </c>
      <c r="Y843" s="572">
        <f t="shared" si="1071"/>
        <v>1</v>
      </c>
    </row>
    <row r="844" spans="1:25" s="50" customFormat="1" ht="24.75" customHeight="1">
      <c r="A844" s="45" t="s">
        <v>3</v>
      </c>
      <c r="B844" s="46" t="s">
        <v>107</v>
      </c>
      <c r="C844" s="46" t="s">
        <v>34</v>
      </c>
      <c r="D844" s="47" t="s">
        <v>489</v>
      </c>
      <c r="E844" s="74" t="s">
        <v>158</v>
      </c>
      <c r="F844" s="75" t="s">
        <v>478</v>
      </c>
      <c r="G844" s="75" t="s">
        <v>201</v>
      </c>
      <c r="H844" s="76" t="s">
        <v>229</v>
      </c>
      <c r="I844" s="84">
        <v>630</v>
      </c>
      <c r="J844" s="351">
        <v>242.3</v>
      </c>
      <c r="K844" s="396">
        <v>242300</v>
      </c>
      <c r="L844" s="351">
        <f t="shared" ref="L844:W844" si="1084">SUM(L845:L845)</f>
        <v>0</v>
      </c>
      <c r="M844" s="396">
        <f t="shared" si="1084"/>
        <v>0</v>
      </c>
      <c r="N844" s="351">
        <f t="shared" si="1084"/>
        <v>0</v>
      </c>
      <c r="O844" s="396">
        <f t="shared" si="1084"/>
        <v>0</v>
      </c>
      <c r="P844" s="351">
        <f t="shared" si="1084"/>
        <v>0</v>
      </c>
      <c r="Q844" s="396">
        <f t="shared" si="1084"/>
        <v>0</v>
      </c>
      <c r="R844" s="351">
        <f t="shared" si="1084"/>
        <v>0</v>
      </c>
      <c r="S844" s="396">
        <f t="shared" si="1084"/>
        <v>0</v>
      </c>
      <c r="T844" s="351">
        <f t="shared" si="1084"/>
        <v>242.3</v>
      </c>
      <c r="U844" s="699">
        <f t="shared" si="1084"/>
        <v>242300</v>
      </c>
      <c r="V844" s="708">
        <f t="shared" si="1084"/>
        <v>242.3</v>
      </c>
      <c r="W844" s="699">
        <f t="shared" si="1084"/>
        <v>242300</v>
      </c>
      <c r="X844" s="572">
        <f t="shared" si="1070"/>
        <v>1</v>
      </c>
      <c r="Y844" s="572">
        <f t="shared" si="1071"/>
        <v>1</v>
      </c>
    </row>
    <row r="845" spans="1:25" s="50" customFormat="1" ht="14.25" customHeight="1">
      <c r="A845" s="198" t="s">
        <v>405</v>
      </c>
      <c r="B845" s="46"/>
      <c r="C845" s="46"/>
      <c r="D845" s="47"/>
      <c r="E845" s="74"/>
      <c r="F845" s="75"/>
      <c r="G845" s="75"/>
      <c r="H845" s="76"/>
      <c r="I845" s="84"/>
      <c r="J845" s="351">
        <v>242.3</v>
      </c>
      <c r="K845" s="396">
        <v>242300</v>
      </c>
      <c r="L845" s="352">
        <f t="shared" ref="L845" si="1085">N845+P845+R845</f>
        <v>0</v>
      </c>
      <c r="M845" s="397">
        <f t="shared" ref="M845" si="1086">O845+Q845+S845</f>
        <v>0</v>
      </c>
      <c r="N845" s="351"/>
      <c r="O845" s="396"/>
      <c r="P845" s="351"/>
      <c r="Q845" s="396"/>
      <c r="R845" s="351"/>
      <c r="S845" s="396"/>
      <c r="T845" s="352">
        <f t="shared" ref="T845" si="1087">J845+L845</f>
        <v>242.3</v>
      </c>
      <c r="U845" s="700">
        <f t="shared" ref="U845" si="1088">K845+M845</f>
        <v>242300</v>
      </c>
      <c r="V845" s="708">
        <v>242.3</v>
      </c>
      <c r="W845" s="699">
        <v>242300</v>
      </c>
      <c r="X845" s="572">
        <f t="shared" si="1070"/>
        <v>1</v>
      </c>
      <c r="Y845" s="572">
        <f t="shared" si="1071"/>
        <v>1</v>
      </c>
    </row>
    <row r="846" spans="1:25" s="12" customFormat="1" ht="15" customHeight="1">
      <c r="A846" s="79" t="s">
        <v>162</v>
      </c>
      <c r="B846" s="36" t="s">
        <v>107</v>
      </c>
      <c r="C846" s="36" t="s">
        <v>34</v>
      </c>
      <c r="D846" s="37" t="s">
        <v>489</v>
      </c>
      <c r="E846" s="63" t="s">
        <v>158</v>
      </c>
      <c r="F846" s="64" t="s">
        <v>478</v>
      </c>
      <c r="G846" s="64" t="s">
        <v>201</v>
      </c>
      <c r="H846" s="65" t="s">
        <v>230</v>
      </c>
      <c r="I846" s="80"/>
      <c r="J846" s="359">
        <v>460.40000000000003</v>
      </c>
      <c r="K846" s="432">
        <v>460400</v>
      </c>
      <c r="L846" s="359">
        <f>L847+L852</f>
        <v>0</v>
      </c>
      <c r="M846" s="432">
        <f t="shared" ref="M846:W846" si="1089">M847+M852</f>
        <v>0</v>
      </c>
      <c r="N846" s="359">
        <f t="shared" si="1089"/>
        <v>0</v>
      </c>
      <c r="O846" s="432">
        <f t="shared" si="1089"/>
        <v>0</v>
      </c>
      <c r="P846" s="359">
        <f t="shared" si="1089"/>
        <v>0</v>
      </c>
      <c r="Q846" s="432">
        <f t="shared" si="1089"/>
        <v>0</v>
      </c>
      <c r="R846" s="359">
        <f t="shared" si="1089"/>
        <v>0</v>
      </c>
      <c r="S846" s="432">
        <f t="shared" si="1089"/>
        <v>0</v>
      </c>
      <c r="T846" s="359">
        <f t="shared" si="1089"/>
        <v>460.40000000000003</v>
      </c>
      <c r="U846" s="715">
        <f t="shared" si="1089"/>
        <v>460400</v>
      </c>
      <c r="V846" s="716">
        <f t="shared" si="1089"/>
        <v>456.6</v>
      </c>
      <c r="W846" s="715">
        <f t="shared" si="1089"/>
        <v>456570.92</v>
      </c>
      <c r="X846" s="579">
        <f t="shared" si="1070"/>
        <v>0.99174630755864468</v>
      </c>
      <c r="Y846" s="579">
        <f t="shared" si="1071"/>
        <v>0.99168314509122502</v>
      </c>
    </row>
    <row r="847" spans="1:25" s="12" customFormat="1" ht="14.25" customHeight="1">
      <c r="A847" s="140" t="s">
        <v>540</v>
      </c>
      <c r="B847" s="67" t="s">
        <v>107</v>
      </c>
      <c r="C847" s="67" t="s">
        <v>34</v>
      </c>
      <c r="D847" s="68" t="s">
        <v>489</v>
      </c>
      <c r="E847" s="8" t="s">
        <v>158</v>
      </c>
      <c r="F847" s="9" t="s">
        <v>478</v>
      </c>
      <c r="G847" s="9" t="s">
        <v>201</v>
      </c>
      <c r="H847" s="10" t="s">
        <v>230</v>
      </c>
      <c r="I847" s="82">
        <v>300</v>
      </c>
      <c r="J847" s="360">
        <v>126.3</v>
      </c>
      <c r="K847" s="433">
        <v>126310</v>
      </c>
      <c r="L847" s="360">
        <f>L848</f>
        <v>0</v>
      </c>
      <c r="M847" s="433">
        <f t="shared" ref="M847:W847" si="1090">M848</f>
        <v>0</v>
      </c>
      <c r="N847" s="360">
        <f t="shared" si="1090"/>
        <v>0</v>
      </c>
      <c r="O847" s="433">
        <f t="shared" si="1090"/>
        <v>0</v>
      </c>
      <c r="P847" s="360">
        <f t="shared" si="1090"/>
        <v>0</v>
      </c>
      <c r="Q847" s="433">
        <f t="shared" si="1090"/>
        <v>0</v>
      </c>
      <c r="R847" s="360">
        <f t="shared" si="1090"/>
        <v>0</v>
      </c>
      <c r="S847" s="433">
        <f t="shared" si="1090"/>
        <v>0</v>
      </c>
      <c r="T847" s="360">
        <f t="shared" si="1090"/>
        <v>126.3</v>
      </c>
      <c r="U847" s="700">
        <f t="shared" si="1090"/>
        <v>126310</v>
      </c>
      <c r="V847" s="701">
        <f t="shared" si="1090"/>
        <v>126.3</v>
      </c>
      <c r="W847" s="700">
        <f t="shared" si="1090"/>
        <v>126310</v>
      </c>
      <c r="X847" s="580">
        <f t="shared" si="1070"/>
        <v>1</v>
      </c>
      <c r="Y847" s="580">
        <f t="shared" si="1071"/>
        <v>1</v>
      </c>
    </row>
    <row r="848" spans="1:25" s="143" customFormat="1" ht="23.25" customHeight="1">
      <c r="A848" s="141" t="s">
        <v>541</v>
      </c>
      <c r="B848" s="142" t="s">
        <v>107</v>
      </c>
      <c r="C848" s="142" t="s">
        <v>34</v>
      </c>
      <c r="D848" s="74" t="s">
        <v>489</v>
      </c>
      <c r="E848" s="74" t="s">
        <v>158</v>
      </c>
      <c r="F848" s="75" t="s">
        <v>478</v>
      </c>
      <c r="G848" s="75" t="s">
        <v>201</v>
      </c>
      <c r="H848" s="76" t="s">
        <v>230</v>
      </c>
      <c r="I848" s="84">
        <v>320</v>
      </c>
      <c r="J848" s="351">
        <v>126.3</v>
      </c>
      <c r="K848" s="396">
        <v>126310</v>
      </c>
      <c r="L848" s="351">
        <f>SUM(L849:L851)</f>
        <v>0</v>
      </c>
      <c r="M848" s="396">
        <f>SUM(M849:M851)</f>
        <v>0</v>
      </c>
      <c r="N848" s="351">
        <f>SUM(N849:N851)</f>
        <v>0</v>
      </c>
      <c r="O848" s="396">
        <f>SUM(O849:O851)</f>
        <v>0</v>
      </c>
      <c r="P848" s="351">
        <f>SUM(P849:P851)</f>
        <v>0</v>
      </c>
      <c r="Q848" s="396">
        <f t="shared" ref="Q848:S848" si="1091">SUM(Q849:Q851)</f>
        <v>0</v>
      </c>
      <c r="R848" s="351">
        <f t="shared" si="1091"/>
        <v>0</v>
      </c>
      <c r="S848" s="396">
        <f t="shared" si="1091"/>
        <v>0</v>
      </c>
      <c r="T848" s="351">
        <f t="shared" ref="T848:W848" si="1092">SUM(T849:T851)</f>
        <v>126.3</v>
      </c>
      <c r="U848" s="699">
        <f t="shared" si="1092"/>
        <v>126310</v>
      </c>
      <c r="V848" s="708">
        <f t="shared" si="1092"/>
        <v>126.3</v>
      </c>
      <c r="W848" s="699">
        <f t="shared" si="1092"/>
        <v>126310</v>
      </c>
      <c r="X848" s="572">
        <f t="shared" si="1070"/>
        <v>1</v>
      </c>
      <c r="Y848" s="572">
        <f t="shared" si="1071"/>
        <v>1</v>
      </c>
    </row>
    <row r="849" spans="1:25" s="402" customFormat="1" ht="23.25" customHeight="1">
      <c r="A849" s="93" t="s">
        <v>403</v>
      </c>
      <c r="B849" s="199"/>
      <c r="C849" s="199"/>
      <c r="D849" s="96"/>
      <c r="E849" s="96"/>
      <c r="F849" s="97"/>
      <c r="G849" s="97"/>
      <c r="H849" s="98"/>
      <c r="I849" s="328"/>
      <c r="J849" s="352">
        <v>6</v>
      </c>
      <c r="K849" s="397">
        <v>6000</v>
      </c>
      <c r="L849" s="352">
        <f t="shared" ref="L849:L851" si="1093">N849+P849+R849</f>
        <v>0</v>
      </c>
      <c r="M849" s="397">
        <f t="shared" ref="M849:M851" si="1094">O849+Q849+S849</f>
        <v>0</v>
      </c>
      <c r="N849" s="352"/>
      <c r="O849" s="397"/>
      <c r="P849" s="352"/>
      <c r="Q849" s="397"/>
      <c r="R849" s="352"/>
      <c r="S849" s="397"/>
      <c r="T849" s="352">
        <f t="shared" ref="T849:T851" si="1095">J849+L849</f>
        <v>6</v>
      </c>
      <c r="U849" s="700">
        <f t="shared" ref="U849:U851" si="1096">K849+M849</f>
        <v>6000</v>
      </c>
      <c r="V849" s="701">
        <v>6</v>
      </c>
      <c r="W849" s="700">
        <v>6000</v>
      </c>
      <c r="X849" s="564">
        <f t="shared" si="1070"/>
        <v>1</v>
      </c>
      <c r="Y849" s="564">
        <f t="shared" si="1071"/>
        <v>1</v>
      </c>
    </row>
    <row r="850" spans="1:25" s="402" customFormat="1" ht="23.25" customHeight="1">
      <c r="A850" s="93" t="s">
        <v>402</v>
      </c>
      <c r="B850" s="199"/>
      <c r="C850" s="199"/>
      <c r="D850" s="96"/>
      <c r="E850" s="96"/>
      <c r="F850" s="97"/>
      <c r="G850" s="97"/>
      <c r="H850" s="98"/>
      <c r="I850" s="328"/>
      <c r="J850" s="352">
        <v>67.3</v>
      </c>
      <c r="K850" s="397">
        <v>67270</v>
      </c>
      <c r="L850" s="352">
        <f t="shared" si="1093"/>
        <v>0</v>
      </c>
      <c r="M850" s="397">
        <f t="shared" si="1094"/>
        <v>0</v>
      </c>
      <c r="N850" s="352"/>
      <c r="O850" s="397"/>
      <c r="P850" s="352"/>
      <c r="Q850" s="397"/>
      <c r="R850" s="352"/>
      <c r="S850" s="397"/>
      <c r="T850" s="352">
        <f t="shared" si="1095"/>
        <v>67.3</v>
      </c>
      <c r="U850" s="700">
        <f t="shared" si="1096"/>
        <v>67270</v>
      </c>
      <c r="V850" s="701">
        <v>67.3</v>
      </c>
      <c r="W850" s="700">
        <v>67270</v>
      </c>
      <c r="X850" s="564">
        <f t="shared" si="1070"/>
        <v>1</v>
      </c>
      <c r="Y850" s="564">
        <f t="shared" si="1071"/>
        <v>1</v>
      </c>
    </row>
    <row r="851" spans="1:25" s="402" customFormat="1" ht="23.25" customHeight="1">
      <c r="A851" s="93" t="s">
        <v>378</v>
      </c>
      <c r="B851" s="199"/>
      <c r="C851" s="199"/>
      <c r="D851" s="96"/>
      <c r="E851" s="96"/>
      <c r="F851" s="97"/>
      <c r="G851" s="97"/>
      <c r="H851" s="98"/>
      <c r="I851" s="328"/>
      <c r="J851" s="352">
        <v>53</v>
      </c>
      <c r="K851" s="397">
        <v>53040</v>
      </c>
      <c r="L851" s="352">
        <f t="shared" si="1093"/>
        <v>0</v>
      </c>
      <c r="M851" s="397">
        <f t="shared" si="1094"/>
        <v>0</v>
      </c>
      <c r="N851" s="352"/>
      <c r="O851" s="397"/>
      <c r="P851" s="352"/>
      <c r="Q851" s="397"/>
      <c r="R851" s="352"/>
      <c r="S851" s="397"/>
      <c r="T851" s="352">
        <f t="shared" si="1095"/>
        <v>53</v>
      </c>
      <c r="U851" s="700">
        <f t="shared" si="1096"/>
        <v>53040</v>
      </c>
      <c r="V851" s="701">
        <v>53</v>
      </c>
      <c r="W851" s="700">
        <v>53040</v>
      </c>
      <c r="X851" s="564">
        <f t="shared" si="1070"/>
        <v>1</v>
      </c>
      <c r="Y851" s="564">
        <f t="shared" si="1071"/>
        <v>1</v>
      </c>
    </row>
    <row r="852" spans="1:25" s="139" customFormat="1" ht="22.5" customHeight="1">
      <c r="A852" s="114" t="s">
        <v>553</v>
      </c>
      <c r="B852" s="7" t="s">
        <v>107</v>
      </c>
      <c r="C852" s="7" t="s">
        <v>34</v>
      </c>
      <c r="D852" s="8" t="s">
        <v>489</v>
      </c>
      <c r="E852" s="8" t="s">
        <v>158</v>
      </c>
      <c r="F852" s="9" t="s">
        <v>478</v>
      </c>
      <c r="G852" s="9" t="s">
        <v>201</v>
      </c>
      <c r="H852" s="10" t="s">
        <v>230</v>
      </c>
      <c r="I852" s="82">
        <v>600</v>
      </c>
      <c r="J852" s="360">
        <v>334.1</v>
      </c>
      <c r="K852" s="433">
        <v>334090</v>
      </c>
      <c r="L852" s="360">
        <f>L853+L856</f>
        <v>0</v>
      </c>
      <c r="M852" s="433">
        <f>M853+M856</f>
        <v>0</v>
      </c>
      <c r="N852" s="360">
        <f>N853+N856</f>
        <v>0</v>
      </c>
      <c r="O852" s="433">
        <f>O853+O856</f>
        <v>0</v>
      </c>
      <c r="P852" s="360">
        <f>P853+P856</f>
        <v>0</v>
      </c>
      <c r="Q852" s="433">
        <f t="shared" ref="Q852:S852" si="1097">Q853+Q856</f>
        <v>0</v>
      </c>
      <c r="R852" s="360">
        <f t="shared" si="1097"/>
        <v>0</v>
      </c>
      <c r="S852" s="433">
        <f t="shared" si="1097"/>
        <v>0</v>
      </c>
      <c r="T852" s="360">
        <f t="shared" ref="T852:W852" si="1098">T853+T856</f>
        <v>334.1</v>
      </c>
      <c r="U852" s="700">
        <f t="shared" si="1098"/>
        <v>334090</v>
      </c>
      <c r="V852" s="701">
        <f t="shared" si="1098"/>
        <v>330.3</v>
      </c>
      <c r="W852" s="700">
        <f t="shared" si="1098"/>
        <v>330260.92</v>
      </c>
      <c r="X852" s="580">
        <f t="shared" si="1070"/>
        <v>0.98862615983238544</v>
      </c>
      <c r="Y852" s="580">
        <f t="shared" si="1071"/>
        <v>0.9885387769762638</v>
      </c>
    </row>
    <row r="853" spans="1:25" s="143" customFormat="1" ht="16.5" customHeight="1">
      <c r="A853" s="117" t="s">
        <v>555</v>
      </c>
      <c r="B853" s="142" t="s">
        <v>107</v>
      </c>
      <c r="C853" s="142" t="s">
        <v>34</v>
      </c>
      <c r="D853" s="74" t="s">
        <v>489</v>
      </c>
      <c r="E853" s="74" t="s">
        <v>158</v>
      </c>
      <c r="F853" s="75" t="s">
        <v>478</v>
      </c>
      <c r="G853" s="75" t="s">
        <v>201</v>
      </c>
      <c r="H853" s="76" t="s">
        <v>230</v>
      </c>
      <c r="I853" s="84">
        <v>610</v>
      </c>
      <c r="J853" s="351">
        <v>174.1</v>
      </c>
      <c r="K853" s="396">
        <v>174090</v>
      </c>
      <c r="L853" s="351">
        <f>SUM(L854:L855)</f>
        <v>0</v>
      </c>
      <c r="M853" s="396">
        <f>SUM(M854:M855)</f>
        <v>0</v>
      </c>
      <c r="N853" s="351">
        <f>SUM(N854:N855)</f>
        <v>0</v>
      </c>
      <c r="O853" s="396">
        <f>SUM(O854:O855)</f>
        <v>0</v>
      </c>
      <c r="P853" s="351">
        <f>SUM(P854:P855)</f>
        <v>0</v>
      </c>
      <c r="Q853" s="396">
        <f t="shared" ref="Q853:S853" si="1099">SUM(Q854:Q855)</f>
        <v>0</v>
      </c>
      <c r="R853" s="351">
        <f t="shared" si="1099"/>
        <v>0</v>
      </c>
      <c r="S853" s="396">
        <f t="shared" si="1099"/>
        <v>0</v>
      </c>
      <c r="T853" s="351">
        <f t="shared" ref="T853:W853" si="1100">SUM(T854:T855)</f>
        <v>174.1</v>
      </c>
      <c r="U853" s="699">
        <f t="shared" si="1100"/>
        <v>174090</v>
      </c>
      <c r="V853" s="708">
        <f t="shared" si="1100"/>
        <v>170.3</v>
      </c>
      <c r="W853" s="699">
        <f t="shared" si="1100"/>
        <v>170260.91999999998</v>
      </c>
      <c r="X853" s="572">
        <f t="shared" si="1070"/>
        <v>0.97817346352670886</v>
      </c>
      <c r="Y853" s="572">
        <f t="shared" si="1071"/>
        <v>0.97800516973978968</v>
      </c>
    </row>
    <row r="854" spans="1:25" s="402" customFormat="1" ht="15.75" customHeight="1">
      <c r="A854" s="173" t="s">
        <v>400</v>
      </c>
      <c r="B854" s="199"/>
      <c r="C854" s="199"/>
      <c r="D854" s="96"/>
      <c r="E854" s="96"/>
      <c r="F854" s="97"/>
      <c r="G854" s="97"/>
      <c r="H854" s="98"/>
      <c r="I854" s="328"/>
      <c r="J854" s="352">
        <v>94.5</v>
      </c>
      <c r="K854" s="397">
        <v>94490</v>
      </c>
      <c r="L854" s="352">
        <f t="shared" ref="L854:L855" si="1101">N854+P854+R854</f>
        <v>0</v>
      </c>
      <c r="M854" s="397">
        <f t="shared" ref="M854:M855" si="1102">O854+Q854+S854</f>
        <v>0</v>
      </c>
      <c r="N854" s="352"/>
      <c r="O854" s="397"/>
      <c r="P854" s="352"/>
      <c r="Q854" s="397"/>
      <c r="R854" s="352"/>
      <c r="S854" s="397"/>
      <c r="T854" s="352">
        <f t="shared" ref="T854:T855" si="1103">J854+L854</f>
        <v>94.5</v>
      </c>
      <c r="U854" s="700">
        <f t="shared" ref="U854:U855" si="1104">K854+M854</f>
        <v>94490</v>
      </c>
      <c r="V854" s="701">
        <v>90.7</v>
      </c>
      <c r="W854" s="700">
        <v>90673.61</v>
      </c>
      <c r="X854" s="564">
        <f t="shared" si="1070"/>
        <v>0.95978835978835986</v>
      </c>
      <c r="Y854" s="564">
        <f t="shared" si="1071"/>
        <v>0.95961064662927298</v>
      </c>
    </row>
    <row r="855" spans="1:25" s="402" customFormat="1" ht="28.5" customHeight="1">
      <c r="A855" s="93" t="s">
        <v>403</v>
      </c>
      <c r="B855" s="199"/>
      <c r="C855" s="199"/>
      <c r="D855" s="96"/>
      <c r="E855" s="96"/>
      <c r="F855" s="97"/>
      <c r="G855" s="97"/>
      <c r="H855" s="98"/>
      <c r="I855" s="328"/>
      <c r="J855" s="352">
        <v>79.599999999999994</v>
      </c>
      <c r="K855" s="397">
        <v>79600</v>
      </c>
      <c r="L855" s="352">
        <f t="shared" si="1101"/>
        <v>0</v>
      </c>
      <c r="M855" s="397">
        <f t="shared" si="1102"/>
        <v>0</v>
      </c>
      <c r="N855" s="352"/>
      <c r="O855" s="397"/>
      <c r="P855" s="352"/>
      <c r="Q855" s="397"/>
      <c r="R855" s="352"/>
      <c r="S855" s="397"/>
      <c r="T855" s="352">
        <f t="shared" si="1103"/>
        <v>79.599999999999994</v>
      </c>
      <c r="U855" s="700">
        <f t="shared" si="1104"/>
        <v>79600</v>
      </c>
      <c r="V855" s="701">
        <v>79.599999999999994</v>
      </c>
      <c r="W855" s="700">
        <v>79587.31</v>
      </c>
      <c r="X855" s="564">
        <f t="shared" si="1070"/>
        <v>1</v>
      </c>
      <c r="Y855" s="564">
        <f t="shared" si="1071"/>
        <v>0.99984057788944725</v>
      </c>
    </row>
    <row r="856" spans="1:25" s="50" customFormat="1" ht="23.25" customHeight="1">
      <c r="A856" s="45" t="s">
        <v>3</v>
      </c>
      <c r="B856" s="46" t="s">
        <v>107</v>
      </c>
      <c r="C856" s="46" t="s">
        <v>34</v>
      </c>
      <c r="D856" s="47" t="s">
        <v>489</v>
      </c>
      <c r="E856" s="74" t="s">
        <v>158</v>
      </c>
      <c r="F856" s="75" t="s">
        <v>478</v>
      </c>
      <c r="G856" s="75" t="s">
        <v>201</v>
      </c>
      <c r="H856" s="76" t="s">
        <v>230</v>
      </c>
      <c r="I856" s="84">
        <v>630</v>
      </c>
      <c r="J856" s="351">
        <v>160</v>
      </c>
      <c r="K856" s="396">
        <v>160000</v>
      </c>
      <c r="L856" s="351">
        <f t="shared" ref="L856:W856" si="1105">SUM(L857:L857)</f>
        <v>0</v>
      </c>
      <c r="M856" s="396">
        <f t="shared" si="1105"/>
        <v>0</v>
      </c>
      <c r="N856" s="351">
        <f t="shared" si="1105"/>
        <v>0</v>
      </c>
      <c r="O856" s="396">
        <f t="shared" si="1105"/>
        <v>0</v>
      </c>
      <c r="P856" s="351">
        <f t="shared" si="1105"/>
        <v>0</v>
      </c>
      <c r="Q856" s="396">
        <f t="shared" si="1105"/>
        <v>0</v>
      </c>
      <c r="R856" s="351">
        <f t="shared" si="1105"/>
        <v>0</v>
      </c>
      <c r="S856" s="396">
        <f t="shared" si="1105"/>
        <v>0</v>
      </c>
      <c r="T856" s="351">
        <f t="shared" si="1105"/>
        <v>160</v>
      </c>
      <c r="U856" s="699">
        <f t="shared" si="1105"/>
        <v>160000</v>
      </c>
      <c r="V856" s="708">
        <f t="shared" si="1105"/>
        <v>160</v>
      </c>
      <c r="W856" s="699">
        <f t="shared" si="1105"/>
        <v>160000</v>
      </c>
      <c r="X856" s="572">
        <f t="shared" si="1070"/>
        <v>1</v>
      </c>
      <c r="Y856" s="572">
        <f t="shared" si="1071"/>
        <v>1</v>
      </c>
    </row>
    <row r="857" spans="1:25" s="6" customFormat="1" ht="13.5" customHeight="1">
      <c r="A857" s="93" t="s">
        <v>404</v>
      </c>
      <c r="B857" s="127"/>
      <c r="C857" s="127"/>
      <c r="D857" s="128"/>
      <c r="E857" s="96"/>
      <c r="F857" s="97"/>
      <c r="G857" s="97"/>
      <c r="H857" s="98"/>
      <c r="I857" s="328"/>
      <c r="J857" s="352">
        <v>160</v>
      </c>
      <c r="K857" s="397">
        <v>160000</v>
      </c>
      <c r="L857" s="352">
        <f t="shared" ref="L857" si="1106">N857+P857+R857</f>
        <v>0</v>
      </c>
      <c r="M857" s="397">
        <f t="shared" ref="M857" si="1107">O857+Q857+S857</f>
        <v>0</v>
      </c>
      <c r="N857" s="352"/>
      <c r="O857" s="397"/>
      <c r="P857" s="352"/>
      <c r="Q857" s="397"/>
      <c r="R857" s="352"/>
      <c r="S857" s="397"/>
      <c r="T857" s="352">
        <f t="shared" ref="T857" si="1108">J857+L857</f>
        <v>160</v>
      </c>
      <c r="U857" s="700">
        <f t="shared" ref="U857" si="1109">K857+M857</f>
        <v>160000</v>
      </c>
      <c r="V857" s="701">
        <v>160</v>
      </c>
      <c r="W857" s="700">
        <v>160000</v>
      </c>
      <c r="X857" s="564">
        <f t="shared" si="1070"/>
        <v>1</v>
      </c>
      <c r="Y857" s="564">
        <f t="shared" si="1071"/>
        <v>1</v>
      </c>
    </row>
    <row r="858" spans="1:25" s="50" customFormat="1" ht="48.75" customHeight="1">
      <c r="A858" s="60" t="s">
        <v>81</v>
      </c>
      <c r="B858" s="61" t="s">
        <v>107</v>
      </c>
      <c r="C858" s="61" t="s">
        <v>34</v>
      </c>
      <c r="D858" s="62" t="s">
        <v>489</v>
      </c>
      <c r="E858" s="124" t="s">
        <v>158</v>
      </c>
      <c r="F858" s="125" t="s">
        <v>478</v>
      </c>
      <c r="G858" s="125" t="s">
        <v>201</v>
      </c>
      <c r="H858" s="126" t="s">
        <v>77</v>
      </c>
      <c r="I858" s="126"/>
      <c r="J858" s="370">
        <v>35.799999999999997</v>
      </c>
      <c r="K858" s="388">
        <v>35858</v>
      </c>
      <c r="L858" s="370">
        <f t="shared" ref="L858:W859" si="1110">L859</f>
        <v>0</v>
      </c>
      <c r="M858" s="388">
        <f t="shared" si="1110"/>
        <v>0</v>
      </c>
      <c r="N858" s="370">
        <f t="shared" si="1110"/>
        <v>0</v>
      </c>
      <c r="O858" s="388">
        <f t="shared" si="1110"/>
        <v>0</v>
      </c>
      <c r="P858" s="370">
        <f t="shared" si="1110"/>
        <v>0</v>
      </c>
      <c r="Q858" s="388">
        <f t="shared" si="1110"/>
        <v>0</v>
      </c>
      <c r="R858" s="370">
        <f t="shared" si="1110"/>
        <v>0</v>
      </c>
      <c r="S858" s="388">
        <f t="shared" si="1110"/>
        <v>0</v>
      </c>
      <c r="T858" s="370">
        <f t="shared" si="1110"/>
        <v>35.799999999999997</v>
      </c>
      <c r="U858" s="743">
        <f t="shared" si="1110"/>
        <v>35858</v>
      </c>
      <c r="V858" s="744">
        <f t="shared" si="1110"/>
        <v>35.799999999999997</v>
      </c>
      <c r="W858" s="743">
        <f t="shared" si="1110"/>
        <v>35858</v>
      </c>
      <c r="X858" s="591">
        <f t="shared" si="1070"/>
        <v>1</v>
      </c>
      <c r="Y858" s="591">
        <f t="shared" si="1071"/>
        <v>1</v>
      </c>
    </row>
    <row r="859" spans="1:25" s="50" customFormat="1" ht="21.75" customHeight="1">
      <c r="A859" s="114" t="s">
        <v>553</v>
      </c>
      <c r="B859" s="67" t="s">
        <v>107</v>
      </c>
      <c r="C859" s="67" t="s">
        <v>34</v>
      </c>
      <c r="D859" s="68" t="s">
        <v>489</v>
      </c>
      <c r="E859" s="8" t="s">
        <v>158</v>
      </c>
      <c r="F859" s="9" t="s">
        <v>478</v>
      </c>
      <c r="G859" s="9" t="s">
        <v>201</v>
      </c>
      <c r="H859" s="10" t="s">
        <v>77</v>
      </c>
      <c r="I859" s="10" t="s">
        <v>554</v>
      </c>
      <c r="J859" s="360">
        <v>35.799999999999997</v>
      </c>
      <c r="K859" s="433">
        <v>35858</v>
      </c>
      <c r="L859" s="360">
        <f t="shared" si="1110"/>
        <v>0</v>
      </c>
      <c r="M859" s="433">
        <f t="shared" si="1110"/>
        <v>0</v>
      </c>
      <c r="N859" s="360">
        <f t="shared" si="1110"/>
        <v>0</v>
      </c>
      <c r="O859" s="433">
        <f t="shared" si="1110"/>
        <v>0</v>
      </c>
      <c r="P859" s="360">
        <f t="shared" si="1110"/>
        <v>0</v>
      </c>
      <c r="Q859" s="433">
        <f t="shared" si="1110"/>
        <v>0</v>
      </c>
      <c r="R859" s="360">
        <f t="shared" si="1110"/>
        <v>0</v>
      </c>
      <c r="S859" s="433">
        <f t="shared" si="1110"/>
        <v>0</v>
      </c>
      <c r="T859" s="360">
        <f t="shared" si="1110"/>
        <v>35.799999999999997</v>
      </c>
      <c r="U859" s="700">
        <f t="shared" si="1110"/>
        <v>35858</v>
      </c>
      <c r="V859" s="701">
        <f t="shared" si="1110"/>
        <v>35.799999999999997</v>
      </c>
      <c r="W859" s="700">
        <f t="shared" si="1110"/>
        <v>35858</v>
      </c>
      <c r="X859" s="580">
        <f t="shared" si="1070"/>
        <v>1</v>
      </c>
      <c r="Y859" s="580">
        <f t="shared" si="1071"/>
        <v>1</v>
      </c>
    </row>
    <row r="860" spans="1:25" s="50" customFormat="1" ht="15" customHeight="1">
      <c r="A860" s="117" t="s">
        <v>555</v>
      </c>
      <c r="B860" s="72" t="s">
        <v>107</v>
      </c>
      <c r="C860" s="72" t="s">
        <v>34</v>
      </c>
      <c r="D860" s="73" t="s">
        <v>489</v>
      </c>
      <c r="E860" s="74" t="s">
        <v>158</v>
      </c>
      <c r="F860" s="75" t="s">
        <v>478</v>
      </c>
      <c r="G860" s="75" t="s">
        <v>201</v>
      </c>
      <c r="H860" s="76" t="s">
        <v>77</v>
      </c>
      <c r="I860" s="76" t="s">
        <v>556</v>
      </c>
      <c r="J860" s="351">
        <v>35.799999999999997</v>
      </c>
      <c r="K860" s="396">
        <v>35858</v>
      </c>
      <c r="L860" s="351">
        <f t="shared" ref="L860:W860" si="1111">SUM(L861:L861)</f>
        <v>0</v>
      </c>
      <c r="M860" s="396">
        <f t="shared" si="1111"/>
        <v>0</v>
      </c>
      <c r="N860" s="351">
        <f t="shared" si="1111"/>
        <v>0</v>
      </c>
      <c r="O860" s="396">
        <f t="shared" si="1111"/>
        <v>0</v>
      </c>
      <c r="P860" s="351">
        <f t="shared" si="1111"/>
        <v>0</v>
      </c>
      <c r="Q860" s="396">
        <f t="shared" si="1111"/>
        <v>0</v>
      </c>
      <c r="R860" s="351">
        <f t="shared" si="1111"/>
        <v>0</v>
      </c>
      <c r="S860" s="396">
        <f t="shared" si="1111"/>
        <v>0</v>
      </c>
      <c r="T860" s="351">
        <f t="shared" si="1111"/>
        <v>35.799999999999997</v>
      </c>
      <c r="U860" s="699">
        <f t="shared" si="1111"/>
        <v>35858</v>
      </c>
      <c r="V860" s="708">
        <f t="shared" si="1111"/>
        <v>35.799999999999997</v>
      </c>
      <c r="W860" s="699">
        <f t="shared" si="1111"/>
        <v>35858</v>
      </c>
      <c r="X860" s="572">
        <f t="shared" si="1070"/>
        <v>1</v>
      </c>
      <c r="Y860" s="572">
        <f t="shared" si="1071"/>
        <v>1</v>
      </c>
    </row>
    <row r="861" spans="1:25" s="6" customFormat="1" ht="15" customHeight="1">
      <c r="A861" s="173" t="s">
        <v>401</v>
      </c>
      <c r="B861" s="94"/>
      <c r="C861" s="94"/>
      <c r="D861" s="95"/>
      <c r="E861" s="96"/>
      <c r="F861" s="97"/>
      <c r="G861" s="97"/>
      <c r="H861" s="98"/>
      <c r="I861" s="98"/>
      <c r="J861" s="352">
        <v>35.799999999999997</v>
      </c>
      <c r="K861" s="397">
        <v>35858</v>
      </c>
      <c r="L861" s="352">
        <f t="shared" ref="L861" si="1112">N861+P861+R861</f>
        <v>0</v>
      </c>
      <c r="M861" s="397">
        <f t="shared" ref="M861" si="1113">O861+Q861+S861</f>
        <v>0</v>
      </c>
      <c r="N861" s="352"/>
      <c r="O861" s="397"/>
      <c r="P861" s="352"/>
      <c r="Q861" s="397"/>
      <c r="R861" s="352"/>
      <c r="S861" s="397"/>
      <c r="T861" s="352">
        <f t="shared" ref="T861" si="1114">J861+L861</f>
        <v>35.799999999999997</v>
      </c>
      <c r="U861" s="700">
        <f t="shared" ref="U861" si="1115">K861+M861</f>
        <v>35858</v>
      </c>
      <c r="V861" s="701">
        <v>35.799999999999997</v>
      </c>
      <c r="W861" s="700">
        <v>35858</v>
      </c>
      <c r="X861" s="564">
        <f t="shared" si="1070"/>
        <v>1</v>
      </c>
      <c r="Y861" s="564">
        <f t="shared" si="1071"/>
        <v>1</v>
      </c>
    </row>
    <row r="862" spans="1:25" ht="15.75" customHeight="1">
      <c r="A862" s="23" t="s">
        <v>45</v>
      </c>
      <c r="B862" s="100" t="s">
        <v>107</v>
      </c>
      <c r="C862" s="100" t="s">
        <v>34</v>
      </c>
      <c r="D862" s="101" t="s">
        <v>489</v>
      </c>
      <c r="E862" s="101" t="s">
        <v>46</v>
      </c>
      <c r="F862" s="102" t="s">
        <v>478</v>
      </c>
      <c r="G862" s="102" t="s">
        <v>201</v>
      </c>
      <c r="H862" s="103" t="s">
        <v>202</v>
      </c>
      <c r="I862" s="103"/>
      <c r="J862" s="363">
        <v>4155.0999999999995</v>
      </c>
      <c r="K862" s="436">
        <v>4155071.9500000007</v>
      </c>
      <c r="L862" s="363">
        <f t="shared" ref="L862:W862" si="1116">L863</f>
        <v>0</v>
      </c>
      <c r="M862" s="436">
        <f t="shared" si="1116"/>
        <v>0</v>
      </c>
      <c r="N862" s="363">
        <f t="shared" si="1116"/>
        <v>0</v>
      </c>
      <c r="O862" s="436">
        <f t="shared" si="1116"/>
        <v>0</v>
      </c>
      <c r="P862" s="363">
        <f t="shared" si="1116"/>
        <v>0</v>
      </c>
      <c r="Q862" s="436">
        <f t="shared" si="1116"/>
        <v>0</v>
      </c>
      <c r="R862" s="363">
        <f t="shared" si="1116"/>
        <v>0</v>
      </c>
      <c r="S862" s="436">
        <f t="shared" si="1116"/>
        <v>0</v>
      </c>
      <c r="T862" s="363">
        <f t="shared" si="1116"/>
        <v>4155.0999999999995</v>
      </c>
      <c r="U862" s="724">
        <f t="shared" si="1116"/>
        <v>4155071.9500000007</v>
      </c>
      <c r="V862" s="725">
        <f t="shared" si="1116"/>
        <v>4146</v>
      </c>
      <c r="W862" s="724">
        <f t="shared" si="1116"/>
        <v>4145950.64</v>
      </c>
      <c r="X862" s="583">
        <f t="shared" si="1070"/>
        <v>0.99780992033886085</v>
      </c>
      <c r="Y862" s="583">
        <f t="shared" si="1071"/>
        <v>0.99780477688238334</v>
      </c>
    </row>
    <row r="863" spans="1:25" s="136" customFormat="1" ht="14.25" customHeight="1">
      <c r="A863" s="133" t="s">
        <v>47</v>
      </c>
      <c r="B863" s="134" t="s">
        <v>107</v>
      </c>
      <c r="C863" s="134" t="s">
        <v>34</v>
      </c>
      <c r="D863" s="55" t="s">
        <v>489</v>
      </c>
      <c r="E863" s="55" t="s">
        <v>46</v>
      </c>
      <c r="F863" s="56" t="s">
        <v>495</v>
      </c>
      <c r="G863" s="56" t="s">
        <v>201</v>
      </c>
      <c r="H863" s="57" t="s">
        <v>202</v>
      </c>
      <c r="I863" s="135"/>
      <c r="J863" s="372">
        <v>4155.0999999999995</v>
      </c>
      <c r="K863" s="446">
        <v>4155071.9500000007</v>
      </c>
      <c r="L863" s="372">
        <f>L864+L871+L878+L882</f>
        <v>0</v>
      </c>
      <c r="M863" s="446">
        <f t="shared" ref="M863:W863" si="1117">M864+M871+M878+M882</f>
        <v>0</v>
      </c>
      <c r="N863" s="372">
        <f t="shared" si="1117"/>
        <v>0</v>
      </c>
      <c r="O863" s="446">
        <f t="shared" si="1117"/>
        <v>0</v>
      </c>
      <c r="P863" s="372">
        <f t="shared" si="1117"/>
        <v>0</v>
      </c>
      <c r="Q863" s="446">
        <f t="shared" si="1117"/>
        <v>0</v>
      </c>
      <c r="R863" s="372">
        <f t="shared" si="1117"/>
        <v>0</v>
      </c>
      <c r="S863" s="446">
        <f t="shared" si="1117"/>
        <v>0</v>
      </c>
      <c r="T863" s="372">
        <f t="shared" si="1117"/>
        <v>4155.0999999999995</v>
      </c>
      <c r="U863" s="750">
        <f t="shared" si="1117"/>
        <v>4155071.9500000007</v>
      </c>
      <c r="V863" s="749">
        <f t="shared" si="1117"/>
        <v>4146</v>
      </c>
      <c r="W863" s="750">
        <f t="shared" si="1117"/>
        <v>4145950.64</v>
      </c>
      <c r="X863" s="594">
        <f t="shared" si="1070"/>
        <v>0.99780992033886085</v>
      </c>
      <c r="Y863" s="594">
        <f t="shared" si="1071"/>
        <v>0.99780477688238334</v>
      </c>
    </row>
    <row r="864" spans="1:25" s="139" customFormat="1" ht="26.25" customHeight="1">
      <c r="A864" s="137" t="s">
        <v>163</v>
      </c>
      <c r="B864" s="138" t="s">
        <v>107</v>
      </c>
      <c r="C864" s="138" t="s">
        <v>34</v>
      </c>
      <c r="D864" s="63" t="s">
        <v>489</v>
      </c>
      <c r="E864" s="63" t="s">
        <v>46</v>
      </c>
      <c r="F864" s="64" t="s">
        <v>495</v>
      </c>
      <c r="G864" s="64" t="s">
        <v>201</v>
      </c>
      <c r="H864" s="65" t="s">
        <v>231</v>
      </c>
      <c r="I864" s="80"/>
      <c r="J864" s="359">
        <v>3488.4</v>
      </c>
      <c r="K864" s="432">
        <v>3488375.7900000005</v>
      </c>
      <c r="L864" s="359">
        <f>L865+L868</f>
        <v>0</v>
      </c>
      <c r="M864" s="432">
        <f>M865+M868</f>
        <v>0</v>
      </c>
      <c r="N864" s="359">
        <f>N865+N868</f>
        <v>0</v>
      </c>
      <c r="O864" s="432">
        <f>O865+O868</f>
        <v>0</v>
      </c>
      <c r="P864" s="359">
        <f>P865+P868</f>
        <v>0</v>
      </c>
      <c r="Q864" s="432">
        <f t="shared" ref="Q864:S864" si="1118">Q865+Q868</f>
        <v>0</v>
      </c>
      <c r="R864" s="359">
        <f t="shared" si="1118"/>
        <v>0</v>
      </c>
      <c r="S864" s="432">
        <f t="shared" si="1118"/>
        <v>0</v>
      </c>
      <c r="T864" s="359">
        <f t="shared" ref="T864:W864" si="1119">T865+T868</f>
        <v>3488.4</v>
      </c>
      <c r="U864" s="715">
        <f t="shared" si="1119"/>
        <v>3488375.7900000005</v>
      </c>
      <c r="V864" s="716">
        <f t="shared" si="1119"/>
        <v>3488.4</v>
      </c>
      <c r="W864" s="715">
        <f t="shared" si="1119"/>
        <v>3488375.79</v>
      </c>
      <c r="X864" s="579">
        <f t="shared" si="1070"/>
        <v>1</v>
      </c>
      <c r="Y864" s="579">
        <f t="shared" si="1071"/>
        <v>0.99999999999999989</v>
      </c>
    </row>
    <row r="865" spans="1:25" s="139" customFormat="1" ht="24.75" customHeight="1">
      <c r="A865" s="40" t="s">
        <v>498</v>
      </c>
      <c r="B865" s="7" t="s">
        <v>107</v>
      </c>
      <c r="C865" s="7" t="s">
        <v>34</v>
      </c>
      <c r="D865" s="8" t="s">
        <v>489</v>
      </c>
      <c r="E865" s="182" t="s">
        <v>46</v>
      </c>
      <c r="F865" s="183" t="s">
        <v>495</v>
      </c>
      <c r="G865" s="183" t="s">
        <v>201</v>
      </c>
      <c r="H865" s="184" t="s">
        <v>231</v>
      </c>
      <c r="I865" s="82">
        <v>200</v>
      </c>
      <c r="J865" s="360">
        <v>51.4</v>
      </c>
      <c r="K865" s="433">
        <v>51482.7</v>
      </c>
      <c r="L865" s="360">
        <f t="shared" ref="L865:W866" si="1120">L866</f>
        <v>0</v>
      </c>
      <c r="M865" s="433">
        <f t="shared" si="1120"/>
        <v>0</v>
      </c>
      <c r="N865" s="360">
        <f t="shared" si="1120"/>
        <v>0</v>
      </c>
      <c r="O865" s="433">
        <f t="shared" si="1120"/>
        <v>0</v>
      </c>
      <c r="P865" s="360">
        <f t="shared" si="1120"/>
        <v>0</v>
      </c>
      <c r="Q865" s="433">
        <f t="shared" si="1120"/>
        <v>0</v>
      </c>
      <c r="R865" s="360">
        <f t="shared" si="1120"/>
        <v>0</v>
      </c>
      <c r="S865" s="433">
        <f t="shared" si="1120"/>
        <v>0</v>
      </c>
      <c r="T865" s="360">
        <f t="shared" si="1120"/>
        <v>51.4</v>
      </c>
      <c r="U865" s="700">
        <f t="shared" si="1120"/>
        <v>51482.7</v>
      </c>
      <c r="V865" s="701">
        <f t="shared" si="1120"/>
        <v>51.4</v>
      </c>
      <c r="W865" s="700">
        <f t="shared" si="1120"/>
        <v>51482.7</v>
      </c>
      <c r="X865" s="580">
        <f t="shared" si="1070"/>
        <v>1</v>
      </c>
      <c r="Y865" s="580">
        <f t="shared" si="1071"/>
        <v>1</v>
      </c>
    </row>
    <row r="866" spans="1:25" s="139" customFormat="1" ht="20.25" customHeight="1">
      <c r="A866" s="45" t="s">
        <v>500</v>
      </c>
      <c r="B866" s="142" t="s">
        <v>107</v>
      </c>
      <c r="C866" s="142" t="s">
        <v>34</v>
      </c>
      <c r="D866" s="74" t="s">
        <v>489</v>
      </c>
      <c r="E866" s="185" t="s">
        <v>46</v>
      </c>
      <c r="F866" s="186" t="s">
        <v>495</v>
      </c>
      <c r="G866" s="186" t="s">
        <v>201</v>
      </c>
      <c r="H866" s="187" t="s">
        <v>231</v>
      </c>
      <c r="I866" s="84">
        <v>240</v>
      </c>
      <c r="J866" s="351">
        <v>51.4</v>
      </c>
      <c r="K866" s="396">
        <v>51482.7</v>
      </c>
      <c r="L866" s="351">
        <f t="shared" si="1120"/>
        <v>0</v>
      </c>
      <c r="M866" s="396">
        <f t="shared" si="1120"/>
        <v>0</v>
      </c>
      <c r="N866" s="351">
        <f t="shared" si="1120"/>
        <v>0</v>
      </c>
      <c r="O866" s="396">
        <f t="shared" si="1120"/>
        <v>0</v>
      </c>
      <c r="P866" s="351">
        <f t="shared" si="1120"/>
        <v>0</v>
      </c>
      <c r="Q866" s="396">
        <f t="shared" si="1120"/>
        <v>0</v>
      </c>
      <c r="R866" s="351">
        <f t="shared" si="1120"/>
        <v>0</v>
      </c>
      <c r="S866" s="396">
        <f t="shared" si="1120"/>
        <v>0</v>
      </c>
      <c r="T866" s="351">
        <f t="shared" si="1120"/>
        <v>51.4</v>
      </c>
      <c r="U866" s="699">
        <f t="shared" si="1120"/>
        <v>51482.7</v>
      </c>
      <c r="V866" s="708">
        <f t="shared" si="1120"/>
        <v>51.4</v>
      </c>
      <c r="W866" s="699">
        <f t="shared" si="1120"/>
        <v>51482.7</v>
      </c>
      <c r="X866" s="572">
        <f t="shared" si="1070"/>
        <v>1</v>
      </c>
      <c r="Y866" s="572">
        <f t="shared" si="1071"/>
        <v>1</v>
      </c>
    </row>
    <row r="867" spans="1:25" s="139" customFormat="1" ht="14.25" customHeight="1">
      <c r="A867" s="93" t="s">
        <v>414</v>
      </c>
      <c r="B867" s="199"/>
      <c r="C867" s="199"/>
      <c r="D867" s="96"/>
      <c r="E867" s="403"/>
      <c r="F867" s="404"/>
      <c r="G867" s="404"/>
      <c r="H867" s="405"/>
      <c r="I867" s="328"/>
      <c r="J867" s="352">
        <v>51.4</v>
      </c>
      <c r="K867" s="397">
        <v>51482.7</v>
      </c>
      <c r="L867" s="352">
        <f t="shared" ref="L867" si="1121">N867+P867+R867</f>
        <v>0</v>
      </c>
      <c r="M867" s="397">
        <f t="shared" ref="M867" si="1122">O867+Q867+S867</f>
        <v>0</v>
      </c>
      <c r="N867" s="352"/>
      <c r="O867" s="397"/>
      <c r="P867" s="352"/>
      <c r="Q867" s="397"/>
      <c r="R867" s="352"/>
      <c r="S867" s="397"/>
      <c r="T867" s="352">
        <f t="shared" ref="T867" si="1123">J867+L867</f>
        <v>51.4</v>
      </c>
      <c r="U867" s="700">
        <f t="shared" ref="U867" si="1124">K867+M867</f>
        <v>51482.7</v>
      </c>
      <c r="V867" s="701">
        <v>51.4</v>
      </c>
      <c r="W867" s="700">
        <v>51482.7</v>
      </c>
      <c r="X867" s="564">
        <f t="shared" si="1070"/>
        <v>1</v>
      </c>
      <c r="Y867" s="564">
        <f t="shared" si="1071"/>
        <v>1</v>
      </c>
    </row>
    <row r="868" spans="1:25" s="139" customFormat="1" ht="14.25" customHeight="1">
      <c r="A868" s="140" t="s">
        <v>540</v>
      </c>
      <c r="B868" s="7" t="s">
        <v>107</v>
      </c>
      <c r="C868" s="7" t="s">
        <v>34</v>
      </c>
      <c r="D868" s="8" t="s">
        <v>489</v>
      </c>
      <c r="E868" s="182" t="s">
        <v>46</v>
      </c>
      <c r="F868" s="183" t="s">
        <v>495</v>
      </c>
      <c r="G868" s="183" t="s">
        <v>201</v>
      </c>
      <c r="H868" s="184" t="s">
        <v>231</v>
      </c>
      <c r="I868" s="82">
        <v>300</v>
      </c>
      <c r="J868" s="384">
        <v>3437</v>
      </c>
      <c r="K868" s="463">
        <v>3436893.0900000003</v>
      </c>
      <c r="L868" s="384">
        <f t="shared" ref="L868:W869" si="1125">L869</f>
        <v>0</v>
      </c>
      <c r="M868" s="463">
        <f t="shared" si="1125"/>
        <v>0</v>
      </c>
      <c r="N868" s="384">
        <f t="shared" si="1125"/>
        <v>0</v>
      </c>
      <c r="O868" s="463">
        <f t="shared" si="1125"/>
        <v>0</v>
      </c>
      <c r="P868" s="384">
        <f t="shared" si="1125"/>
        <v>0</v>
      </c>
      <c r="Q868" s="463">
        <f t="shared" si="1125"/>
        <v>0</v>
      </c>
      <c r="R868" s="384">
        <f t="shared" si="1125"/>
        <v>0</v>
      </c>
      <c r="S868" s="463">
        <f t="shared" si="1125"/>
        <v>0</v>
      </c>
      <c r="T868" s="384">
        <f t="shared" si="1125"/>
        <v>3437</v>
      </c>
      <c r="U868" s="778">
        <f t="shared" si="1125"/>
        <v>3436893.0900000003</v>
      </c>
      <c r="V868" s="779">
        <f t="shared" si="1125"/>
        <v>3437</v>
      </c>
      <c r="W868" s="778">
        <f t="shared" si="1125"/>
        <v>3436893.09</v>
      </c>
      <c r="X868" s="615">
        <f t="shared" si="1070"/>
        <v>1</v>
      </c>
      <c r="Y868" s="615">
        <f t="shared" si="1071"/>
        <v>0.99999999999999989</v>
      </c>
    </row>
    <row r="869" spans="1:25" s="143" customFormat="1" ht="21.75" customHeight="1">
      <c r="A869" s="141" t="s">
        <v>541</v>
      </c>
      <c r="B869" s="142" t="s">
        <v>107</v>
      </c>
      <c r="C869" s="142" t="s">
        <v>34</v>
      </c>
      <c r="D869" s="74" t="s">
        <v>489</v>
      </c>
      <c r="E869" s="185" t="s">
        <v>46</v>
      </c>
      <c r="F869" s="186" t="s">
        <v>495</v>
      </c>
      <c r="G869" s="186" t="s">
        <v>201</v>
      </c>
      <c r="H869" s="187" t="s">
        <v>231</v>
      </c>
      <c r="I869" s="84">
        <v>320</v>
      </c>
      <c r="J869" s="351">
        <v>3437</v>
      </c>
      <c r="K869" s="396">
        <v>3436893.0900000003</v>
      </c>
      <c r="L869" s="351">
        <f t="shared" si="1125"/>
        <v>0</v>
      </c>
      <c r="M869" s="396">
        <f t="shared" si="1125"/>
        <v>0</v>
      </c>
      <c r="N869" s="351">
        <f t="shared" si="1125"/>
        <v>0</v>
      </c>
      <c r="O869" s="396">
        <f t="shared" si="1125"/>
        <v>0</v>
      </c>
      <c r="P869" s="351">
        <f t="shared" si="1125"/>
        <v>0</v>
      </c>
      <c r="Q869" s="396">
        <f t="shared" si="1125"/>
        <v>0</v>
      </c>
      <c r="R869" s="351">
        <f t="shared" si="1125"/>
        <v>0</v>
      </c>
      <c r="S869" s="396">
        <f t="shared" si="1125"/>
        <v>0</v>
      </c>
      <c r="T869" s="351">
        <f t="shared" si="1125"/>
        <v>3437</v>
      </c>
      <c r="U869" s="699">
        <f t="shared" si="1125"/>
        <v>3436893.0900000003</v>
      </c>
      <c r="V869" s="708">
        <f t="shared" si="1125"/>
        <v>3437</v>
      </c>
      <c r="W869" s="699">
        <f t="shared" si="1125"/>
        <v>3436893.09</v>
      </c>
      <c r="X869" s="572">
        <f t="shared" si="1070"/>
        <v>1</v>
      </c>
      <c r="Y869" s="572">
        <f t="shared" si="1071"/>
        <v>0.99999999999999989</v>
      </c>
    </row>
    <row r="870" spans="1:25" s="402" customFormat="1" ht="14.25" customHeight="1">
      <c r="A870" s="406" t="s">
        <v>462</v>
      </c>
      <c r="B870" s="199"/>
      <c r="C870" s="199"/>
      <c r="D870" s="96"/>
      <c r="E870" s="403"/>
      <c r="F870" s="404"/>
      <c r="G870" s="404"/>
      <c r="H870" s="405"/>
      <c r="I870" s="328"/>
      <c r="J870" s="352">
        <v>3437</v>
      </c>
      <c r="K870" s="397">
        <v>3436893.0900000003</v>
      </c>
      <c r="L870" s="352">
        <f t="shared" ref="L870" si="1126">N870+P870+R870</f>
        <v>0</v>
      </c>
      <c r="M870" s="397">
        <f t="shared" ref="M870" si="1127">O870+Q870+S870</f>
        <v>0</v>
      </c>
      <c r="N870" s="352"/>
      <c r="O870" s="397"/>
      <c r="P870" s="352"/>
      <c r="Q870" s="397"/>
      <c r="R870" s="352"/>
      <c r="S870" s="397"/>
      <c r="T870" s="352">
        <f t="shared" ref="T870" si="1128">J870+L870</f>
        <v>3437</v>
      </c>
      <c r="U870" s="700">
        <f t="shared" ref="U870" si="1129">K870+M870</f>
        <v>3436893.0900000003</v>
      </c>
      <c r="V870" s="701">
        <v>3437</v>
      </c>
      <c r="W870" s="700">
        <v>3436893.09</v>
      </c>
      <c r="X870" s="564">
        <f t="shared" si="1070"/>
        <v>1</v>
      </c>
      <c r="Y870" s="564">
        <f t="shared" si="1071"/>
        <v>0.99999999999999989</v>
      </c>
    </row>
    <row r="871" spans="1:25" s="139" customFormat="1" ht="24.75" customHeight="1">
      <c r="A871" s="137" t="s">
        <v>164</v>
      </c>
      <c r="B871" s="138" t="s">
        <v>107</v>
      </c>
      <c r="C871" s="138" t="s">
        <v>34</v>
      </c>
      <c r="D871" s="63" t="s">
        <v>489</v>
      </c>
      <c r="E871" s="63" t="s">
        <v>46</v>
      </c>
      <c r="F871" s="64" t="s">
        <v>495</v>
      </c>
      <c r="G871" s="64" t="s">
        <v>201</v>
      </c>
      <c r="H871" s="65" t="s">
        <v>232</v>
      </c>
      <c r="I871" s="80"/>
      <c r="J871" s="359">
        <v>123.19999999999999</v>
      </c>
      <c r="K871" s="432">
        <v>123148.25</v>
      </c>
      <c r="L871" s="359">
        <f>L872+L875</f>
        <v>0</v>
      </c>
      <c r="M871" s="432">
        <f>M872+M875</f>
        <v>0</v>
      </c>
      <c r="N871" s="359">
        <f>N872+N875</f>
        <v>0</v>
      </c>
      <c r="O871" s="432">
        <f>O872+O875</f>
        <v>0</v>
      </c>
      <c r="P871" s="359">
        <f>P872+P875</f>
        <v>0</v>
      </c>
      <c r="Q871" s="432">
        <f t="shared" ref="Q871:S871" si="1130">Q872+Q875</f>
        <v>0</v>
      </c>
      <c r="R871" s="359">
        <f t="shared" si="1130"/>
        <v>0</v>
      </c>
      <c r="S871" s="432">
        <f t="shared" si="1130"/>
        <v>0</v>
      </c>
      <c r="T871" s="359">
        <f t="shared" ref="T871:W871" si="1131">T872+T875</f>
        <v>123.19999999999999</v>
      </c>
      <c r="U871" s="715">
        <f t="shared" si="1131"/>
        <v>123148.25</v>
      </c>
      <c r="V871" s="716">
        <f t="shared" si="1131"/>
        <v>123.19999999999999</v>
      </c>
      <c r="W871" s="715">
        <f t="shared" si="1131"/>
        <v>123148.25</v>
      </c>
      <c r="X871" s="579">
        <f t="shared" si="1070"/>
        <v>1</v>
      </c>
      <c r="Y871" s="579">
        <f t="shared" si="1071"/>
        <v>1</v>
      </c>
    </row>
    <row r="872" spans="1:25" s="139" customFormat="1" ht="21.75" customHeight="1">
      <c r="A872" s="40" t="s">
        <v>498</v>
      </c>
      <c r="B872" s="7" t="s">
        <v>107</v>
      </c>
      <c r="C872" s="7" t="s">
        <v>34</v>
      </c>
      <c r="D872" s="8" t="s">
        <v>489</v>
      </c>
      <c r="E872" s="182" t="s">
        <v>46</v>
      </c>
      <c r="F872" s="183" t="s">
        <v>495</v>
      </c>
      <c r="G872" s="183" t="s">
        <v>201</v>
      </c>
      <c r="H872" s="184" t="s">
        <v>232</v>
      </c>
      <c r="I872" s="82">
        <v>200</v>
      </c>
      <c r="J872" s="360">
        <v>0.59999999999999987</v>
      </c>
      <c r="K872" s="433">
        <v>586.25</v>
      </c>
      <c r="L872" s="360">
        <f t="shared" ref="L872:W873" si="1132">L873</f>
        <v>0</v>
      </c>
      <c r="M872" s="433">
        <f t="shared" si="1132"/>
        <v>0</v>
      </c>
      <c r="N872" s="360">
        <f t="shared" si="1132"/>
        <v>0</v>
      </c>
      <c r="O872" s="433">
        <f t="shared" si="1132"/>
        <v>0</v>
      </c>
      <c r="P872" s="360">
        <f t="shared" si="1132"/>
        <v>0</v>
      </c>
      <c r="Q872" s="433">
        <f t="shared" si="1132"/>
        <v>0</v>
      </c>
      <c r="R872" s="360">
        <f t="shared" si="1132"/>
        <v>0</v>
      </c>
      <c r="S872" s="433">
        <f t="shared" si="1132"/>
        <v>0</v>
      </c>
      <c r="T872" s="360">
        <f t="shared" si="1132"/>
        <v>0.59999999999999987</v>
      </c>
      <c r="U872" s="700">
        <f t="shared" si="1132"/>
        <v>586.25</v>
      </c>
      <c r="V872" s="701">
        <f t="shared" si="1132"/>
        <v>0.6</v>
      </c>
      <c r="W872" s="700">
        <f t="shared" si="1132"/>
        <v>586.25</v>
      </c>
      <c r="X872" s="580">
        <f t="shared" si="1070"/>
        <v>1.0000000000000002</v>
      </c>
      <c r="Y872" s="580">
        <f t="shared" si="1071"/>
        <v>1</v>
      </c>
    </row>
    <row r="873" spans="1:25" s="139" customFormat="1" ht="23.25" customHeight="1">
      <c r="A873" s="45" t="s">
        <v>500</v>
      </c>
      <c r="B873" s="142" t="s">
        <v>107</v>
      </c>
      <c r="C873" s="142" t="s">
        <v>34</v>
      </c>
      <c r="D873" s="74" t="s">
        <v>489</v>
      </c>
      <c r="E873" s="185" t="s">
        <v>46</v>
      </c>
      <c r="F873" s="186" t="s">
        <v>495</v>
      </c>
      <c r="G873" s="186" t="s">
        <v>201</v>
      </c>
      <c r="H873" s="187" t="s">
        <v>232</v>
      </c>
      <c r="I873" s="84">
        <v>240</v>
      </c>
      <c r="J873" s="351">
        <v>0.59999999999999987</v>
      </c>
      <c r="K873" s="396">
        <v>586.25</v>
      </c>
      <c r="L873" s="351">
        <f t="shared" si="1132"/>
        <v>0</v>
      </c>
      <c r="M873" s="396">
        <f t="shared" si="1132"/>
        <v>0</v>
      </c>
      <c r="N873" s="351">
        <f t="shared" si="1132"/>
        <v>0</v>
      </c>
      <c r="O873" s="396">
        <f t="shared" si="1132"/>
        <v>0</v>
      </c>
      <c r="P873" s="351">
        <f t="shared" si="1132"/>
        <v>0</v>
      </c>
      <c r="Q873" s="396">
        <f t="shared" si="1132"/>
        <v>0</v>
      </c>
      <c r="R873" s="351">
        <f t="shared" si="1132"/>
        <v>0</v>
      </c>
      <c r="S873" s="396">
        <f t="shared" si="1132"/>
        <v>0</v>
      </c>
      <c r="T873" s="351">
        <f t="shared" si="1132"/>
        <v>0.59999999999999987</v>
      </c>
      <c r="U873" s="699">
        <f t="shared" si="1132"/>
        <v>586.25</v>
      </c>
      <c r="V873" s="708">
        <f t="shared" si="1132"/>
        <v>0.6</v>
      </c>
      <c r="W873" s="699">
        <f t="shared" si="1132"/>
        <v>586.25</v>
      </c>
      <c r="X873" s="572">
        <f t="shared" si="1070"/>
        <v>1.0000000000000002</v>
      </c>
      <c r="Y873" s="572">
        <f t="shared" si="1071"/>
        <v>1</v>
      </c>
    </row>
    <row r="874" spans="1:25" s="139" customFormat="1" ht="12.75" customHeight="1">
      <c r="A874" s="198" t="s">
        <v>461</v>
      </c>
      <c r="B874" s="142"/>
      <c r="C874" s="142"/>
      <c r="D874" s="74"/>
      <c r="E874" s="185"/>
      <c r="F874" s="186"/>
      <c r="G874" s="186"/>
      <c r="H874" s="187"/>
      <c r="I874" s="84"/>
      <c r="J874" s="351">
        <v>0.59999999999999987</v>
      </c>
      <c r="K874" s="396">
        <v>586.25</v>
      </c>
      <c r="L874" s="352">
        <f t="shared" ref="L874" si="1133">N874+P874+R874</f>
        <v>0</v>
      </c>
      <c r="M874" s="397">
        <f t="shared" ref="M874" si="1134">O874+Q874+S874</f>
        <v>0</v>
      </c>
      <c r="N874" s="351"/>
      <c r="O874" s="396"/>
      <c r="P874" s="351"/>
      <c r="Q874" s="396"/>
      <c r="R874" s="351"/>
      <c r="S874" s="396"/>
      <c r="T874" s="352">
        <f t="shared" ref="T874" si="1135">J874+L874</f>
        <v>0.59999999999999987</v>
      </c>
      <c r="U874" s="700">
        <f t="shared" ref="U874" si="1136">K874+M874</f>
        <v>586.25</v>
      </c>
      <c r="V874" s="708">
        <v>0.6</v>
      </c>
      <c r="W874" s="699">
        <v>586.25</v>
      </c>
      <c r="X874" s="572">
        <f t="shared" si="1070"/>
        <v>1.0000000000000002</v>
      </c>
      <c r="Y874" s="572">
        <f t="shared" si="1071"/>
        <v>1</v>
      </c>
    </row>
    <row r="875" spans="1:25" s="139" customFormat="1" ht="14.25" customHeight="1">
      <c r="A875" s="140" t="s">
        <v>540</v>
      </c>
      <c r="B875" s="7" t="s">
        <v>107</v>
      </c>
      <c r="C875" s="7" t="s">
        <v>34</v>
      </c>
      <c r="D875" s="8" t="s">
        <v>489</v>
      </c>
      <c r="E875" s="182" t="s">
        <v>46</v>
      </c>
      <c r="F875" s="183" t="s">
        <v>495</v>
      </c>
      <c r="G875" s="183" t="s">
        <v>201</v>
      </c>
      <c r="H875" s="184" t="s">
        <v>232</v>
      </c>
      <c r="I875" s="82">
        <v>300</v>
      </c>
      <c r="J875" s="384">
        <v>122.6</v>
      </c>
      <c r="K875" s="463">
        <v>122562</v>
      </c>
      <c r="L875" s="384">
        <f t="shared" ref="L875:W876" si="1137">L876</f>
        <v>0</v>
      </c>
      <c r="M875" s="463">
        <f t="shared" si="1137"/>
        <v>0</v>
      </c>
      <c r="N875" s="384">
        <f t="shared" si="1137"/>
        <v>0</v>
      </c>
      <c r="O875" s="463">
        <f t="shared" si="1137"/>
        <v>0</v>
      </c>
      <c r="P875" s="384">
        <f t="shared" si="1137"/>
        <v>0</v>
      </c>
      <c r="Q875" s="463">
        <f t="shared" si="1137"/>
        <v>0</v>
      </c>
      <c r="R875" s="384">
        <f t="shared" si="1137"/>
        <v>0</v>
      </c>
      <c r="S875" s="463">
        <f t="shared" si="1137"/>
        <v>0</v>
      </c>
      <c r="T875" s="384">
        <f t="shared" si="1137"/>
        <v>122.6</v>
      </c>
      <c r="U875" s="778">
        <f t="shared" si="1137"/>
        <v>122562</v>
      </c>
      <c r="V875" s="779">
        <f t="shared" si="1137"/>
        <v>122.6</v>
      </c>
      <c r="W875" s="778">
        <f t="shared" si="1137"/>
        <v>122562</v>
      </c>
      <c r="X875" s="615">
        <f t="shared" si="1070"/>
        <v>1</v>
      </c>
      <c r="Y875" s="615">
        <f t="shared" si="1071"/>
        <v>1</v>
      </c>
    </row>
    <row r="876" spans="1:25" s="143" customFormat="1" ht="22.5" customHeight="1">
      <c r="A876" s="141" t="s">
        <v>541</v>
      </c>
      <c r="B876" s="142" t="s">
        <v>107</v>
      </c>
      <c r="C876" s="142" t="s">
        <v>34</v>
      </c>
      <c r="D876" s="74" t="s">
        <v>489</v>
      </c>
      <c r="E876" s="185" t="s">
        <v>46</v>
      </c>
      <c r="F876" s="186" t="s">
        <v>495</v>
      </c>
      <c r="G876" s="186" t="s">
        <v>201</v>
      </c>
      <c r="H876" s="187" t="s">
        <v>232</v>
      </c>
      <c r="I876" s="84">
        <v>320</v>
      </c>
      <c r="J876" s="351">
        <v>122.6</v>
      </c>
      <c r="K876" s="396">
        <v>122562</v>
      </c>
      <c r="L876" s="351">
        <f t="shared" si="1137"/>
        <v>0</v>
      </c>
      <c r="M876" s="396">
        <f t="shared" si="1137"/>
        <v>0</v>
      </c>
      <c r="N876" s="351">
        <f t="shared" si="1137"/>
        <v>0</v>
      </c>
      <c r="O876" s="396">
        <f t="shared" si="1137"/>
        <v>0</v>
      </c>
      <c r="P876" s="351">
        <f t="shared" si="1137"/>
        <v>0</v>
      </c>
      <c r="Q876" s="396">
        <f t="shared" si="1137"/>
        <v>0</v>
      </c>
      <c r="R876" s="351">
        <f t="shared" si="1137"/>
        <v>0</v>
      </c>
      <c r="S876" s="396">
        <f t="shared" si="1137"/>
        <v>0</v>
      </c>
      <c r="T876" s="351">
        <f t="shared" si="1137"/>
        <v>122.6</v>
      </c>
      <c r="U876" s="699">
        <f t="shared" si="1137"/>
        <v>122562</v>
      </c>
      <c r="V876" s="708">
        <f t="shared" si="1137"/>
        <v>122.6</v>
      </c>
      <c r="W876" s="699">
        <f t="shared" si="1137"/>
        <v>122562</v>
      </c>
      <c r="X876" s="572">
        <f t="shared" si="1070"/>
        <v>1</v>
      </c>
      <c r="Y876" s="572">
        <f t="shared" si="1071"/>
        <v>1</v>
      </c>
    </row>
    <row r="877" spans="1:25" s="143" customFormat="1" ht="12.75" customHeight="1">
      <c r="A877" s="331" t="s">
        <v>462</v>
      </c>
      <c r="B877" s="142"/>
      <c r="C877" s="142"/>
      <c r="D877" s="74"/>
      <c r="E877" s="185"/>
      <c r="F877" s="186"/>
      <c r="G877" s="186"/>
      <c r="H877" s="187"/>
      <c r="I877" s="84"/>
      <c r="J877" s="351">
        <v>122.6</v>
      </c>
      <c r="K877" s="396">
        <v>122562</v>
      </c>
      <c r="L877" s="352">
        <f t="shared" ref="L877" si="1138">N877+P877+R877</f>
        <v>0</v>
      </c>
      <c r="M877" s="397">
        <f t="shared" ref="M877" si="1139">O877+Q877+S877</f>
        <v>0</v>
      </c>
      <c r="N877" s="351"/>
      <c r="O877" s="396"/>
      <c r="P877" s="351"/>
      <c r="Q877" s="396"/>
      <c r="R877" s="351"/>
      <c r="S877" s="396"/>
      <c r="T877" s="352">
        <f t="shared" ref="T877" si="1140">J877+L877</f>
        <v>122.6</v>
      </c>
      <c r="U877" s="700">
        <f t="shared" ref="U877" si="1141">K877+M877</f>
        <v>122562</v>
      </c>
      <c r="V877" s="708">
        <v>122.6</v>
      </c>
      <c r="W877" s="699">
        <v>122562</v>
      </c>
      <c r="X877" s="572">
        <f t="shared" si="1070"/>
        <v>1</v>
      </c>
      <c r="Y877" s="572">
        <f t="shared" si="1071"/>
        <v>1</v>
      </c>
    </row>
    <row r="878" spans="1:25" s="139" customFormat="1" ht="17.25" customHeight="1">
      <c r="A878" s="137" t="s">
        <v>165</v>
      </c>
      <c r="B878" s="138" t="s">
        <v>107</v>
      </c>
      <c r="C878" s="138" t="s">
        <v>34</v>
      </c>
      <c r="D878" s="63" t="s">
        <v>489</v>
      </c>
      <c r="E878" s="63" t="s">
        <v>46</v>
      </c>
      <c r="F878" s="64" t="s">
        <v>495</v>
      </c>
      <c r="G878" s="64" t="s">
        <v>201</v>
      </c>
      <c r="H878" s="65" t="s">
        <v>233</v>
      </c>
      <c r="I878" s="80"/>
      <c r="J878" s="359">
        <v>345</v>
      </c>
      <c r="K878" s="432">
        <v>345000</v>
      </c>
      <c r="L878" s="359">
        <f t="shared" ref="L878:W878" si="1142">L879</f>
        <v>0</v>
      </c>
      <c r="M878" s="432">
        <f t="shared" si="1142"/>
        <v>0</v>
      </c>
      <c r="N878" s="359">
        <f t="shared" si="1142"/>
        <v>0</v>
      </c>
      <c r="O878" s="432">
        <f t="shared" si="1142"/>
        <v>0</v>
      </c>
      <c r="P878" s="359">
        <f t="shared" si="1142"/>
        <v>0</v>
      </c>
      <c r="Q878" s="432">
        <f t="shared" si="1142"/>
        <v>0</v>
      </c>
      <c r="R878" s="359">
        <f t="shared" si="1142"/>
        <v>0</v>
      </c>
      <c r="S878" s="432">
        <f t="shared" si="1142"/>
        <v>0</v>
      </c>
      <c r="T878" s="359">
        <f t="shared" si="1142"/>
        <v>345</v>
      </c>
      <c r="U878" s="715">
        <f t="shared" si="1142"/>
        <v>345000</v>
      </c>
      <c r="V878" s="716">
        <f t="shared" si="1142"/>
        <v>339.9</v>
      </c>
      <c r="W878" s="715">
        <f t="shared" si="1142"/>
        <v>339947.4</v>
      </c>
      <c r="X878" s="579">
        <f t="shared" si="1070"/>
        <v>0.98521739130434771</v>
      </c>
      <c r="Y878" s="579">
        <f t="shared" si="1071"/>
        <v>0.98535478260869569</v>
      </c>
    </row>
    <row r="879" spans="1:25" s="139" customFormat="1" ht="14.25" customHeight="1">
      <c r="A879" s="140" t="s">
        <v>540</v>
      </c>
      <c r="B879" s="7" t="s">
        <v>107</v>
      </c>
      <c r="C879" s="7" t="s">
        <v>34</v>
      </c>
      <c r="D879" s="8" t="s">
        <v>489</v>
      </c>
      <c r="E879" s="182" t="s">
        <v>46</v>
      </c>
      <c r="F879" s="183" t="s">
        <v>495</v>
      </c>
      <c r="G879" s="183" t="s">
        <v>201</v>
      </c>
      <c r="H879" s="184" t="s">
        <v>233</v>
      </c>
      <c r="I879" s="82">
        <v>300</v>
      </c>
      <c r="J879" s="384">
        <v>345</v>
      </c>
      <c r="K879" s="463">
        <v>345000</v>
      </c>
      <c r="L879" s="384">
        <f>SUM(L880:L881)</f>
        <v>0</v>
      </c>
      <c r="M879" s="463">
        <f>SUM(M880:M881)</f>
        <v>0</v>
      </c>
      <c r="N879" s="384">
        <f>SUM(N880:N881)</f>
        <v>0</v>
      </c>
      <c r="O879" s="463">
        <f>SUM(O880:O881)</f>
        <v>0</v>
      </c>
      <c r="P879" s="384">
        <f>SUM(P880:P881)</f>
        <v>0</v>
      </c>
      <c r="Q879" s="463">
        <f t="shared" ref="Q879:S879" si="1143">SUM(Q880:Q881)</f>
        <v>0</v>
      </c>
      <c r="R879" s="384">
        <f t="shared" si="1143"/>
        <v>0</v>
      </c>
      <c r="S879" s="463">
        <f t="shared" si="1143"/>
        <v>0</v>
      </c>
      <c r="T879" s="384">
        <f t="shared" ref="T879:W879" si="1144">SUM(T880:T881)</f>
        <v>345</v>
      </c>
      <c r="U879" s="778">
        <f t="shared" si="1144"/>
        <v>345000</v>
      </c>
      <c r="V879" s="779">
        <f t="shared" si="1144"/>
        <v>339.9</v>
      </c>
      <c r="W879" s="778">
        <f t="shared" si="1144"/>
        <v>339947.4</v>
      </c>
      <c r="X879" s="615">
        <f t="shared" ref="X879:X929" si="1145">IF(V879=0,0,V879/T879)</f>
        <v>0.98521739130434771</v>
      </c>
      <c r="Y879" s="615">
        <f t="shared" ref="Y879:Y929" si="1146">IF(W879=0,0,W879/U879)</f>
        <v>0.98535478260869569</v>
      </c>
    </row>
    <row r="880" spans="1:25" s="143" customFormat="1" ht="22.5" customHeight="1">
      <c r="A880" s="141" t="s">
        <v>541</v>
      </c>
      <c r="B880" s="142" t="s">
        <v>107</v>
      </c>
      <c r="C880" s="142" t="s">
        <v>34</v>
      </c>
      <c r="D880" s="74" t="s">
        <v>489</v>
      </c>
      <c r="E880" s="185" t="s">
        <v>46</v>
      </c>
      <c r="F880" s="186" t="s">
        <v>495</v>
      </c>
      <c r="G880" s="186" t="s">
        <v>201</v>
      </c>
      <c r="H880" s="187" t="s">
        <v>233</v>
      </c>
      <c r="I880" s="84">
        <v>320</v>
      </c>
      <c r="J880" s="351">
        <v>184.8</v>
      </c>
      <c r="K880" s="396">
        <v>184800</v>
      </c>
      <c r="L880" s="352">
        <f t="shared" ref="L880:L881" si="1147">N880+P880+R880</f>
        <v>0</v>
      </c>
      <c r="M880" s="397">
        <f t="shared" ref="M880:M881" si="1148">O880+Q880+S880</f>
        <v>0</v>
      </c>
      <c r="N880" s="351"/>
      <c r="O880" s="396"/>
      <c r="P880" s="351"/>
      <c r="Q880" s="396"/>
      <c r="R880" s="351"/>
      <c r="S880" s="396"/>
      <c r="T880" s="352">
        <f t="shared" ref="T880:T881" si="1149">J880+L880</f>
        <v>184.8</v>
      </c>
      <c r="U880" s="700">
        <f t="shared" ref="U880:U881" si="1150">K880+M880</f>
        <v>184800</v>
      </c>
      <c r="V880" s="708">
        <v>184.8</v>
      </c>
      <c r="W880" s="699">
        <v>184800</v>
      </c>
      <c r="X880" s="572">
        <f t="shared" si="1145"/>
        <v>1</v>
      </c>
      <c r="Y880" s="572">
        <f t="shared" si="1146"/>
        <v>1</v>
      </c>
    </row>
    <row r="881" spans="1:25" s="143" customFormat="1" ht="15" customHeight="1">
      <c r="A881" s="141" t="s">
        <v>542</v>
      </c>
      <c r="B881" s="142" t="s">
        <v>107</v>
      </c>
      <c r="C881" s="142" t="s">
        <v>34</v>
      </c>
      <c r="D881" s="74" t="s">
        <v>489</v>
      </c>
      <c r="E881" s="185" t="s">
        <v>46</v>
      </c>
      <c r="F881" s="186" t="s">
        <v>495</v>
      </c>
      <c r="G881" s="186" t="s">
        <v>201</v>
      </c>
      <c r="H881" s="187" t="s">
        <v>233</v>
      </c>
      <c r="I881" s="84">
        <v>360</v>
      </c>
      <c r="J881" s="351">
        <v>160.19999999999999</v>
      </c>
      <c r="K881" s="396">
        <v>160200</v>
      </c>
      <c r="L881" s="352">
        <f t="shared" si="1147"/>
        <v>0</v>
      </c>
      <c r="M881" s="397">
        <f t="shared" si="1148"/>
        <v>0</v>
      </c>
      <c r="N881" s="351"/>
      <c r="O881" s="396"/>
      <c r="P881" s="351"/>
      <c r="Q881" s="396"/>
      <c r="R881" s="351"/>
      <c r="S881" s="396"/>
      <c r="T881" s="352">
        <f t="shared" si="1149"/>
        <v>160.19999999999999</v>
      </c>
      <c r="U881" s="700">
        <f t="shared" si="1150"/>
        <v>160200</v>
      </c>
      <c r="V881" s="708">
        <v>155.1</v>
      </c>
      <c r="W881" s="699">
        <v>155147.4</v>
      </c>
      <c r="X881" s="572">
        <f t="shared" si="1145"/>
        <v>0.96816479400749067</v>
      </c>
      <c r="Y881" s="572">
        <f t="shared" si="1146"/>
        <v>0.9684606741573033</v>
      </c>
    </row>
    <row r="882" spans="1:25" s="139" customFormat="1" ht="22.5" customHeight="1">
      <c r="A882" s="137" t="s">
        <v>166</v>
      </c>
      <c r="B882" s="138" t="s">
        <v>107</v>
      </c>
      <c r="C882" s="138" t="s">
        <v>34</v>
      </c>
      <c r="D882" s="63" t="s">
        <v>489</v>
      </c>
      <c r="E882" s="63" t="s">
        <v>46</v>
      </c>
      <c r="F882" s="64" t="s">
        <v>495</v>
      </c>
      <c r="G882" s="64" t="s">
        <v>201</v>
      </c>
      <c r="H882" s="65" t="s">
        <v>234</v>
      </c>
      <c r="I882" s="80"/>
      <c r="J882" s="359">
        <v>198.49999999999997</v>
      </c>
      <c r="K882" s="432">
        <v>198547.91</v>
      </c>
      <c r="L882" s="359">
        <f>L883</f>
        <v>0</v>
      </c>
      <c r="M882" s="432">
        <f t="shared" ref="M882:W882" si="1151">M883</f>
        <v>0</v>
      </c>
      <c r="N882" s="359">
        <f t="shared" si="1151"/>
        <v>0</v>
      </c>
      <c r="O882" s="432">
        <f t="shared" si="1151"/>
        <v>0</v>
      </c>
      <c r="P882" s="359">
        <f t="shared" si="1151"/>
        <v>0</v>
      </c>
      <c r="Q882" s="432">
        <f t="shared" si="1151"/>
        <v>0</v>
      </c>
      <c r="R882" s="359">
        <f t="shared" si="1151"/>
        <v>0</v>
      </c>
      <c r="S882" s="432">
        <f t="shared" si="1151"/>
        <v>0</v>
      </c>
      <c r="T882" s="359">
        <f t="shared" si="1151"/>
        <v>198.49999999999997</v>
      </c>
      <c r="U882" s="715">
        <f t="shared" si="1151"/>
        <v>198547.91</v>
      </c>
      <c r="V882" s="716">
        <f t="shared" si="1151"/>
        <v>194.5</v>
      </c>
      <c r="W882" s="715">
        <f t="shared" si="1151"/>
        <v>194479.2</v>
      </c>
      <c r="X882" s="579">
        <f t="shared" si="1145"/>
        <v>0.9798488664987407</v>
      </c>
      <c r="Y882" s="579">
        <f t="shared" si="1146"/>
        <v>0.979507666436781</v>
      </c>
    </row>
    <row r="883" spans="1:25" s="139" customFormat="1" ht="14.25" customHeight="1">
      <c r="A883" s="140" t="s">
        <v>540</v>
      </c>
      <c r="B883" s="7" t="s">
        <v>107</v>
      </c>
      <c r="C883" s="7" t="s">
        <v>34</v>
      </c>
      <c r="D883" s="8" t="s">
        <v>489</v>
      </c>
      <c r="E883" s="182" t="s">
        <v>46</v>
      </c>
      <c r="F883" s="183" t="s">
        <v>495</v>
      </c>
      <c r="G883" s="183" t="s">
        <v>201</v>
      </c>
      <c r="H883" s="184" t="s">
        <v>234</v>
      </c>
      <c r="I883" s="82">
        <v>300</v>
      </c>
      <c r="J883" s="384">
        <v>198.49999999999997</v>
      </c>
      <c r="K883" s="463">
        <v>198547.91</v>
      </c>
      <c r="L883" s="384">
        <f t="shared" ref="L883:W883" si="1152">L884</f>
        <v>0</v>
      </c>
      <c r="M883" s="463">
        <f t="shared" si="1152"/>
        <v>0</v>
      </c>
      <c r="N883" s="384">
        <f t="shared" si="1152"/>
        <v>0</v>
      </c>
      <c r="O883" s="463">
        <f t="shared" si="1152"/>
        <v>0</v>
      </c>
      <c r="P883" s="384">
        <f t="shared" si="1152"/>
        <v>0</v>
      </c>
      <c r="Q883" s="463">
        <f t="shared" si="1152"/>
        <v>0</v>
      </c>
      <c r="R883" s="384">
        <f t="shared" si="1152"/>
        <v>0</v>
      </c>
      <c r="S883" s="463">
        <f t="shared" si="1152"/>
        <v>0</v>
      </c>
      <c r="T883" s="384">
        <f t="shared" si="1152"/>
        <v>198.49999999999997</v>
      </c>
      <c r="U883" s="778">
        <f t="shared" si="1152"/>
        <v>198547.91</v>
      </c>
      <c r="V883" s="779">
        <f t="shared" si="1152"/>
        <v>194.5</v>
      </c>
      <c r="W883" s="778">
        <f t="shared" si="1152"/>
        <v>194479.2</v>
      </c>
      <c r="X883" s="615">
        <f t="shared" si="1145"/>
        <v>0.9798488664987407</v>
      </c>
      <c r="Y883" s="615">
        <f t="shared" si="1146"/>
        <v>0.979507666436781</v>
      </c>
    </row>
    <row r="884" spans="1:25" s="143" customFormat="1" ht="21" customHeight="1">
      <c r="A884" s="141" t="s">
        <v>541</v>
      </c>
      <c r="B884" s="142" t="s">
        <v>107</v>
      </c>
      <c r="C884" s="142" t="s">
        <v>34</v>
      </c>
      <c r="D884" s="74" t="s">
        <v>489</v>
      </c>
      <c r="E884" s="185" t="s">
        <v>46</v>
      </c>
      <c r="F884" s="186" t="s">
        <v>495</v>
      </c>
      <c r="G884" s="186" t="s">
        <v>201</v>
      </c>
      <c r="H884" s="187" t="s">
        <v>234</v>
      </c>
      <c r="I884" s="84">
        <v>320</v>
      </c>
      <c r="J884" s="351">
        <v>198.49999999999997</v>
      </c>
      <c r="K884" s="396">
        <v>198547.91</v>
      </c>
      <c r="L884" s="352">
        <f t="shared" ref="L884" si="1153">N884+P884+R884</f>
        <v>0</v>
      </c>
      <c r="M884" s="397">
        <f t="shared" ref="M884" si="1154">O884+Q884+S884</f>
        <v>0</v>
      </c>
      <c r="N884" s="351"/>
      <c r="O884" s="396"/>
      <c r="P884" s="351"/>
      <c r="Q884" s="396"/>
      <c r="R884" s="351"/>
      <c r="S884" s="396"/>
      <c r="T884" s="352">
        <f t="shared" ref="T884" si="1155">J884+L884</f>
        <v>198.49999999999997</v>
      </c>
      <c r="U884" s="700">
        <f t="shared" ref="U884" si="1156">K884+M884</f>
        <v>198547.91</v>
      </c>
      <c r="V884" s="708">
        <v>194.5</v>
      </c>
      <c r="W884" s="699">
        <v>194479.2</v>
      </c>
      <c r="X884" s="572">
        <f t="shared" si="1145"/>
        <v>0.9798488664987407</v>
      </c>
      <c r="Y884" s="572">
        <f t="shared" si="1146"/>
        <v>0.979507666436781</v>
      </c>
    </row>
    <row r="885" spans="1:25" ht="15.75" customHeight="1">
      <c r="A885" s="87" t="s">
        <v>49</v>
      </c>
      <c r="B885" s="19" t="s">
        <v>107</v>
      </c>
      <c r="C885" s="19" t="s">
        <v>34</v>
      </c>
      <c r="D885" s="19" t="s">
        <v>508</v>
      </c>
      <c r="E885" s="799"/>
      <c r="F885" s="800"/>
      <c r="G885" s="800"/>
      <c r="H885" s="801"/>
      <c r="I885" s="19"/>
      <c r="J885" s="346">
        <v>22852.2</v>
      </c>
      <c r="K885" s="421">
        <v>22852213.57</v>
      </c>
      <c r="L885" s="346">
        <f t="shared" ref="L885:W886" si="1157">L886</f>
        <v>0</v>
      </c>
      <c r="M885" s="421">
        <f t="shared" si="1157"/>
        <v>0</v>
      </c>
      <c r="N885" s="346">
        <f t="shared" si="1157"/>
        <v>0</v>
      </c>
      <c r="O885" s="421">
        <f t="shared" si="1157"/>
        <v>0</v>
      </c>
      <c r="P885" s="346">
        <f t="shared" si="1157"/>
        <v>0</v>
      </c>
      <c r="Q885" s="421">
        <f t="shared" si="1157"/>
        <v>0</v>
      </c>
      <c r="R885" s="346">
        <f t="shared" si="1157"/>
        <v>0</v>
      </c>
      <c r="S885" s="421">
        <f t="shared" si="1157"/>
        <v>0</v>
      </c>
      <c r="T885" s="346">
        <f t="shared" si="1157"/>
        <v>22852.2</v>
      </c>
      <c r="U885" s="689">
        <f t="shared" si="1157"/>
        <v>22852213.57</v>
      </c>
      <c r="V885" s="690">
        <f t="shared" si="1157"/>
        <v>22814</v>
      </c>
      <c r="W885" s="689">
        <f t="shared" si="1157"/>
        <v>22814050.969999999</v>
      </c>
      <c r="X885" s="567">
        <f t="shared" si="1145"/>
        <v>0.99832838851401617</v>
      </c>
      <c r="Y885" s="567">
        <f t="shared" si="1146"/>
        <v>0.99833002610958876</v>
      </c>
    </row>
    <row r="886" spans="1:25" ht="18" customHeight="1">
      <c r="A886" s="23" t="s">
        <v>45</v>
      </c>
      <c r="B886" s="100" t="s">
        <v>107</v>
      </c>
      <c r="C886" s="100" t="s">
        <v>34</v>
      </c>
      <c r="D886" s="101" t="s">
        <v>508</v>
      </c>
      <c r="E886" s="101" t="s">
        <v>46</v>
      </c>
      <c r="F886" s="102" t="s">
        <v>478</v>
      </c>
      <c r="G886" s="102" t="s">
        <v>201</v>
      </c>
      <c r="H886" s="103" t="s">
        <v>202</v>
      </c>
      <c r="I886" s="103"/>
      <c r="J886" s="375">
        <v>22852.2</v>
      </c>
      <c r="K886" s="450">
        <v>22852213.57</v>
      </c>
      <c r="L886" s="375">
        <f t="shared" si="1157"/>
        <v>0</v>
      </c>
      <c r="M886" s="450">
        <f t="shared" si="1157"/>
        <v>0</v>
      </c>
      <c r="N886" s="375">
        <f t="shared" si="1157"/>
        <v>0</v>
      </c>
      <c r="O886" s="450">
        <f t="shared" si="1157"/>
        <v>0</v>
      </c>
      <c r="P886" s="375">
        <f t="shared" si="1157"/>
        <v>0</v>
      </c>
      <c r="Q886" s="450">
        <f t="shared" si="1157"/>
        <v>0</v>
      </c>
      <c r="R886" s="375">
        <f t="shared" si="1157"/>
        <v>0</v>
      </c>
      <c r="S886" s="450">
        <f t="shared" si="1157"/>
        <v>0</v>
      </c>
      <c r="T886" s="375">
        <f t="shared" si="1157"/>
        <v>22852.2</v>
      </c>
      <c r="U886" s="755">
        <f t="shared" si="1157"/>
        <v>22852213.57</v>
      </c>
      <c r="V886" s="756">
        <f t="shared" si="1157"/>
        <v>22814</v>
      </c>
      <c r="W886" s="755">
        <f t="shared" si="1157"/>
        <v>22814050.969999999</v>
      </c>
      <c r="X886" s="596">
        <f t="shared" si="1145"/>
        <v>0.99832838851401617</v>
      </c>
      <c r="Y886" s="596">
        <f t="shared" si="1146"/>
        <v>0.99833002610958876</v>
      </c>
    </row>
    <row r="887" spans="1:25" s="136" customFormat="1" ht="15.75" customHeight="1">
      <c r="A887" s="133" t="s">
        <v>49</v>
      </c>
      <c r="B887" s="134" t="s">
        <v>107</v>
      </c>
      <c r="C887" s="134" t="s">
        <v>34</v>
      </c>
      <c r="D887" s="55" t="s">
        <v>508</v>
      </c>
      <c r="E887" s="55" t="s">
        <v>46</v>
      </c>
      <c r="F887" s="56" t="s">
        <v>497</v>
      </c>
      <c r="G887" s="56" t="s">
        <v>201</v>
      </c>
      <c r="H887" s="57" t="s">
        <v>202</v>
      </c>
      <c r="I887" s="135"/>
      <c r="J887" s="358">
        <v>22852.2</v>
      </c>
      <c r="K887" s="431">
        <v>22852213.57</v>
      </c>
      <c r="L887" s="358">
        <f>L888+L893</f>
        <v>0</v>
      </c>
      <c r="M887" s="431">
        <f>M888+M893</f>
        <v>0</v>
      </c>
      <c r="N887" s="358">
        <f>N888+N893</f>
        <v>0</v>
      </c>
      <c r="O887" s="431">
        <f>O888+O893</f>
        <v>0</v>
      </c>
      <c r="P887" s="358">
        <f>P888+P893</f>
        <v>0</v>
      </c>
      <c r="Q887" s="431">
        <f t="shared" ref="Q887:S887" si="1158">Q888+Q893</f>
        <v>0</v>
      </c>
      <c r="R887" s="358">
        <f t="shared" si="1158"/>
        <v>0</v>
      </c>
      <c r="S887" s="431">
        <f t="shared" si="1158"/>
        <v>0</v>
      </c>
      <c r="T887" s="358">
        <f t="shared" ref="T887:W887" si="1159">T888+T893</f>
        <v>22852.2</v>
      </c>
      <c r="U887" s="713">
        <f t="shared" si="1159"/>
        <v>22852213.57</v>
      </c>
      <c r="V887" s="714">
        <f t="shared" si="1159"/>
        <v>22814</v>
      </c>
      <c r="W887" s="713">
        <f t="shared" si="1159"/>
        <v>22814050.969999999</v>
      </c>
      <c r="X887" s="578">
        <f t="shared" si="1145"/>
        <v>0.99832838851401617</v>
      </c>
      <c r="Y887" s="578">
        <f t="shared" si="1146"/>
        <v>0.99833002610958876</v>
      </c>
    </row>
    <row r="888" spans="1:25" s="12" customFormat="1" ht="33" customHeight="1">
      <c r="A888" s="79" t="s">
        <v>187</v>
      </c>
      <c r="B888" s="61" t="s">
        <v>107</v>
      </c>
      <c r="C888" s="61" t="s">
        <v>34</v>
      </c>
      <c r="D888" s="62" t="s">
        <v>508</v>
      </c>
      <c r="E888" s="63" t="s">
        <v>46</v>
      </c>
      <c r="F888" s="64" t="s">
        <v>497</v>
      </c>
      <c r="G888" s="64" t="s">
        <v>201</v>
      </c>
      <c r="H888" s="65" t="s">
        <v>369</v>
      </c>
      <c r="I888" s="80"/>
      <c r="J888" s="359">
        <v>22548.400000000001</v>
      </c>
      <c r="K888" s="432">
        <v>22548400</v>
      </c>
      <c r="L888" s="359">
        <f>L889+L891</f>
        <v>0</v>
      </c>
      <c r="M888" s="432">
        <f>M889+M891</f>
        <v>0</v>
      </c>
      <c r="N888" s="359">
        <f>N889+N891</f>
        <v>0</v>
      </c>
      <c r="O888" s="432">
        <f>O889+O891</f>
        <v>0</v>
      </c>
      <c r="P888" s="359">
        <f>P889+P891</f>
        <v>0</v>
      </c>
      <c r="Q888" s="432">
        <f t="shared" ref="Q888:S888" si="1160">Q889+Q891</f>
        <v>0</v>
      </c>
      <c r="R888" s="359">
        <f t="shared" si="1160"/>
        <v>0</v>
      </c>
      <c r="S888" s="432">
        <f t="shared" si="1160"/>
        <v>0</v>
      </c>
      <c r="T888" s="359">
        <f t="shared" ref="T888:W888" si="1161">T889+T891</f>
        <v>22548.400000000001</v>
      </c>
      <c r="U888" s="715">
        <f t="shared" si="1161"/>
        <v>22548400</v>
      </c>
      <c r="V888" s="716">
        <f t="shared" si="1161"/>
        <v>22530.5</v>
      </c>
      <c r="W888" s="715">
        <f t="shared" si="1161"/>
        <v>22530494.77</v>
      </c>
      <c r="X888" s="579">
        <f t="shared" si="1145"/>
        <v>0.99920615209948371</v>
      </c>
      <c r="Y888" s="579">
        <f t="shared" si="1146"/>
        <v>0.99920592015397991</v>
      </c>
    </row>
    <row r="889" spans="1:25" s="139" customFormat="1" ht="23.25" customHeight="1">
      <c r="A889" s="40" t="s">
        <v>498</v>
      </c>
      <c r="B889" s="7" t="s">
        <v>107</v>
      </c>
      <c r="C889" s="67" t="s">
        <v>34</v>
      </c>
      <c r="D889" s="68" t="s">
        <v>508</v>
      </c>
      <c r="E889" s="182" t="s">
        <v>46</v>
      </c>
      <c r="F889" s="183" t="s">
        <v>497</v>
      </c>
      <c r="G889" s="183" t="s">
        <v>201</v>
      </c>
      <c r="H889" s="10" t="s">
        <v>369</v>
      </c>
      <c r="I889" s="82">
        <v>200</v>
      </c>
      <c r="J889" s="360">
        <v>333.2</v>
      </c>
      <c r="K889" s="433">
        <v>333150</v>
      </c>
      <c r="L889" s="360">
        <f t="shared" ref="L889:W889" si="1162">L890</f>
        <v>0</v>
      </c>
      <c r="M889" s="433">
        <f t="shared" si="1162"/>
        <v>0</v>
      </c>
      <c r="N889" s="360">
        <f t="shared" si="1162"/>
        <v>0</v>
      </c>
      <c r="O889" s="433">
        <f t="shared" si="1162"/>
        <v>0</v>
      </c>
      <c r="P889" s="360">
        <f t="shared" si="1162"/>
        <v>0</v>
      </c>
      <c r="Q889" s="433">
        <f t="shared" si="1162"/>
        <v>0</v>
      </c>
      <c r="R889" s="360">
        <f t="shared" si="1162"/>
        <v>0</v>
      </c>
      <c r="S889" s="433">
        <f t="shared" si="1162"/>
        <v>0</v>
      </c>
      <c r="T889" s="360">
        <f t="shared" si="1162"/>
        <v>333.2</v>
      </c>
      <c r="U889" s="700">
        <f t="shared" si="1162"/>
        <v>333150</v>
      </c>
      <c r="V889" s="701">
        <f t="shared" si="1162"/>
        <v>316.7</v>
      </c>
      <c r="W889" s="700">
        <f t="shared" si="1162"/>
        <v>316665.27</v>
      </c>
      <c r="X889" s="580">
        <f t="shared" si="1145"/>
        <v>0.95048019207683077</v>
      </c>
      <c r="Y889" s="580">
        <f t="shared" si="1146"/>
        <v>0.95051859522737514</v>
      </c>
    </row>
    <row r="890" spans="1:25" s="139" customFormat="1" ht="22.5" customHeight="1">
      <c r="A890" s="45" t="s">
        <v>500</v>
      </c>
      <c r="B890" s="142" t="s">
        <v>107</v>
      </c>
      <c r="C890" s="72" t="s">
        <v>34</v>
      </c>
      <c r="D890" s="73" t="s">
        <v>508</v>
      </c>
      <c r="E890" s="185" t="s">
        <v>46</v>
      </c>
      <c r="F890" s="186" t="s">
        <v>497</v>
      </c>
      <c r="G890" s="186" t="s">
        <v>201</v>
      </c>
      <c r="H890" s="76" t="s">
        <v>369</v>
      </c>
      <c r="I890" s="84">
        <v>240</v>
      </c>
      <c r="J890" s="351">
        <v>333.2</v>
      </c>
      <c r="K890" s="396">
        <v>333150</v>
      </c>
      <c r="L890" s="352">
        <f t="shared" ref="L890" si="1163">N890+P890+R890</f>
        <v>0</v>
      </c>
      <c r="M890" s="397">
        <f t="shared" ref="M890" si="1164">O890+Q890+S890</f>
        <v>0</v>
      </c>
      <c r="N890" s="351"/>
      <c r="O890" s="396"/>
      <c r="P890" s="351"/>
      <c r="Q890" s="396"/>
      <c r="R890" s="351"/>
      <c r="S890" s="396"/>
      <c r="T890" s="352">
        <f t="shared" ref="T890" si="1165">J890+L890</f>
        <v>333.2</v>
      </c>
      <c r="U890" s="700">
        <f t="shared" ref="U890" si="1166">K890+M890</f>
        <v>333150</v>
      </c>
      <c r="V890" s="708">
        <v>316.7</v>
      </c>
      <c r="W890" s="699">
        <v>316665.27</v>
      </c>
      <c r="X890" s="572">
        <f t="shared" si="1145"/>
        <v>0.95048019207683077</v>
      </c>
      <c r="Y890" s="572">
        <f t="shared" si="1146"/>
        <v>0.95051859522737514</v>
      </c>
    </row>
    <row r="891" spans="1:25" s="12" customFormat="1" ht="15.75" customHeight="1">
      <c r="A891" s="140" t="s">
        <v>540</v>
      </c>
      <c r="B891" s="67" t="s">
        <v>107</v>
      </c>
      <c r="C891" s="67" t="s">
        <v>34</v>
      </c>
      <c r="D891" s="68" t="s">
        <v>508</v>
      </c>
      <c r="E891" s="182" t="s">
        <v>46</v>
      </c>
      <c r="F891" s="183" t="s">
        <v>497</v>
      </c>
      <c r="G891" s="183" t="s">
        <v>201</v>
      </c>
      <c r="H891" s="10" t="s">
        <v>369</v>
      </c>
      <c r="I891" s="82">
        <v>300</v>
      </c>
      <c r="J891" s="384">
        <v>22215.200000000001</v>
      </c>
      <c r="K891" s="463">
        <v>22215250</v>
      </c>
      <c r="L891" s="384">
        <f t="shared" ref="L891:W891" si="1167">L892</f>
        <v>0</v>
      </c>
      <c r="M891" s="463">
        <f t="shared" si="1167"/>
        <v>0</v>
      </c>
      <c r="N891" s="384">
        <f t="shared" si="1167"/>
        <v>0</v>
      </c>
      <c r="O891" s="463">
        <f t="shared" si="1167"/>
        <v>0</v>
      </c>
      <c r="P891" s="384">
        <f t="shared" si="1167"/>
        <v>0</v>
      </c>
      <c r="Q891" s="463">
        <f t="shared" si="1167"/>
        <v>0</v>
      </c>
      <c r="R891" s="384">
        <f t="shared" si="1167"/>
        <v>0</v>
      </c>
      <c r="S891" s="463">
        <f t="shared" si="1167"/>
        <v>0</v>
      </c>
      <c r="T891" s="384">
        <f t="shared" si="1167"/>
        <v>22215.200000000001</v>
      </c>
      <c r="U891" s="778">
        <f t="shared" si="1167"/>
        <v>22215250</v>
      </c>
      <c r="V891" s="779">
        <f t="shared" si="1167"/>
        <v>22213.8</v>
      </c>
      <c r="W891" s="778">
        <f t="shared" si="1167"/>
        <v>22213829.5</v>
      </c>
      <c r="X891" s="615">
        <f t="shared" si="1145"/>
        <v>0.99993698008570697</v>
      </c>
      <c r="Y891" s="615">
        <f t="shared" si="1146"/>
        <v>0.99993605743802116</v>
      </c>
    </row>
    <row r="892" spans="1:25" s="50" customFormat="1" ht="23.25" customHeight="1">
      <c r="A892" s="141" t="s">
        <v>541</v>
      </c>
      <c r="B892" s="72" t="s">
        <v>107</v>
      </c>
      <c r="C892" s="72" t="s">
        <v>34</v>
      </c>
      <c r="D892" s="73" t="s">
        <v>508</v>
      </c>
      <c r="E892" s="185" t="s">
        <v>46</v>
      </c>
      <c r="F892" s="186" t="s">
        <v>497</v>
      </c>
      <c r="G892" s="186" t="s">
        <v>201</v>
      </c>
      <c r="H892" s="76" t="s">
        <v>369</v>
      </c>
      <c r="I892" s="84">
        <v>320</v>
      </c>
      <c r="J892" s="351">
        <v>22215.200000000001</v>
      </c>
      <c r="K892" s="396">
        <v>22215250</v>
      </c>
      <c r="L892" s="352">
        <f t="shared" ref="L892" si="1168">N892+P892+R892</f>
        <v>0</v>
      </c>
      <c r="M892" s="397">
        <f t="shared" ref="M892" si="1169">O892+Q892+S892</f>
        <v>0</v>
      </c>
      <c r="N892" s="351"/>
      <c r="O892" s="396"/>
      <c r="P892" s="351"/>
      <c r="Q892" s="396"/>
      <c r="R892" s="351"/>
      <c r="S892" s="396"/>
      <c r="T892" s="352">
        <f t="shared" ref="T892" si="1170">J892+L892</f>
        <v>22215.200000000001</v>
      </c>
      <c r="U892" s="700">
        <f t="shared" ref="U892" si="1171">K892+M892</f>
        <v>22215250</v>
      </c>
      <c r="V892" s="708">
        <v>22213.8</v>
      </c>
      <c r="W892" s="699">
        <v>22213829.5</v>
      </c>
      <c r="X892" s="572">
        <f t="shared" si="1145"/>
        <v>0.99993698008570697</v>
      </c>
      <c r="Y892" s="572">
        <f t="shared" si="1146"/>
        <v>0.99993605743802116</v>
      </c>
    </row>
    <row r="893" spans="1:25" s="12" customFormat="1" ht="38.25" customHeight="1">
      <c r="A893" s="79" t="s">
        <v>188</v>
      </c>
      <c r="B893" s="61" t="s">
        <v>107</v>
      </c>
      <c r="C893" s="61" t="s">
        <v>34</v>
      </c>
      <c r="D893" s="62" t="s">
        <v>508</v>
      </c>
      <c r="E893" s="63" t="s">
        <v>46</v>
      </c>
      <c r="F893" s="64" t="s">
        <v>497</v>
      </c>
      <c r="G893" s="64" t="s">
        <v>201</v>
      </c>
      <c r="H893" s="65" t="s">
        <v>235</v>
      </c>
      <c r="I893" s="80"/>
      <c r="J893" s="359">
        <v>303.8</v>
      </c>
      <c r="K893" s="432">
        <v>303813.57</v>
      </c>
      <c r="L893" s="359">
        <f>L894+L897</f>
        <v>0</v>
      </c>
      <c r="M893" s="432">
        <f>M894+M897</f>
        <v>0</v>
      </c>
      <c r="N893" s="359">
        <f>N894+N897</f>
        <v>0</v>
      </c>
      <c r="O893" s="432">
        <f>O894+O897</f>
        <v>0</v>
      </c>
      <c r="P893" s="359">
        <f>P894+P897</f>
        <v>0</v>
      </c>
      <c r="Q893" s="432">
        <f t="shared" ref="Q893:S893" si="1172">Q894+Q897</f>
        <v>0</v>
      </c>
      <c r="R893" s="359">
        <f t="shared" si="1172"/>
        <v>0</v>
      </c>
      <c r="S893" s="432">
        <f t="shared" si="1172"/>
        <v>0</v>
      </c>
      <c r="T893" s="359">
        <f t="shared" ref="T893:W893" si="1173">T894+T897</f>
        <v>303.8</v>
      </c>
      <c r="U893" s="715">
        <f t="shared" si="1173"/>
        <v>303813.57</v>
      </c>
      <c r="V893" s="716">
        <f t="shared" si="1173"/>
        <v>283.5</v>
      </c>
      <c r="W893" s="715">
        <f t="shared" si="1173"/>
        <v>283556.19999999995</v>
      </c>
      <c r="X893" s="579">
        <f t="shared" si="1145"/>
        <v>0.93317972350230416</v>
      </c>
      <c r="Y893" s="579">
        <f t="shared" si="1146"/>
        <v>0.93332302437972059</v>
      </c>
    </row>
    <row r="894" spans="1:25" s="139" customFormat="1" ht="24.75" customHeight="1">
      <c r="A894" s="40" t="s">
        <v>498</v>
      </c>
      <c r="B894" s="7" t="s">
        <v>107</v>
      </c>
      <c r="C894" s="67" t="s">
        <v>34</v>
      </c>
      <c r="D894" s="68" t="s">
        <v>508</v>
      </c>
      <c r="E894" s="182" t="s">
        <v>46</v>
      </c>
      <c r="F894" s="183" t="s">
        <v>497</v>
      </c>
      <c r="G894" s="183" t="s">
        <v>201</v>
      </c>
      <c r="H894" s="184" t="s">
        <v>235</v>
      </c>
      <c r="I894" s="82">
        <v>200</v>
      </c>
      <c r="J894" s="360">
        <v>4.5</v>
      </c>
      <c r="K894" s="433">
        <v>4489.8599999999997</v>
      </c>
      <c r="L894" s="360">
        <f t="shared" ref="L894:W895" si="1174">L895</f>
        <v>0</v>
      </c>
      <c r="M894" s="433">
        <f t="shared" si="1174"/>
        <v>0</v>
      </c>
      <c r="N894" s="360">
        <f t="shared" si="1174"/>
        <v>0</v>
      </c>
      <c r="O894" s="433">
        <f t="shared" si="1174"/>
        <v>0</v>
      </c>
      <c r="P894" s="360">
        <f t="shared" si="1174"/>
        <v>0</v>
      </c>
      <c r="Q894" s="433">
        <f t="shared" si="1174"/>
        <v>0</v>
      </c>
      <c r="R894" s="360">
        <f t="shared" si="1174"/>
        <v>0</v>
      </c>
      <c r="S894" s="433">
        <f t="shared" si="1174"/>
        <v>0</v>
      </c>
      <c r="T894" s="360">
        <f t="shared" si="1174"/>
        <v>4.5</v>
      </c>
      <c r="U894" s="700">
        <f t="shared" si="1174"/>
        <v>4489.8599999999997</v>
      </c>
      <c r="V894" s="701">
        <f t="shared" si="1174"/>
        <v>3.9</v>
      </c>
      <c r="W894" s="700">
        <f t="shared" si="1174"/>
        <v>3948.29</v>
      </c>
      <c r="X894" s="580">
        <f t="shared" si="1145"/>
        <v>0.8666666666666667</v>
      </c>
      <c r="Y894" s="580">
        <f t="shared" si="1146"/>
        <v>0.87937931249526713</v>
      </c>
    </row>
    <row r="895" spans="1:25" s="139" customFormat="1" ht="21" customHeight="1">
      <c r="A895" s="45" t="s">
        <v>500</v>
      </c>
      <c r="B895" s="142" t="s">
        <v>107</v>
      </c>
      <c r="C895" s="72" t="s">
        <v>34</v>
      </c>
      <c r="D895" s="73" t="s">
        <v>508</v>
      </c>
      <c r="E895" s="185" t="s">
        <v>46</v>
      </c>
      <c r="F895" s="186" t="s">
        <v>497</v>
      </c>
      <c r="G895" s="186" t="s">
        <v>201</v>
      </c>
      <c r="H895" s="187" t="s">
        <v>235</v>
      </c>
      <c r="I895" s="84">
        <v>240</v>
      </c>
      <c r="J895" s="351">
        <v>4.5</v>
      </c>
      <c r="K895" s="396">
        <v>4489.8599999999997</v>
      </c>
      <c r="L895" s="351">
        <f t="shared" si="1174"/>
        <v>0</v>
      </c>
      <c r="M895" s="396">
        <f t="shared" si="1174"/>
        <v>0</v>
      </c>
      <c r="N895" s="351">
        <f t="shared" si="1174"/>
        <v>0</v>
      </c>
      <c r="O895" s="396">
        <f t="shared" si="1174"/>
        <v>0</v>
      </c>
      <c r="P895" s="351">
        <f t="shared" si="1174"/>
        <v>0</v>
      </c>
      <c r="Q895" s="396">
        <f t="shared" si="1174"/>
        <v>0</v>
      </c>
      <c r="R895" s="351">
        <f t="shared" si="1174"/>
        <v>0</v>
      </c>
      <c r="S895" s="396">
        <f t="shared" si="1174"/>
        <v>0</v>
      </c>
      <c r="T895" s="351">
        <f t="shared" si="1174"/>
        <v>4.5</v>
      </c>
      <c r="U895" s="699">
        <f t="shared" si="1174"/>
        <v>4489.8599999999997</v>
      </c>
      <c r="V895" s="708">
        <f t="shared" si="1174"/>
        <v>3.9</v>
      </c>
      <c r="W895" s="699">
        <f t="shared" si="1174"/>
        <v>3948.29</v>
      </c>
      <c r="X895" s="572">
        <f t="shared" si="1145"/>
        <v>0.8666666666666667</v>
      </c>
      <c r="Y895" s="572">
        <f t="shared" si="1146"/>
        <v>0.87937931249526713</v>
      </c>
    </row>
    <row r="896" spans="1:25" s="139" customFormat="1" ht="15" customHeight="1">
      <c r="A896" s="198" t="s">
        <v>413</v>
      </c>
      <c r="B896" s="142"/>
      <c r="C896" s="72"/>
      <c r="D896" s="73"/>
      <c r="E896" s="185"/>
      <c r="F896" s="186"/>
      <c r="G896" s="186"/>
      <c r="H896" s="187"/>
      <c r="I896" s="84"/>
      <c r="J896" s="351">
        <v>4.5</v>
      </c>
      <c r="K896" s="396">
        <v>4489.8599999999997</v>
      </c>
      <c r="L896" s="352">
        <f t="shared" ref="L896" si="1175">N896+P896+R896</f>
        <v>0</v>
      </c>
      <c r="M896" s="397">
        <f t="shared" ref="M896" si="1176">O896+Q896+S896</f>
        <v>0</v>
      </c>
      <c r="N896" s="351"/>
      <c r="O896" s="396"/>
      <c r="P896" s="351"/>
      <c r="Q896" s="396"/>
      <c r="R896" s="351"/>
      <c r="S896" s="396"/>
      <c r="T896" s="352">
        <f t="shared" ref="T896" si="1177">J896+L896</f>
        <v>4.5</v>
      </c>
      <c r="U896" s="700">
        <f t="shared" ref="U896" si="1178">K896+M896</f>
        <v>4489.8599999999997</v>
      </c>
      <c r="V896" s="708">
        <v>3.9</v>
      </c>
      <c r="W896" s="699">
        <v>3948.29</v>
      </c>
      <c r="X896" s="572">
        <f t="shared" si="1145"/>
        <v>0.8666666666666667</v>
      </c>
      <c r="Y896" s="572">
        <f t="shared" si="1146"/>
        <v>0.87937931249526713</v>
      </c>
    </row>
    <row r="897" spans="1:25" s="12" customFormat="1" ht="13.5" customHeight="1">
      <c r="A897" s="140" t="s">
        <v>540</v>
      </c>
      <c r="B897" s="67" t="s">
        <v>107</v>
      </c>
      <c r="C897" s="67" t="s">
        <v>34</v>
      </c>
      <c r="D897" s="68" t="s">
        <v>508</v>
      </c>
      <c r="E897" s="182" t="s">
        <v>46</v>
      </c>
      <c r="F897" s="183" t="s">
        <v>497</v>
      </c>
      <c r="G897" s="183" t="s">
        <v>201</v>
      </c>
      <c r="H897" s="184" t="s">
        <v>235</v>
      </c>
      <c r="I897" s="82">
        <v>300</v>
      </c>
      <c r="J897" s="384">
        <v>299.3</v>
      </c>
      <c r="K897" s="463">
        <v>299323.71000000002</v>
      </c>
      <c r="L897" s="384">
        <f t="shared" ref="L897:W897" si="1179">L898</f>
        <v>0</v>
      </c>
      <c r="M897" s="463">
        <f t="shared" si="1179"/>
        <v>0</v>
      </c>
      <c r="N897" s="384">
        <f t="shared" si="1179"/>
        <v>0</v>
      </c>
      <c r="O897" s="463">
        <f t="shared" si="1179"/>
        <v>0</v>
      </c>
      <c r="P897" s="384">
        <f t="shared" si="1179"/>
        <v>0</v>
      </c>
      <c r="Q897" s="463">
        <f t="shared" si="1179"/>
        <v>0</v>
      </c>
      <c r="R897" s="384">
        <f t="shared" si="1179"/>
        <v>0</v>
      </c>
      <c r="S897" s="463">
        <f t="shared" si="1179"/>
        <v>0</v>
      </c>
      <c r="T897" s="384">
        <f t="shared" si="1179"/>
        <v>299.3</v>
      </c>
      <c r="U897" s="778">
        <f t="shared" si="1179"/>
        <v>299323.71000000002</v>
      </c>
      <c r="V897" s="779">
        <f t="shared" si="1179"/>
        <v>279.60000000000002</v>
      </c>
      <c r="W897" s="778">
        <f t="shared" si="1179"/>
        <v>279607.90999999997</v>
      </c>
      <c r="X897" s="615">
        <f t="shared" si="1145"/>
        <v>0.93417975275643172</v>
      </c>
      <c r="Y897" s="615">
        <f t="shared" si="1146"/>
        <v>0.9341321808419385</v>
      </c>
    </row>
    <row r="898" spans="1:25" s="50" customFormat="1" ht="22.5" customHeight="1">
      <c r="A898" s="141" t="s">
        <v>541</v>
      </c>
      <c r="B898" s="72" t="s">
        <v>107</v>
      </c>
      <c r="C898" s="72" t="s">
        <v>34</v>
      </c>
      <c r="D898" s="73" t="s">
        <v>508</v>
      </c>
      <c r="E898" s="185" t="s">
        <v>46</v>
      </c>
      <c r="F898" s="186" t="s">
        <v>497</v>
      </c>
      <c r="G898" s="186" t="s">
        <v>201</v>
      </c>
      <c r="H898" s="187" t="s">
        <v>235</v>
      </c>
      <c r="I898" s="84">
        <v>320</v>
      </c>
      <c r="J898" s="351">
        <v>299.3</v>
      </c>
      <c r="K898" s="396">
        <v>299323.71000000002</v>
      </c>
      <c r="L898" s="352">
        <f t="shared" ref="L898" si="1180">N898+P898+R898</f>
        <v>0</v>
      </c>
      <c r="M898" s="397">
        <f t="shared" ref="M898" si="1181">O898+Q898+S898</f>
        <v>0</v>
      </c>
      <c r="N898" s="351"/>
      <c r="O898" s="396"/>
      <c r="P898" s="351"/>
      <c r="Q898" s="396"/>
      <c r="R898" s="351"/>
      <c r="S898" s="396"/>
      <c r="T898" s="352">
        <f t="shared" ref="T898" si="1182">J898+L898</f>
        <v>299.3</v>
      </c>
      <c r="U898" s="700">
        <f t="shared" ref="U898" si="1183">K898+M898</f>
        <v>299323.71000000002</v>
      </c>
      <c r="V898" s="708">
        <v>279.60000000000002</v>
      </c>
      <c r="W898" s="699">
        <v>279607.90999999997</v>
      </c>
      <c r="X898" s="572">
        <f t="shared" si="1145"/>
        <v>0.93417975275643172</v>
      </c>
      <c r="Y898" s="572">
        <f t="shared" si="1146"/>
        <v>0.9341321808419385</v>
      </c>
    </row>
    <row r="899" spans="1:25" s="12" customFormat="1" ht="15.75" customHeight="1">
      <c r="A899" s="18" t="s">
        <v>189</v>
      </c>
      <c r="B899" s="19" t="s">
        <v>107</v>
      </c>
      <c r="C899" s="19" t="s">
        <v>34</v>
      </c>
      <c r="D899" s="19" t="s">
        <v>517</v>
      </c>
      <c r="E899" s="805"/>
      <c r="F899" s="806"/>
      <c r="G899" s="806"/>
      <c r="H899" s="807"/>
      <c r="I899" s="78"/>
      <c r="J899" s="353">
        <v>11046.3</v>
      </c>
      <c r="K899" s="426">
        <v>11046324.059999999</v>
      </c>
      <c r="L899" s="353">
        <f t="shared" ref="L899:W899" si="1184">L900+L922</f>
        <v>65</v>
      </c>
      <c r="M899" s="426">
        <f t="shared" si="1184"/>
        <v>64995.199999999997</v>
      </c>
      <c r="N899" s="353">
        <f t="shared" si="1184"/>
        <v>65</v>
      </c>
      <c r="O899" s="426">
        <f t="shared" si="1184"/>
        <v>64995.199999999997</v>
      </c>
      <c r="P899" s="353">
        <f t="shared" si="1184"/>
        <v>0</v>
      </c>
      <c r="Q899" s="426">
        <f t="shared" si="1184"/>
        <v>0</v>
      </c>
      <c r="R899" s="353">
        <f t="shared" si="1184"/>
        <v>0</v>
      </c>
      <c r="S899" s="426">
        <f t="shared" si="1184"/>
        <v>0</v>
      </c>
      <c r="T899" s="353">
        <f t="shared" si="1184"/>
        <v>11111.3</v>
      </c>
      <c r="U899" s="702">
        <f t="shared" si="1184"/>
        <v>11111319.259999998</v>
      </c>
      <c r="V899" s="703">
        <f t="shared" si="1184"/>
        <v>11074.699999999999</v>
      </c>
      <c r="W899" s="702">
        <f t="shared" si="1184"/>
        <v>11074687.42</v>
      </c>
      <c r="X899" s="573">
        <f t="shared" si="1145"/>
        <v>0.99670605599704798</v>
      </c>
      <c r="Y899" s="573">
        <f t="shared" si="1146"/>
        <v>0.9967031961603452</v>
      </c>
    </row>
    <row r="900" spans="1:25" s="28" customFormat="1" ht="27" customHeight="1">
      <c r="A900" s="23" t="s">
        <v>477</v>
      </c>
      <c r="B900" s="24" t="s">
        <v>107</v>
      </c>
      <c r="C900" s="24" t="s">
        <v>34</v>
      </c>
      <c r="D900" s="25" t="s">
        <v>517</v>
      </c>
      <c r="E900" s="25" t="s">
        <v>474</v>
      </c>
      <c r="F900" s="26" t="s">
        <v>478</v>
      </c>
      <c r="G900" s="26" t="s">
        <v>201</v>
      </c>
      <c r="H900" s="27" t="s">
        <v>479</v>
      </c>
      <c r="I900" s="27"/>
      <c r="J900" s="375">
        <v>10948.4</v>
      </c>
      <c r="K900" s="450">
        <v>10948390.559999999</v>
      </c>
      <c r="L900" s="375">
        <f t="shared" ref="L900:W900" si="1185">L901</f>
        <v>0</v>
      </c>
      <c r="M900" s="450">
        <f t="shared" si="1185"/>
        <v>0</v>
      </c>
      <c r="N900" s="375">
        <f t="shared" si="1185"/>
        <v>0</v>
      </c>
      <c r="O900" s="450">
        <f t="shared" si="1185"/>
        <v>0</v>
      </c>
      <c r="P900" s="375">
        <f t="shared" si="1185"/>
        <v>0</v>
      </c>
      <c r="Q900" s="450">
        <f t="shared" si="1185"/>
        <v>0</v>
      </c>
      <c r="R900" s="375">
        <f t="shared" si="1185"/>
        <v>0</v>
      </c>
      <c r="S900" s="450">
        <f t="shared" si="1185"/>
        <v>0</v>
      </c>
      <c r="T900" s="375">
        <f t="shared" si="1185"/>
        <v>10948.4</v>
      </c>
      <c r="U900" s="755">
        <f t="shared" si="1185"/>
        <v>10948390.559999999</v>
      </c>
      <c r="V900" s="756">
        <f t="shared" si="1185"/>
        <v>10911.8</v>
      </c>
      <c r="W900" s="755">
        <f t="shared" si="1185"/>
        <v>10911758.720000001</v>
      </c>
      <c r="X900" s="596">
        <f t="shared" si="1145"/>
        <v>0.99665704577837855</v>
      </c>
      <c r="Y900" s="596">
        <f t="shared" si="1146"/>
        <v>0.99665413470598752</v>
      </c>
    </row>
    <row r="901" spans="1:25" s="34" customFormat="1" ht="60" customHeight="1">
      <c r="A901" s="29" t="s">
        <v>481</v>
      </c>
      <c r="B901" s="30" t="s">
        <v>107</v>
      </c>
      <c r="C901" s="30" t="s">
        <v>34</v>
      </c>
      <c r="D901" s="31" t="s">
        <v>517</v>
      </c>
      <c r="E901" s="31" t="s">
        <v>474</v>
      </c>
      <c r="F901" s="32" t="s">
        <v>482</v>
      </c>
      <c r="G901" s="32" t="s">
        <v>201</v>
      </c>
      <c r="H901" s="33" t="s">
        <v>479</v>
      </c>
      <c r="I901" s="33"/>
      <c r="J901" s="358">
        <v>10948.4</v>
      </c>
      <c r="K901" s="431">
        <v>10948390.559999999</v>
      </c>
      <c r="L901" s="358">
        <f>L902+L912</f>
        <v>0</v>
      </c>
      <c r="M901" s="431">
        <f>M902+M912</f>
        <v>0</v>
      </c>
      <c r="N901" s="358">
        <f>N902+N912</f>
        <v>0</v>
      </c>
      <c r="O901" s="431">
        <f>O902+O912</f>
        <v>0</v>
      </c>
      <c r="P901" s="358">
        <f>P902+P912</f>
        <v>0</v>
      </c>
      <c r="Q901" s="431">
        <f t="shared" ref="Q901:S901" si="1186">Q902+Q912</f>
        <v>0</v>
      </c>
      <c r="R901" s="358">
        <f t="shared" si="1186"/>
        <v>0</v>
      </c>
      <c r="S901" s="431">
        <f t="shared" si="1186"/>
        <v>0</v>
      </c>
      <c r="T901" s="358">
        <f t="shared" ref="T901:W901" si="1187">T902+T912</f>
        <v>10948.4</v>
      </c>
      <c r="U901" s="713">
        <f t="shared" si="1187"/>
        <v>10948390.559999999</v>
      </c>
      <c r="V901" s="714">
        <f t="shared" si="1187"/>
        <v>10911.8</v>
      </c>
      <c r="W901" s="713">
        <f t="shared" si="1187"/>
        <v>10911758.720000001</v>
      </c>
      <c r="X901" s="578">
        <f t="shared" si="1145"/>
        <v>0.99665704577837855</v>
      </c>
      <c r="Y901" s="578">
        <f t="shared" si="1146"/>
        <v>0.99665413470598752</v>
      </c>
    </row>
    <row r="902" spans="1:25" s="34" customFormat="1" ht="19.5" customHeight="1">
      <c r="A902" s="79" t="s">
        <v>190</v>
      </c>
      <c r="B902" s="325" t="s">
        <v>107</v>
      </c>
      <c r="C902" s="325" t="s">
        <v>34</v>
      </c>
      <c r="D902" s="326" t="s">
        <v>517</v>
      </c>
      <c r="E902" s="63" t="s">
        <v>474</v>
      </c>
      <c r="F902" s="64" t="s">
        <v>482</v>
      </c>
      <c r="G902" s="64" t="s">
        <v>201</v>
      </c>
      <c r="H902" s="65" t="s">
        <v>364</v>
      </c>
      <c r="I902" s="80"/>
      <c r="J902" s="356">
        <v>482.3</v>
      </c>
      <c r="K902" s="429">
        <v>482300</v>
      </c>
      <c r="L902" s="356">
        <f>L903+L908</f>
        <v>0</v>
      </c>
      <c r="M902" s="429">
        <f>M903+M908</f>
        <v>0</v>
      </c>
      <c r="N902" s="356">
        <f>N903+N908</f>
        <v>0</v>
      </c>
      <c r="O902" s="429">
        <f>O903+O908</f>
        <v>0</v>
      </c>
      <c r="P902" s="356">
        <f>P903+P908</f>
        <v>0</v>
      </c>
      <c r="Q902" s="429">
        <f t="shared" ref="Q902:S902" si="1188">Q903+Q908</f>
        <v>0</v>
      </c>
      <c r="R902" s="356">
        <f t="shared" si="1188"/>
        <v>0</v>
      </c>
      <c r="S902" s="429">
        <f t="shared" si="1188"/>
        <v>0</v>
      </c>
      <c r="T902" s="356">
        <f t="shared" ref="T902:W902" si="1189">T903+T908</f>
        <v>482.29999999999995</v>
      </c>
      <c r="U902" s="709">
        <f t="shared" si="1189"/>
        <v>482299.99999999994</v>
      </c>
      <c r="V902" s="710">
        <f t="shared" si="1189"/>
        <v>482.29999999999995</v>
      </c>
      <c r="W902" s="709">
        <f t="shared" si="1189"/>
        <v>482299.99999999994</v>
      </c>
      <c r="X902" s="576">
        <f t="shared" si="1145"/>
        <v>1</v>
      </c>
      <c r="Y902" s="576">
        <f t="shared" si="1146"/>
        <v>1</v>
      </c>
    </row>
    <row r="903" spans="1:25" s="28" customFormat="1" ht="40.5" customHeight="1">
      <c r="A903" s="40" t="s">
        <v>484</v>
      </c>
      <c r="B903" s="127" t="s">
        <v>107</v>
      </c>
      <c r="C903" s="127" t="s">
        <v>34</v>
      </c>
      <c r="D903" s="128" t="s">
        <v>517</v>
      </c>
      <c r="E903" s="8" t="s">
        <v>474</v>
      </c>
      <c r="F903" s="9" t="s">
        <v>482</v>
      </c>
      <c r="G903" s="9" t="s">
        <v>201</v>
      </c>
      <c r="H903" s="81" t="s">
        <v>364</v>
      </c>
      <c r="I903" s="82">
        <v>100</v>
      </c>
      <c r="J903" s="162">
        <v>457.6</v>
      </c>
      <c r="K903" s="455">
        <v>457646.7</v>
      </c>
      <c r="L903" s="162">
        <f t="shared" ref="L903:W903" si="1190">L904</f>
        <v>0</v>
      </c>
      <c r="M903" s="455">
        <f t="shared" si="1190"/>
        <v>0</v>
      </c>
      <c r="N903" s="162">
        <f t="shared" si="1190"/>
        <v>0</v>
      </c>
      <c r="O903" s="455">
        <f t="shared" si="1190"/>
        <v>0</v>
      </c>
      <c r="P903" s="162">
        <f t="shared" si="1190"/>
        <v>0</v>
      </c>
      <c r="Q903" s="455">
        <f t="shared" si="1190"/>
        <v>0</v>
      </c>
      <c r="R903" s="162">
        <f t="shared" si="1190"/>
        <v>0</v>
      </c>
      <c r="S903" s="455">
        <f t="shared" si="1190"/>
        <v>0</v>
      </c>
      <c r="T903" s="162">
        <f t="shared" si="1190"/>
        <v>457.59999999999997</v>
      </c>
      <c r="U903" s="780">
        <f t="shared" si="1190"/>
        <v>457646.69999999995</v>
      </c>
      <c r="V903" s="781">
        <f t="shared" si="1190"/>
        <v>457.59999999999997</v>
      </c>
      <c r="W903" s="780">
        <f t="shared" si="1190"/>
        <v>457646.69999999995</v>
      </c>
      <c r="X903" s="608">
        <f t="shared" si="1145"/>
        <v>1</v>
      </c>
      <c r="Y903" s="608">
        <f t="shared" si="1146"/>
        <v>1</v>
      </c>
    </row>
    <row r="904" spans="1:25" s="34" customFormat="1" ht="14.25" customHeight="1">
      <c r="A904" s="45" t="s">
        <v>486</v>
      </c>
      <c r="B904" s="46" t="s">
        <v>107</v>
      </c>
      <c r="C904" s="46" t="s">
        <v>34</v>
      </c>
      <c r="D904" s="47" t="s">
        <v>517</v>
      </c>
      <c r="E904" s="74" t="s">
        <v>474</v>
      </c>
      <c r="F904" s="75" t="s">
        <v>482</v>
      </c>
      <c r="G904" s="75" t="s">
        <v>201</v>
      </c>
      <c r="H904" s="83" t="s">
        <v>364</v>
      </c>
      <c r="I904" s="84">
        <v>120</v>
      </c>
      <c r="J904" s="351">
        <v>457.6</v>
      </c>
      <c r="K904" s="396">
        <v>457646.7</v>
      </c>
      <c r="L904" s="351">
        <f>SUM(L905:L907)</f>
        <v>0</v>
      </c>
      <c r="M904" s="396">
        <f>SUM(M905:M907)</f>
        <v>0</v>
      </c>
      <c r="N904" s="351">
        <f>SUM(N905:N907)</f>
        <v>0</v>
      </c>
      <c r="O904" s="396">
        <f>SUM(O905:O907)</f>
        <v>0</v>
      </c>
      <c r="P904" s="351">
        <f>SUM(P905:P907)</f>
        <v>0</v>
      </c>
      <c r="Q904" s="396">
        <f t="shared" ref="Q904:S904" si="1191">SUM(Q905:Q907)</f>
        <v>0</v>
      </c>
      <c r="R904" s="351">
        <f t="shared" si="1191"/>
        <v>0</v>
      </c>
      <c r="S904" s="396">
        <f t="shared" si="1191"/>
        <v>0</v>
      </c>
      <c r="T904" s="351">
        <f t="shared" ref="T904:W904" si="1192">SUM(T905:T907)</f>
        <v>457.59999999999997</v>
      </c>
      <c r="U904" s="699">
        <f t="shared" si="1192"/>
        <v>457646.69999999995</v>
      </c>
      <c r="V904" s="708">
        <f t="shared" si="1192"/>
        <v>457.59999999999997</v>
      </c>
      <c r="W904" s="699">
        <f t="shared" si="1192"/>
        <v>457646.69999999995</v>
      </c>
      <c r="X904" s="572">
        <f t="shared" si="1145"/>
        <v>1</v>
      </c>
      <c r="Y904" s="572">
        <f t="shared" si="1146"/>
        <v>1</v>
      </c>
    </row>
    <row r="905" spans="1:25" s="50" customFormat="1" ht="13.5" customHeight="1">
      <c r="A905" s="198" t="s">
        <v>250</v>
      </c>
      <c r="B905" s="46"/>
      <c r="C905" s="46"/>
      <c r="D905" s="47"/>
      <c r="E905" s="47"/>
      <c r="F905" s="48"/>
      <c r="G905" s="48"/>
      <c r="H905" s="49"/>
      <c r="I905" s="49" t="s">
        <v>239</v>
      </c>
      <c r="J905" s="351">
        <v>323.5</v>
      </c>
      <c r="K905" s="396">
        <v>323508</v>
      </c>
      <c r="L905" s="352">
        <f t="shared" ref="L905:L907" si="1193">N905+P905+R905</f>
        <v>4.4000000000000004</v>
      </c>
      <c r="M905" s="397">
        <f t="shared" ref="M905:M907" si="1194">O905+Q905+S905</f>
        <v>4449.41</v>
      </c>
      <c r="N905" s="351"/>
      <c r="O905" s="396"/>
      <c r="P905" s="351">
        <v>4.4000000000000004</v>
      </c>
      <c r="Q905" s="396">
        <v>4449.41</v>
      </c>
      <c r="R905" s="351"/>
      <c r="S905" s="396"/>
      <c r="T905" s="352">
        <f t="shared" ref="T905:T907" si="1195">J905+L905</f>
        <v>327.9</v>
      </c>
      <c r="U905" s="700">
        <f t="shared" ref="U905:U907" si="1196">K905+M905</f>
        <v>327957.40999999997</v>
      </c>
      <c r="V905" s="708">
        <v>327.9</v>
      </c>
      <c r="W905" s="699">
        <v>327957.40999999997</v>
      </c>
      <c r="X905" s="572">
        <f t="shared" si="1145"/>
        <v>1</v>
      </c>
      <c r="Y905" s="572">
        <f t="shared" si="1146"/>
        <v>1</v>
      </c>
    </row>
    <row r="906" spans="1:25" s="50" customFormat="1" ht="13.5" customHeight="1">
      <c r="A906" s="198" t="s">
        <v>251</v>
      </c>
      <c r="B906" s="46"/>
      <c r="C906" s="46"/>
      <c r="D906" s="47"/>
      <c r="E906" s="47"/>
      <c r="F906" s="48"/>
      <c r="G906" s="48"/>
      <c r="H906" s="49"/>
      <c r="I906" s="49" t="s">
        <v>241</v>
      </c>
      <c r="J906" s="351">
        <v>37.6</v>
      </c>
      <c r="K906" s="396">
        <v>37646.699999999997</v>
      </c>
      <c r="L906" s="352">
        <f t="shared" si="1193"/>
        <v>-3.7</v>
      </c>
      <c r="M906" s="397">
        <f t="shared" si="1194"/>
        <v>-3692.6</v>
      </c>
      <c r="N906" s="351"/>
      <c r="O906" s="396"/>
      <c r="P906" s="351">
        <v>-3.7</v>
      </c>
      <c r="Q906" s="396">
        <v>-3692.6</v>
      </c>
      <c r="R906" s="351"/>
      <c r="S906" s="396"/>
      <c r="T906" s="352">
        <f t="shared" si="1195"/>
        <v>33.9</v>
      </c>
      <c r="U906" s="700">
        <f t="shared" si="1196"/>
        <v>33954.1</v>
      </c>
      <c r="V906" s="708">
        <v>33.9</v>
      </c>
      <c r="W906" s="699">
        <v>33954.1</v>
      </c>
      <c r="X906" s="572">
        <f t="shared" si="1145"/>
        <v>1</v>
      </c>
      <c r="Y906" s="572">
        <f t="shared" si="1146"/>
        <v>1</v>
      </c>
    </row>
    <row r="907" spans="1:25" s="50" customFormat="1" ht="13.5" customHeight="1">
      <c r="A907" s="198" t="s">
        <v>252</v>
      </c>
      <c r="B907" s="46"/>
      <c r="C907" s="46"/>
      <c r="D907" s="47"/>
      <c r="E907" s="47"/>
      <c r="F907" s="48"/>
      <c r="G907" s="48"/>
      <c r="H907" s="49"/>
      <c r="I907" s="49" t="s">
        <v>240</v>
      </c>
      <c r="J907" s="351">
        <v>96.5</v>
      </c>
      <c r="K907" s="396">
        <v>96492</v>
      </c>
      <c r="L907" s="352">
        <f t="shared" si="1193"/>
        <v>-0.7</v>
      </c>
      <c r="M907" s="397">
        <f t="shared" si="1194"/>
        <v>-756.81</v>
      </c>
      <c r="N907" s="351"/>
      <c r="O907" s="396"/>
      <c r="P907" s="351">
        <v>-0.7</v>
      </c>
      <c r="Q907" s="396">
        <v>-756.81</v>
      </c>
      <c r="R907" s="351"/>
      <c r="S907" s="396"/>
      <c r="T907" s="352">
        <f t="shared" si="1195"/>
        <v>95.8</v>
      </c>
      <c r="U907" s="700">
        <f t="shared" si="1196"/>
        <v>95735.19</v>
      </c>
      <c r="V907" s="708">
        <v>95.8</v>
      </c>
      <c r="W907" s="699">
        <v>95735.19</v>
      </c>
      <c r="X907" s="572">
        <f t="shared" si="1145"/>
        <v>1</v>
      </c>
      <c r="Y907" s="572">
        <f t="shared" si="1146"/>
        <v>1</v>
      </c>
    </row>
    <row r="908" spans="1:25" s="28" customFormat="1" ht="23.25" customHeight="1">
      <c r="A908" s="40" t="s">
        <v>498</v>
      </c>
      <c r="B908" s="127" t="s">
        <v>107</v>
      </c>
      <c r="C908" s="127" t="s">
        <v>34</v>
      </c>
      <c r="D908" s="128" t="s">
        <v>517</v>
      </c>
      <c r="E908" s="8" t="s">
        <v>474</v>
      </c>
      <c r="F908" s="9" t="s">
        <v>482</v>
      </c>
      <c r="G908" s="9" t="s">
        <v>201</v>
      </c>
      <c r="H908" s="81" t="s">
        <v>364</v>
      </c>
      <c r="I908" s="82">
        <v>200</v>
      </c>
      <c r="J908" s="162">
        <v>24.700000000000003</v>
      </c>
      <c r="K908" s="455">
        <v>24653.3</v>
      </c>
      <c r="L908" s="162">
        <f t="shared" ref="L908:W908" si="1197">L909</f>
        <v>0</v>
      </c>
      <c r="M908" s="455">
        <f t="shared" si="1197"/>
        <v>0</v>
      </c>
      <c r="N908" s="162">
        <f t="shared" si="1197"/>
        <v>0</v>
      </c>
      <c r="O908" s="455">
        <f t="shared" si="1197"/>
        <v>0</v>
      </c>
      <c r="P908" s="162">
        <f t="shared" si="1197"/>
        <v>0</v>
      </c>
      <c r="Q908" s="455">
        <f t="shared" si="1197"/>
        <v>0</v>
      </c>
      <c r="R908" s="162">
        <f t="shared" si="1197"/>
        <v>0</v>
      </c>
      <c r="S908" s="455">
        <f t="shared" si="1197"/>
        <v>0</v>
      </c>
      <c r="T908" s="162">
        <f t="shared" si="1197"/>
        <v>24.700000000000003</v>
      </c>
      <c r="U908" s="780">
        <f t="shared" si="1197"/>
        <v>24653.3</v>
      </c>
      <c r="V908" s="781">
        <f t="shared" si="1197"/>
        <v>24.7</v>
      </c>
      <c r="W908" s="780">
        <f t="shared" si="1197"/>
        <v>24653.3</v>
      </c>
      <c r="X908" s="608">
        <f t="shared" si="1145"/>
        <v>0.99999999999999989</v>
      </c>
      <c r="Y908" s="608">
        <f t="shared" si="1146"/>
        <v>1</v>
      </c>
    </row>
    <row r="909" spans="1:25" s="34" customFormat="1" ht="22.5" customHeight="1">
      <c r="A909" s="45" t="s">
        <v>500</v>
      </c>
      <c r="B909" s="46" t="s">
        <v>107</v>
      </c>
      <c r="C909" s="46" t="s">
        <v>34</v>
      </c>
      <c r="D909" s="47" t="s">
        <v>517</v>
      </c>
      <c r="E909" s="74" t="s">
        <v>474</v>
      </c>
      <c r="F909" s="75" t="s">
        <v>482</v>
      </c>
      <c r="G909" s="75" t="s">
        <v>201</v>
      </c>
      <c r="H909" s="83" t="s">
        <v>364</v>
      </c>
      <c r="I909" s="84">
        <v>240</v>
      </c>
      <c r="J909" s="351">
        <v>24.700000000000003</v>
      </c>
      <c r="K909" s="396">
        <v>24653.3</v>
      </c>
      <c r="L909" s="351">
        <f>SUM(L910:L911)</f>
        <v>0</v>
      </c>
      <c r="M909" s="396">
        <f>SUM(M910:M911)</f>
        <v>0</v>
      </c>
      <c r="N909" s="351">
        <f>SUM(N910:N911)</f>
        <v>0</v>
      </c>
      <c r="O909" s="396">
        <f>SUM(O910:O911)</f>
        <v>0</v>
      </c>
      <c r="P909" s="351">
        <f>SUM(P910:P911)</f>
        <v>0</v>
      </c>
      <c r="Q909" s="396">
        <f t="shared" ref="Q909:S909" si="1198">SUM(Q910:Q911)</f>
        <v>0</v>
      </c>
      <c r="R909" s="351">
        <f t="shared" si="1198"/>
        <v>0</v>
      </c>
      <c r="S909" s="396">
        <f t="shared" si="1198"/>
        <v>0</v>
      </c>
      <c r="T909" s="351">
        <f t="shared" ref="T909:W909" si="1199">SUM(T910:T911)</f>
        <v>24.700000000000003</v>
      </c>
      <c r="U909" s="699">
        <f t="shared" si="1199"/>
        <v>24653.3</v>
      </c>
      <c r="V909" s="708">
        <f t="shared" si="1199"/>
        <v>24.7</v>
      </c>
      <c r="W909" s="699">
        <f t="shared" si="1199"/>
        <v>24653.3</v>
      </c>
      <c r="X909" s="572">
        <f t="shared" si="1145"/>
        <v>0.99999999999999989</v>
      </c>
      <c r="Y909" s="572">
        <f t="shared" si="1146"/>
        <v>1</v>
      </c>
    </row>
    <row r="910" spans="1:25" s="50" customFormat="1" ht="15.75" customHeight="1">
      <c r="A910" s="198" t="s">
        <v>371</v>
      </c>
      <c r="B910" s="72"/>
      <c r="C910" s="72"/>
      <c r="D910" s="73"/>
      <c r="E910" s="74"/>
      <c r="F910" s="75"/>
      <c r="G910" s="75"/>
      <c r="H910" s="76"/>
      <c r="I910" s="77" t="s">
        <v>242</v>
      </c>
      <c r="J910" s="395">
        <v>15.200000000000001</v>
      </c>
      <c r="K910" s="437">
        <v>15200</v>
      </c>
      <c r="L910" s="352">
        <f t="shared" ref="L910:L911" si="1200">N910+P910+R910</f>
        <v>0</v>
      </c>
      <c r="M910" s="397">
        <f t="shared" ref="M910:M911" si="1201">O910+Q910+S910</f>
        <v>0</v>
      </c>
      <c r="N910" s="395"/>
      <c r="O910" s="437"/>
      <c r="P910" s="395"/>
      <c r="Q910" s="437"/>
      <c r="R910" s="395"/>
      <c r="S910" s="437"/>
      <c r="T910" s="352">
        <f t="shared" ref="T910:T911" si="1202">J910+L910</f>
        <v>15.200000000000001</v>
      </c>
      <c r="U910" s="700">
        <f t="shared" ref="U910:U911" si="1203">K910+M910</f>
        <v>15200</v>
      </c>
      <c r="V910" s="726">
        <v>15.2</v>
      </c>
      <c r="W910" s="727">
        <v>15200</v>
      </c>
      <c r="X910" s="584">
        <f t="shared" si="1145"/>
        <v>0.99999999999999989</v>
      </c>
      <c r="Y910" s="584">
        <f t="shared" si="1146"/>
        <v>1</v>
      </c>
    </row>
    <row r="911" spans="1:25" s="50" customFormat="1" ht="14.25" customHeight="1">
      <c r="A911" s="198" t="s">
        <v>245</v>
      </c>
      <c r="B911" s="72"/>
      <c r="C911" s="72"/>
      <c r="D911" s="73"/>
      <c r="E911" s="74"/>
      <c r="F911" s="75"/>
      <c r="G911" s="75"/>
      <c r="H911" s="76"/>
      <c r="I911" s="77" t="s">
        <v>243</v>
      </c>
      <c r="J911" s="395">
        <v>9.5</v>
      </c>
      <c r="K911" s="437">
        <v>9453.2999999999993</v>
      </c>
      <c r="L911" s="352">
        <f t="shared" si="1200"/>
        <v>0</v>
      </c>
      <c r="M911" s="397">
        <f t="shared" si="1201"/>
        <v>0</v>
      </c>
      <c r="N911" s="395"/>
      <c r="O911" s="437"/>
      <c r="P911" s="395"/>
      <c r="Q911" s="437"/>
      <c r="R911" s="395"/>
      <c r="S911" s="437"/>
      <c r="T911" s="352">
        <f t="shared" si="1202"/>
        <v>9.5</v>
      </c>
      <c r="U911" s="700">
        <f t="shared" si="1203"/>
        <v>9453.2999999999993</v>
      </c>
      <c r="V911" s="726">
        <v>9.5</v>
      </c>
      <c r="W911" s="727">
        <v>9453.2999999999993</v>
      </c>
      <c r="X911" s="584">
        <f t="shared" si="1145"/>
        <v>1</v>
      </c>
      <c r="Y911" s="584">
        <f t="shared" si="1146"/>
        <v>1</v>
      </c>
    </row>
    <row r="912" spans="1:25" s="86" customFormat="1" ht="24" customHeight="1">
      <c r="A912" s="60" t="s">
        <v>191</v>
      </c>
      <c r="B912" s="36" t="s">
        <v>107</v>
      </c>
      <c r="C912" s="36" t="s">
        <v>34</v>
      </c>
      <c r="D912" s="37" t="s">
        <v>517</v>
      </c>
      <c r="E912" s="37" t="s">
        <v>474</v>
      </c>
      <c r="F912" s="38" t="s">
        <v>482</v>
      </c>
      <c r="G912" s="38" t="s">
        <v>201</v>
      </c>
      <c r="H912" s="39" t="s">
        <v>236</v>
      </c>
      <c r="I912" s="39"/>
      <c r="J912" s="356">
        <v>10466.1</v>
      </c>
      <c r="K912" s="429">
        <v>10466090.559999999</v>
      </c>
      <c r="L912" s="356">
        <f>L913+L918</f>
        <v>0</v>
      </c>
      <c r="M912" s="356">
        <f t="shared" ref="M912:W912" si="1204">M913+M918</f>
        <v>0</v>
      </c>
      <c r="N912" s="356">
        <f t="shared" si="1204"/>
        <v>0</v>
      </c>
      <c r="O912" s="356">
        <f t="shared" si="1204"/>
        <v>0</v>
      </c>
      <c r="P912" s="356">
        <f t="shared" si="1204"/>
        <v>0</v>
      </c>
      <c r="Q912" s="356">
        <f t="shared" si="1204"/>
        <v>0</v>
      </c>
      <c r="R912" s="356">
        <f t="shared" si="1204"/>
        <v>0</v>
      </c>
      <c r="S912" s="356">
        <f t="shared" si="1204"/>
        <v>0</v>
      </c>
      <c r="T912" s="356">
        <f t="shared" si="1204"/>
        <v>10466.1</v>
      </c>
      <c r="U912" s="710">
        <f t="shared" si="1204"/>
        <v>10466090.559999999</v>
      </c>
      <c r="V912" s="710">
        <f t="shared" si="1204"/>
        <v>10429.5</v>
      </c>
      <c r="W912" s="710">
        <f t="shared" si="1204"/>
        <v>10429458.720000001</v>
      </c>
      <c r="X912" s="576">
        <f t="shared" si="1145"/>
        <v>0.99650299538510045</v>
      </c>
      <c r="Y912" s="576">
        <f t="shared" si="1146"/>
        <v>0.99649995002527492</v>
      </c>
    </row>
    <row r="913" spans="1:25" s="12" customFormat="1" ht="35.25" customHeight="1">
      <c r="A913" s="40" t="s">
        <v>484</v>
      </c>
      <c r="B913" s="41" t="s">
        <v>107</v>
      </c>
      <c r="C913" s="41" t="s">
        <v>34</v>
      </c>
      <c r="D913" s="42" t="s">
        <v>517</v>
      </c>
      <c r="E913" s="42" t="s">
        <v>474</v>
      </c>
      <c r="F913" s="43" t="s">
        <v>482</v>
      </c>
      <c r="G913" s="43" t="s">
        <v>201</v>
      </c>
      <c r="H913" s="44" t="s">
        <v>236</v>
      </c>
      <c r="I913" s="44" t="s">
        <v>485</v>
      </c>
      <c r="J913" s="350">
        <v>10180.700000000001</v>
      </c>
      <c r="K913" s="425">
        <v>10180690.559999999</v>
      </c>
      <c r="L913" s="350">
        <f t="shared" ref="L913:W913" si="1205">L914</f>
        <v>0</v>
      </c>
      <c r="M913" s="425">
        <f t="shared" si="1205"/>
        <v>0</v>
      </c>
      <c r="N913" s="350">
        <f t="shared" si="1205"/>
        <v>0</v>
      </c>
      <c r="O913" s="425">
        <f t="shared" si="1205"/>
        <v>0</v>
      </c>
      <c r="P913" s="350">
        <f t="shared" si="1205"/>
        <v>0</v>
      </c>
      <c r="Q913" s="425">
        <f t="shared" si="1205"/>
        <v>0</v>
      </c>
      <c r="R913" s="350">
        <f t="shared" si="1205"/>
        <v>0</v>
      </c>
      <c r="S913" s="425">
        <f t="shared" si="1205"/>
        <v>0</v>
      </c>
      <c r="T913" s="350">
        <f t="shared" si="1205"/>
        <v>10180.700000000001</v>
      </c>
      <c r="U913" s="697">
        <f t="shared" si="1205"/>
        <v>10180690.559999999</v>
      </c>
      <c r="V913" s="698">
        <f t="shared" si="1205"/>
        <v>10144.1</v>
      </c>
      <c r="W913" s="697">
        <f t="shared" si="1205"/>
        <v>10144058.720000001</v>
      </c>
      <c r="X913" s="571">
        <f t="shared" si="1145"/>
        <v>0.99640496233068454</v>
      </c>
      <c r="Y913" s="571">
        <f t="shared" si="1146"/>
        <v>0.9964018315079799</v>
      </c>
    </row>
    <row r="914" spans="1:25" s="59" customFormat="1" ht="16.5" customHeight="1">
      <c r="A914" s="45" t="s">
        <v>486</v>
      </c>
      <c r="B914" s="46" t="s">
        <v>107</v>
      </c>
      <c r="C914" s="46" t="s">
        <v>34</v>
      </c>
      <c r="D914" s="47" t="s">
        <v>517</v>
      </c>
      <c r="E914" s="47" t="s">
        <v>474</v>
      </c>
      <c r="F914" s="48" t="s">
        <v>482</v>
      </c>
      <c r="G914" s="48" t="s">
        <v>201</v>
      </c>
      <c r="H914" s="49" t="s">
        <v>236</v>
      </c>
      <c r="I914" s="49" t="s">
        <v>487</v>
      </c>
      <c r="J914" s="351">
        <v>10180.700000000001</v>
      </c>
      <c r="K914" s="396">
        <v>10180690.559999999</v>
      </c>
      <c r="L914" s="351">
        <f>L915+L916+L917</f>
        <v>0</v>
      </c>
      <c r="M914" s="396">
        <f>M915+M916+M917</f>
        <v>0</v>
      </c>
      <c r="N914" s="351">
        <f>N915+N916+N917</f>
        <v>0</v>
      </c>
      <c r="O914" s="396">
        <f>O915+O916+O917</f>
        <v>0</v>
      </c>
      <c r="P914" s="351">
        <f>P915+P916+P917</f>
        <v>0</v>
      </c>
      <c r="Q914" s="396">
        <f t="shared" ref="Q914:S914" si="1206">Q915+Q916+Q917</f>
        <v>0</v>
      </c>
      <c r="R914" s="351">
        <f t="shared" si="1206"/>
        <v>0</v>
      </c>
      <c r="S914" s="396">
        <f t="shared" si="1206"/>
        <v>0</v>
      </c>
      <c r="T914" s="351">
        <f t="shared" ref="T914:W914" si="1207">T915+T916+T917</f>
        <v>10180.700000000001</v>
      </c>
      <c r="U914" s="699">
        <f t="shared" si="1207"/>
        <v>10180690.559999999</v>
      </c>
      <c r="V914" s="708">
        <f t="shared" si="1207"/>
        <v>10144.1</v>
      </c>
      <c r="W914" s="699">
        <f t="shared" si="1207"/>
        <v>10144058.720000001</v>
      </c>
      <c r="X914" s="572">
        <f t="shared" si="1145"/>
        <v>0.99640496233068454</v>
      </c>
      <c r="Y914" s="572">
        <f t="shared" si="1146"/>
        <v>0.9964018315079799</v>
      </c>
    </row>
    <row r="915" spans="1:25" s="50" customFormat="1" ht="14.25" customHeight="1">
      <c r="A915" s="198" t="s">
        <v>250</v>
      </c>
      <c r="B915" s="46"/>
      <c r="C915" s="46"/>
      <c r="D915" s="47"/>
      <c r="E915" s="47"/>
      <c r="F915" s="48"/>
      <c r="G915" s="48"/>
      <c r="H915" s="171"/>
      <c r="I915" s="49" t="s">
        <v>239</v>
      </c>
      <c r="J915" s="351">
        <v>7783.5</v>
      </c>
      <c r="K915" s="396">
        <v>7783499.4099999992</v>
      </c>
      <c r="L915" s="352">
        <f t="shared" ref="L915:L917" si="1208">N915+P915+R915</f>
        <v>0</v>
      </c>
      <c r="M915" s="397">
        <f t="shared" ref="M915:M917" si="1209">O915+Q915+S915</f>
        <v>0</v>
      </c>
      <c r="N915" s="351"/>
      <c r="O915" s="396"/>
      <c r="P915" s="351"/>
      <c r="Q915" s="396"/>
      <c r="R915" s="351"/>
      <c r="S915" s="396"/>
      <c r="T915" s="352">
        <f t="shared" ref="T915:T917" si="1210">J915+L915</f>
        <v>7783.5</v>
      </c>
      <c r="U915" s="700">
        <f t="shared" ref="U915:U917" si="1211">K915+M915</f>
        <v>7783499.4099999992</v>
      </c>
      <c r="V915" s="708">
        <v>7779</v>
      </c>
      <c r="W915" s="699">
        <v>7778991.8799999999</v>
      </c>
      <c r="X915" s="572">
        <f t="shared" si="1145"/>
        <v>0.99942185392175753</v>
      </c>
      <c r="Y915" s="572">
        <f t="shared" si="1146"/>
        <v>0.99942088644675575</v>
      </c>
    </row>
    <row r="916" spans="1:25" s="50" customFormat="1" ht="13.5" customHeight="1">
      <c r="A916" s="198" t="s">
        <v>251</v>
      </c>
      <c r="B916" s="46"/>
      <c r="C916" s="46"/>
      <c r="D916" s="47"/>
      <c r="E916" s="47"/>
      <c r="F916" s="48"/>
      <c r="G916" s="48"/>
      <c r="H916" s="49"/>
      <c r="I916" s="49" t="s">
        <v>241</v>
      </c>
      <c r="J916" s="351">
        <v>121.4</v>
      </c>
      <c r="K916" s="396">
        <v>121400</v>
      </c>
      <c r="L916" s="352">
        <f t="shared" si="1208"/>
        <v>0</v>
      </c>
      <c r="M916" s="397">
        <f t="shared" si="1209"/>
        <v>0</v>
      </c>
      <c r="N916" s="351"/>
      <c r="O916" s="396"/>
      <c r="P916" s="351"/>
      <c r="Q916" s="396"/>
      <c r="R916" s="351"/>
      <c r="S916" s="396"/>
      <c r="T916" s="352">
        <f t="shared" si="1210"/>
        <v>121.4</v>
      </c>
      <c r="U916" s="700">
        <f t="shared" si="1211"/>
        <v>121400</v>
      </c>
      <c r="V916" s="708">
        <v>89.3</v>
      </c>
      <c r="W916" s="699">
        <v>89275.69</v>
      </c>
      <c r="X916" s="572">
        <f t="shared" si="1145"/>
        <v>0.73558484349258646</v>
      </c>
      <c r="Y916" s="572">
        <f t="shared" si="1146"/>
        <v>0.73538459637561782</v>
      </c>
    </row>
    <row r="917" spans="1:25" s="50" customFormat="1" ht="13.5" customHeight="1">
      <c r="A917" s="198" t="s">
        <v>252</v>
      </c>
      <c r="B917" s="46"/>
      <c r="C917" s="46"/>
      <c r="D917" s="47"/>
      <c r="E917" s="47"/>
      <c r="F917" s="48"/>
      <c r="G917" s="48"/>
      <c r="H917" s="171"/>
      <c r="I917" s="49" t="s">
        <v>240</v>
      </c>
      <c r="J917" s="351">
        <v>2275.8000000000002</v>
      </c>
      <c r="K917" s="396">
        <v>2275791.1500000004</v>
      </c>
      <c r="L917" s="352">
        <f t="shared" si="1208"/>
        <v>0</v>
      </c>
      <c r="M917" s="397">
        <f t="shared" si="1209"/>
        <v>0</v>
      </c>
      <c r="N917" s="351"/>
      <c r="O917" s="396"/>
      <c r="P917" s="351"/>
      <c r="Q917" s="396"/>
      <c r="R917" s="351"/>
      <c r="S917" s="396"/>
      <c r="T917" s="352">
        <f t="shared" si="1210"/>
        <v>2275.8000000000002</v>
      </c>
      <c r="U917" s="700">
        <f t="shared" si="1211"/>
        <v>2275791.1500000004</v>
      </c>
      <c r="V917" s="708">
        <v>2275.8000000000002</v>
      </c>
      <c r="W917" s="699">
        <v>2275791.15</v>
      </c>
      <c r="X917" s="572">
        <f t="shared" si="1145"/>
        <v>1</v>
      </c>
      <c r="Y917" s="572">
        <f t="shared" si="1146"/>
        <v>0.99999999999999978</v>
      </c>
    </row>
    <row r="918" spans="1:25" s="12" customFormat="1" ht="23.25" customHeight="1">
      <c r="A918" s="40" t="s">
        <v>498</v>
      </c>
      <c r="B918" s="67" t="s">
        <v>107</v>
      </c>
      <c r="C918" s="67" t="s">
        <v>34</v>
      </c>
      <c r="D918" s="68" t="s">
        <v>517</v>
      </c>
      <c r="E918" s="8" t="s">
        <v>474</v>
      </c>
      <c r="F918" s="9" t="s">
        <v>482</v>
      </c>
      <c r="G918" s="9" t="s">
        <v>201</v>
      </c>
      <c r="H918" s="10" t="s">
        <v>236</v>
      </c>
      <c r="I918" s="69" t="s">
        <v>499</v>
      </c>
      <c r="J918" s="357">
        <v>285.39999999999998</v>
      </c>
      <c r="K918" s="430">
        <v>285400</v>
      </c>
      <c r="L918" s="357">
        <f t="shared" ref="L918:W918" si="1212">L919</f>
        <v>0</v>
      </c>
      <c r="M918" s="430">
        <f t="shared" si="1212"/>
        <v>0</v>
      </c>
      <c r="N918" s="357">
        <f t="shared" si="1212"/>
        <v>0</v>
      </c>
      <c r="O918" s="430">
        <f t="shared" si="1212"/>
        <v>0</v>
      </c>
      <c r="P918" s="357">
        <f t="shared" si="1212"/>
        <v>0</v>
      </c>
      <c r="Q918" s="430">
        <f t="shared" si="1212"/>
        <v>0</v>
      </c>
      <c r="R918" s="357">
        <f t="shared" si="1212"/>
        <v>0</v>
      </c>
      <c r="S918" s="430">
        <f t="shared" si="1212"/>
        <v>0</v>
      </c>
      <c r="T918" s="357">
        <f t="shared" si="1212"/>
        <v>285.39999999999998</v>
      </c>
      <c r="U918" s="711">
        <f t="shared" si="1212"/>
        <v>285400</v>
      </c>
      <c r="V918" s="712">
        <f t="shared" si="1212"/>
        <v>285.40000000000003</v>
      </c>
      <c r="W918" s="711">
        <f t="shared" si="1212"/>
        <v>285400</v>
      </c>
      <c r="X918" s="577">
        <f t="shared" si="1145"/>
        <v>1.0000000000000002</v>
      </c>
      <c r="Y918" s="577">
        <f t="shared" si="1146"/>
        <v>1</v>
      </c>
    </row>
    <row r="919" spans="1:25" s="59" customFormat="1" ht="26.25" customHeight="1">
      <c r="A919" s="45" t="s">
        <v>500</v>
      </c>
      <c r="B919" s="72" t="s">
        <v>107</v>
      </c>
      <c r="C919" s="72" t="s">
        <v>34</v>
      </c>
      <c r="D919" s="73" t="s">
        <v>517</v>
      </c>
      <c r="E919" s="74" t="s">
        <v>474</v>
      </c>
      <c r="F919" s="75" t="s">
        <v>482</v>
      </c>
      <c r="G919" s="75" t="s">
        <v>201</v>
      </c>
      <c r="H919" s="76" t="s">
        <v>236</v>
      </c>
      <c r="I919" s="77" t="s">
        <v>501</v>
      </c>
      <c r="J919" s="351">
        <v>285.39999999999998</v>
      </c>
      <c r="K919" s="396">
        <v>285400</v>
      </c>
      <c r="L919" s="351">
        <f>L920+L921</f>
        <v>0</v>
      </c>
      <c r="M919" s="396">
        <f>M920+M921</f>
        <v>0</v>
      </c>
      <c r="N919" s="351">
        <f>N920+N921</f>
        <v>0</v>
      </c>
      <c r="O919" s="396">
        <f>O920+O921</f>
        <v>0</v>
      </c>
      <c r="P919" s="351">
        <f>P920+P921</f>
        <v>0</v>
      </c>
      <c r="Q919" s="396">
        <f t="shared" ref="Q919:S919" si="1213">Q920+Q921</f>
        <v>0</v>
      </c>
      <c r="R919" s="351">
        <f t="shared" si="1213"/>
        <v>0</v>
      </c>
      <c r="S919" s="396">
        <f t="shared" si="1213"/>
        <v>0</v>
      </c>
      <c r="T919" s="351">
        <f t="shared" ref="T919:W919" si="1214">T920+T921</f>
        <v>285.39999999999998</v>
      </c>
      <c r="U919" s="699">
        <f t="shared" si="1214"/>
        <v>285400</v>
      </c>
      <c r="V919" s="708">
        <f t="shared" si="1214"/>
        <v>285.40000000000003</v>
      </c>
      <c r="W919" s="699">
        <f t="shared" si="1214"/>
        <v>285400</v>
      </c>
      <c r="X919" s="572">
        <f t="shared" si="1145"/>
        <v>1.0000000000000002</v>
      </c>
      <c r="Y919" s="572">
        <f t="shared" si="1146"/>
        <v>1</v>
      </c>
    </row>
    <row r="920" spans="1:25" s="50" customFormat="1" ht="15" customHeight="1">
      <c r="A920" s="198" t="s">
        <v>244</v>
      </c>
      <c r="B920" s="72"/>
      <c r="C920" s="72"/>
      <c r="D920" s="73"/>
      <c r="E920" s="74"/>
      <c r="F920" s="75"/>
      <c r="G920" s="75"/>
      <c r="H920" s="76"/>
      <c r="I920" s="77" t="s">
        <v>242</v>
      </c>
      <c r="J920" s="351">
        <v>229.29999999999998</v>
      </c>
      <c r="K920" s="396">
        <v>229290</v>
      </c>
      <c r="L920" s="352">
        <f t="shared" ref="L920:L921" si="1215">N920+P920+R920</f>
        <v>0</v>
      </c>
      <c r="M920" s="397">
        <f t="shared" ref="M920:M921" si="1216">O920+Q920+S920</f>
        <v>0</v>
      </c>
      <c r="N920" s="351"/>
      <c r="O920" s="396"/>
      <c r="P920" s="351"/>
      <c r="Q920" s="396"/>
      <c r="R920" s="351"/>
      <c r="S920" s="396"/>
      <c r="T920" s="352">
        <f t="shared" ref="T920:T921" si="1217">J920+L920</f>
        <v>229.29999999999998</v>
      </c>
      <c r="U920" s="700">
        <f t="shared" ref="U920:U921" si="1218">K920+M920</f>
        <v>229290</v>
      </c>
      <c r="V920" s="708">
        <v>229.3</v>
      </c>
      <c r="W920" s="699">
        <v>229290</v>
      </c>
      <c r="X920" s="572">
        <f t="shared" si="1145"/>
        <v>1.0000000000000002</v>
      </c>
      <c r="Y920" s="572">
        <f t="shared" si="1146"/>
        <v>1</v>
      </c>
    </row>
    <row r="921" spans="1:25" s="50" customFormat="1" ht="15" customHeight="1">
      <c r="A921" s="198" t="s">
        <v>245</v>
      </c>
      <c r="B921" s="72"/>
      <c r="C921" s="72"/>
      <c r="D921" s="73"/>
      <c r="E921" s="74"/>
      <c r="F921" s="75"/>
      <c r="G921" s="75"/>
      <c r="H921" s="76"/>
      <c r="I921" s="77" t="s">
        <v>243</v>
      </c>
      <c r="J921" s="351">
        <v>56.1</v>
      </c>
      <c r="K921" s="396">
        <v>56110</v>
      </c>
      <c r="L921" s="352">
        <f t="shared" si="1215"/>
        <v>0</v>
      </c>
      <c r="M921" s="397">
        <f t="shared" si="1216"/>
        <v>0</v>
      </c>
      <c r="N921" s="351"/>
      <c r="O921" s="396"/>
      <c r="P921" s="351"/>
      <c r="Q921" s="396"/>
      <c r="R921" s="351"/>
      <c r="S921" s="396"/>
      <c r="T921" s="352">
        <f t="shared" si="1217"/>
        <v>56.1</v>
      </c>
      <c r="U921" s="700">
        <f t="shared" si="1218"/>
        <v>56110</v>
      </c>
      <c r="V921" s="708">
        <v>56.1</v>
      </c>
      <c r="W921" s="699">
        <v>56110</v>
      </c>
      <c r="X921" s="572">
        <f t="shared" si="1145"/>
        <v>1</v>
      </c>
      <c r="Y921" s="572">
        <f t="shared" si="1146"/>
        <v>1</v>
      </c>
    </row>
    <row r="922" spans="1:25" s="12" customFormat="1" ht="25.5" customHeight="1">
      <c r="A922" s="392" t="s">
        <v>420</v>
      </c>
      <c r="B922" s="24" t="s">
        <v>107</v>
      </c>
      <c r="C922" s="24" t="s">
        <v>34</v>
      </c>
      <c r="D922" s="25" t="s">
        <v>517</v>
      </c>
      <c r="E922" s="25" t="s">
        <v>424</v>
      </c>
      <c r="F922" s="26" t="s">
        <v>478</v>
      </c>
      <c r="G922" s="26" t="s">
        <v>201</v>
      </c>
      <c r="H922" s="27" t="s">
        <v>202</v>
      </c>
      <c r="I922" s="27"/>
      <c r="J922" s="347">
        <v>97.9</v>
      </c>
      <c r="K922" s="422">
        <v>97933.5</v>
      </c>
      <c r="L922" s="347">
        <f t="shared" ref="L922:W925" si="1219">L923</f>
        <v>65</v>
      </c>
      <c r="M922" s="422">
        <f t="shared" si="1219"/>
        <v>64995.199999999997</v>
      </c>
      <c r="N922" s="347">
        <f t="shared" si="1219"/>
        <v>65</v>
      </c>
      <c r="O922" s="422">
        <f t="shared" si="1219"/>
        <v>64995.199999999997</v>
      </c>
      <c r="P922" s="347">
        <f t="shared" si="1219"/>
        <v>0</v>
      </c>
      <c r="Q922" s="422">
        <f t="shared" si="1219"/>
        <v>0</v>
      </c>
      <c r="R922" s="347">
        <f t="shared" si="1219"/>
        <v>0</v>
      </c>
      <c r="S922" s="422">
        <f t="shared" si="1219"/>
        <v>0</v>
      </c>
      <c r="T922" s="347">
        <f t="shared" si="1219"/>
        <v>162.9</v>
      </c>
      <c r="U922" s="691">
        <f t="shared" si="1219"/>
        <v>162928.70000000001</v>
      </c>
      <c r="V922" s="692">
        <f t="shared" si="1219"/>
        <v>162.9</v>
      </c>
      <c r="W922" s="691">
        <f t="shared" si="1219"/>
        <v>162928.70000000001</v>
      </c>
      <c r="X922" s="568">
        <f t="shared" si="1145"/>
        <v>1</v>
      </c>
      <c r="Y922" s="568">
        <f t="shared" si="1146"/>
        <v>1</v>
      </c>
    </row>
    <row r="923" spans="1:25" s="12" customFormat="1" ht="15" customHeight="1">
      <c r="A923" s="60" t="s">
        <v>421</v>
      </c>
      <c r="B923" s="61" t="s">
        <v>107</v>
      </c>
      <c r="C923" s="61" t="s">
        <v>34</v>
      </c>
      <c r="D923" s="62" t="s">
        <v>517</v>
      </c>
      <c r="E923" s="63" t="s">
        <v>424</v>
      </c>
      <c r="F923" s="64" t="s">
        <v>478</v>
      </c>
      <c r="G923" s="64" t="s">
        <v>201</v>
      </c>
      <c r="H923" s="65" t="s">
        <v>422</v>
      </c>
      <c r="I923" s="66"/>
      <c r="J923" s="355">
        <v>97.9</v>
      </c>
      <c r="K923" s="428">
        <v>97933.5</v>
      </c>
      <c r="L923" s="355">
        <f t="shared" si="1219"/>
        <v>65</v>
      </c>
      <c r="M923" s="428">
        <f t="shared" si="1219"/>
        <v>64995.199999999997</v>
      </c>
      <c r="N923" s="355">
        <f t="shared" si="1219"/>
        <v>65</v>
      </c>
      <c r="O923" s="428">
        <f t="shared" si="1219"/>
        <v>64995.199999999997</v>
      </c>
      <c r="P923" s="355">
        <f t="shared" si="1219"/>
        <v>0</v>
      </c>
      <c r="Q923" s="428">
        <f t="shared" si="1219"/>
        <v>0</v>
      </c>
      <c r="R923" s="355">
        <f t="shared" si="1219"/>
        <v>0</v>
      </c>
      <c r="S923" s="428">
        <f t="shared" si="1219"/>
        <v>0</v>
      </c>
      <c r="T923" s="355">
        <f t="shared" si="1219"/>
        <v>162.9</v>
      </c>
      <c r="U923" s="706">
        <f t="shared" si="1219"/>
        <v>162928.70000000001</v>
      </c>
      <c r="V923" s="707">
        <f t="shared" si="1219"/>
        <v>162.9</v>
      </c>
      <c r="W923" s="706">
        <f t="shared" si="1219"/>
        <v>162928.70000000001</v>
      </c>
      <c r="X923" s="575">
        <f t="shared" si="1145"/>
        <v>1</v>
      </c>
      <c r="Y923" s="575">
        <f t="shared" si="1146"/>
        <v>1</v>
      </c>
    </row>
    <row r="924" spans="1:25" s="28" customFormat="1" ht="34.5" customHeight="1">
      <c r="A924" s="40" t="s">
        <v>484</v>
      </c>
      <c r="B924" s="41" t="s">
        <v>107</v>
      </c>
      <c r="C924" s="41" t="s">
        <v>34</v>
      </c>
      <c r="D924" s="42" t="s">
        <v>517</v>
      </c>
      <c r="E924" s="42" t="s">
        <v>424</v>
      </c>
      <c r="F924" s="43" t="s">
        <v>478</v>
      </c>
      <c r="G924" s="43" t="s">
        <v>201</v>
      </c>
      <c r="H924" s="44" t="s">
        <v>422</v>
      </c>
      <c r="I924" s="44" t="s">
        <v>485</v>
      </c>
      <c r="J924" s="350">
        <v>97.9</v>
      </c>
      <c r="K924" s="425">
        <v>97933.5</v>
      </c>
      <c r="L924" s="350">
        <f t="shared" si="1219"/>
        <v>65</v>
      </c>
      <c r="M924" s="425">
        <f t="shared" si="1219"/>
        <v>64995.199999999997</v>
      </c>
      <c r="N924" s="350">
        <f t="shared" si="1219"/>
        <v>65</v>
      </c>
      <c r="O924" s="425">
        <f t="shared" si="1219"/>
        <v>64995.199999999997</v>
      </c>
      <c r="P924" s="350">
        <f t="shared" si="1219"/>
        <v>0</v>
      </c>
      <c r="Q924" s="425">
        <f t="shared" si="1219"/>
        <v>0</v>
      </c>
      <c r="R924" s="350">
        <f t="shared" si="1219"/>
        <v>0</v>
      </c>
      <c r="S924" s="425">
        <f t="shared" si="1219"/>
        <v>0</v>
      </c>
      <c r="T924" s="350">
        <f t="shared" si="1219"/>
        <v>162.9</v>
      </c>
      <c r="U924" s="697">
        <f t="shared" si="1219"/>
        <v>162928.70000000001</v>
      </c>
      <c r="V924" s="698">
        <f t="shared" si="1219"/>
        <v>162.9</v>
      </c>
      <c r="W924" s="697">
        <f t="shared" si="1219"/>
        <v>162928.70000000001</v>
      </c>
      <c r="X924" s="571">
        <f t="shared" si="1145"/>
        <v>1</v>
      </c>
      <c r="Y924" s="571">
        <f t="shared" si="1146"/>
        <v>1</v>
      </c>
    </row>
    <row r="925" spans="1:25" s="50" customFormat="1" ht="15" customHeight="1">
      <c r="A925" s="45" t="s">
        <v>486</v>
      </c>
      <c r="B925" s="46" t="s">
        <v>107</v>
      </c>
      <c r="C925" s="46" t="s">
        <v>34</v>
      </c>
      <c r="D925" s="47" t="s">
        <v>517</v>
      </c>
      <c r="E925" s="47" t="s">
        <v>424</v>
      </c>
      <c r="F925" s="48" t="s">
        <v>478</v>
      </c>
      <c r="G925" s="48" t="s">
        <v>201</v>
      </c>
      <c r="H925" s="49" t="s">
        <v>422</v>
      </c>
      <c r="I925" s="49" t="s">
        <v>487</v>
      </c>
      <c r="J925" s="351">
        <v>97.9</v>
      </c>
      <c r="K925" s="396">
        <v>97933.5</v>
      </c>
      <c r="L925" s="351">
        <f t="shared" si="1219"/>
        <v>65</v>
      </c>
      <c r="M925" s="396">
        <f t="shared" si="1219"/>
        <v>64995.199999999997</v>
      </c>
      <c r="N925" s="351">
        <f t="shared" si="1219"/>
        <v>65</v>
      </c>
      <c r="O925" s="396">
        <f t="shared" si="1219"/>
        <v>64995.199999999997</v>
      </c>
      <c r="P925" s="351">
        <f t="shared" si="1219"/>
        <v>0</v>
      </c>
      <c r="Q925" s="396">
        <f t="shared" si="1219"/>
        <v>0</v>
      </c>
      <c r="R925" s="351">
        <f t="shared" si="1219"/>
        <v>0</v>
      </c>
      <c r="S925" s="396">
        <f t="shared" si="1219"/>
        <v>0</v>
      </c>
      <c r="T925" s="351">
        <f t="shared" si="1219"/>
        <v>162.9</v>
      </c>
      <c r="U925" s="699">
        <f t="shared" si="1219"/>
        <v>162928.70000000001</v>
      </c>
      <c r="V925" s="708">
        <f t="shared" si="1219"/>
        <v>162.9</v>
      </c>
      <c r="W925" s="699">
        <f t="shared" si="1219"/>
        <v>162928.70000000001</v>
      </c>
      <c r="X925" s="572">
        <f t="shared" si="1145"/>
        <v>1</v>
      </c>
      <c r="Y925" s="572">
        <f t="shared" si="1146"/>
        <v>1</v>
      </c>
    </row>
    <row r="926" spans="1:25" s="6" customFormat="1" ht="13.5" customHeight="1">
      <c r="A926" s="93" t="s">
        <v>457</v>
      </c>
      <c r="B926" s="127"/>
      <c r="C926" s="127"/>
      <c r="D926" s="128"/>
      <c r="E926" s="128"/>
      <c r="F926" s="130"/>
      <c r="G926" s="130"/>
      <c r="H926" s="131"/>
      <c r="I926" s="131" t="s">
        <v>241</v>
      </c>
      <c r="J926" s="352">
        <v>97.9</v>
      </c>
      <c r="K926" s="397">
        <v>97933.5</v>
      </c>
      <c r="L926" s="352">
        <f t="shared" ref="L926" si="1220">N926+P926+R926</f>
        <v>65</v>
      </c>
      <c r="M926" s="397">
        <f t="shared" ref="M926" si="1221">O926+Q926+S926</f>
        <v>64995.199999999997</v>
      </c>
      <c r="N926" s="352">
        <v>65</v>
      </c>
      <c r="O926" s="397">
        <v>64995.199999999997</v>
      </c>
      <c r="P926" s="352"/>
      <c r="Q926" s="397"/>
      <c r="R926" s="352"/>
      <c r="S926" s="397"/>
      <c r="T926" s="352">
        <f t="shared" ref="T926" si="1222">J926+L926</f>
        <v>162.9</v>
      </c>
      <c r="U926" s="700">
        <f t="shared" ref="U926" si="1223">K926+M926</f>
        <v>162928.70000000001</v>
      </c>
      <c r="V926" s="701">
        <v>162.9</v>
      </c>
      <c r="W926" s="700">
        <v>162928.70000000001</v>
      </c>
      <c r="X926" s="564">
        <f t="shared" si="1145"/>
        <v>1</v>
      </c>
      <c r="Y926" s="564">
        <f t="shared" si="1146"/>
        <v>1</v>
      </c>
    </row>
    <row r="927" spans="1:25" ht="14.25" customHeight="1">
      <c r="A927" s="16" t="s">
        <v>104</v>
      </c>
      <c r="B927" s="17" t="s">
        <v>107</v>
      </c>
      <c r="C927" s="17" t="s">
        <v>528</v>
      </c>
      <c r="D927" s="17"/>
      <c r="E927" s="808"/>
      <c r="F927" s="809"/>
      <c r="G927" s="809"/>
      <c r="H927" s="810"/>
      <c r="I927" s="17"/>
      <c r="J927" s="345">
        <v>4107.1000000000004</v>
      </c>
      <c r="K927" s="420">
        <v>4107060</v>
      </c>
      <c r="L927" s="345">
        <f t="shared" ref="L927:W927" si="1224">L928+L935+L954</f>
        <v>-4.4408920985006262E-16</v>
      </c>
      <c r="M927" s="420">
        <f t="shared" si="1224"/>
        <v>0</v>
      </c>
      <c r="N927" s="345">
        <f t="shared" si="1224"/>
        <v>0</v>
      </c>
      <c r="O927" s="420">
        <f t="shared" si="1224"/>
        <v>0</v>
      </c>
      <c r="P927" s="345">
        <f t="shared" si="1224"/>
        <v>0</v>
      </c>
      <c r="Q927" s="420">
        <f t="shared" si="1224"/>
        <v>0</v>
      </c>
      <c r="R927" s="345">
        <f t="shared" si="1224"/>
        <v>0</v>
      </c>
      <c r="S927" s="420">
        <f t="shared" si="1224"/>
        <v>0</v>
      </c>
      <c r="T927" s="345">
        <f t="shared" si="1224"/>
        <v>4107.1000000000004</v>
      </c>
      <c r="U927" s="687">
        <f t="shared" si="1224"/>
        <v>4107060</v>
      </c>
      <c r="V927" s="688">
        <f t="shared" si="1224"/>
        <v>4092.1000000000004</v>
      </c>
      <c r="W927" s="687">
        <f t="shared" si="1224"/>
        <v>4092049.8800000004</v>
      </c>
      <c r="X927" s="566">
        <f t="shared" si="1145"/>
        <v>0.99634778797691803</v>
      </c>
      <c r="Y927" s="566">
        <f t="shared" si="1146"/>
        <v>0.99634528835712177</v>
      </c>
    </row>
    <row r="928" spans="1:25" ht="15.75" customHeight="1">
      <c r="A928" s="87" t="s">
        <v>192</v>
      </c>
      <c r="B928" s="19" t="s">
        <v>107</v>
      </c>
      <c r="C928" s="19" t="s">
        <v>528</v>
      </c>
      <c r="D928" s="19" t="s">
        <v>474</v>
      </c>
      <c r="E928" s="799"/>
      <c r="F928" s="800"/>
      <c r="G928" s="800"/>
      <c r="H928" s="801"/>
      <c r="I928" s="19"/>
      <c r="J928" s="346">
        <v>306.7</v>
      </c>
      <c r="K928" s="421">
        <v>306660</v>
      </c>
      <c r="L928" s="346">
        <f t="shared" ref="L928:W931" si="1225">L929</f>
        <v>0</v>
      </c>
      <c r="M928" s="421">
        <f t="shared" si="1225"/>
        <v>0</v>
      </c>
      <c r="N928" s="346">
        <f t="shared" si="1225"/>
        <v>0</v>
      </c>
      <c r="O928" s="421">
        <f t="shared" si="1225"/>
        <v>0</v>
      </c>
      <c r="P928" s="346">
        <f t="shared" si="1225"/>
        <v>0</v>
      </c>
      <c r="Q928" s="421">
        <f t="shared" si="1225"/>
        <v>0</v>
      </c>
      <c r="R928" s="346">
        <f t="shared" si="1225"/>
        <v>0</v>
      </c>
      <c r="S928" s="421">
        <f t="shared" si="1225"/>
        <v>0</v>
      </c>
      <c r="T928" s="346">
        <f t="shared" si="1225"/>
        <v>306.7</v>
      </c>
      <c r="U928" s="689">
        <f t="shared" si="1225"/>
        <v>306660</v>
      </c>
      <c r="V928" s="690">
        <f t="shared" si="1225"/>
        <v>301.20000000000005</v>
      </c>
      <c r="W928" s="689">
        <f t="shared" si="1225"/>
        <v>301146.71999999997</v>
      </c>
      <c r="X928" s="567">
        <f t="shared" si="1145"/>
        <v>0.98206716661232496</v>
      </c>
      <c r="Y928" s="567">
        <f t="shared" si="1146"/>
        <v>0.98202152220700445</v>
      </c>
    </row>
    <row r="929" spans="1:25" s="180" customFormat="1" ht="34.5" customHeight="1">
      <c r="A929" s="123" t="s">
        <v>193</v>
      </c>
      <c r="B929" s="24" t="s">
        <v>107</v>
      </c>
      <c r="C929" s="24" t="s">
        <v>528</v>
      </c>
      <c r="D929" s="25" t="s">
        <v>474</v>
      </c>
      <c r="E929" s="25" t="s">
        <v>129</v>
      </c>
      <c r="F929" s="26" t="s">
        <v>478</v>
      </c>
      <c r="G929" s="26" t="s">
        <v>201</v>
      </c>
      <c r="H929" s="27" t="s">
        <v>202</v>
      </c>
      <c r="I929" s="188"/>
      <c r="J929" s="375">
        <v>306.7</v>
      </c>
      <c r="K929" s="450">
        <v>306660</v>
      </c>
      <c r="L929" s="375">
        <f t="shared" si="1225"/>
        <v>0</v>
      </c>
      <c r="M929" s="450">
        <f t="shared" si="1225"/>
        <v>0</v>
      </c>
      <c r="N929" s="375">
        <f t="shared" si="1225"/>
        <v>0</v>
      </c>
      <c r="O929" s="450">
        <f t="shared" si="1225"/>
        <v>0</v>
      </c>
      <c r="P929" s="375">
        <f t="shared" si="1225"/>
        <v>0</v>
      </c>
      <c r="Q929" s="450">
        <f t="shared" si="1225"/>
        <v>0</v>
      </c>
      <c r="R929" s="375">
        <f t="shared" si="1225"/>
        <v>0</v>
      </c>
      <c r="S929" s="450">
        <f t="shared" si="1225"/>
        <v>0</v>
      </c>
      <c r="T929" s="375">
        <f t="shared" si="1225"/>
        <v>306.7</v>
      </c>
      <c r="U929" s="755">
        <f t="shared" si="1225"/>
        <v>306660</v>
      </c>
      <c r="V929" s="756">
        <f t="shared" si="1225"/>
        <v>301.20000000000005</v>
      </c>
      <c r="W929" s="755">
        <f t="shared" si="1225"/>
        <v>301146.71999999997</v>
      </c>
      <c r="X929" s="596">
        <f t="shared" si="1145"/>
        <v>0.98206716661232496</v>
      </c>
      <c r="Y929" s="596">
        <f t="shared" si="1146"/>
        <v>0.98202152220700445</v>
      </c>
    </row>
    <row r="930" spans="1:25" s="12" customFormat="1" ht="14.25" customHeight="1">
      <c r="A930" s="60" t="s">
        <v>194</v>
      </c>
      <c r="B930" s="61" t="s">
        <v>107</v>
      </c>
      <c r="C930" s="61" t="s">
        <v>528</v>
      </c>
      <c r="D930" s="62" t="s">
        <v>474</v>
      </c>
      <c r="E930" s="124" t="s">
        <v>129</v>
      </c>
      <c r="F930" s="125" t="s">
        <v>478</v>
      </c>
      <c r="G930" s="125" t="s">
        <v>201</v>
      </c>
      <c r="H930" s="126" t="s">
        <v>237</v>
      </c>
      <c r="I930" s="126"/>
      <c r="J930" s="370">
        <v>306.7</v>
      </c>
      <c r="K930" s="388">
        <v>306660</v>
      </c>
      <c r="L930" s="370">
        <f t="shared" si="1225"/>
        <v>0</v>
      </c>
      <c r="M930" s="388">
        <f t="shared" si="1225"/>
        <v>0</v>
      </c>
      <c r="N930" s="370">
        <f t="shared" si="1225"/>
        <v>0</v>
      </c>
      <c r="O930" s="388">
        <f t="shared" si="1225"/>
        <v>0</v>
      </c>
      <c r="P930" s="370">
        <f t="shared" si="1225"/>
        <v>0</v>
      </c>
      <c r="Q930" s="388">
        <f t="shared" si="1225"/>
        <v>0</v>
      </c>
      <c r="R930" s="370">
        <f t="shared" si="1225"/>
        <v>0</v>
      </c>
      <c r="S930" s="388">
        <f t="shared" si="1225"/>
        <v>0</v>
      </c>
      <c r="T930" s="370">
        <f t="shared" si="1225"/>
        <v>306.7</v>
      </c>
      <c r="U930" s="743">
        <f t="shared" si="1225"/>
        <v>306660</v>
      </c>
      <c r="V930" s="744">
        <f t="shared" si="1225"/>
        <v>301.20000000000005</v>
      </c>
      <c r="W930" s="743">
        <f t="shared" si="1225"/>
        <v>301146.71999999997</v>
      </c>
      <c r="X930" s="591">
        <f t="shared" ref="X930:X960" si="1226">IF(V930=0,0,V930/T930)</f>
        <v>0.98206716661232496</v>
      </c>
      <c r="Y930" s="591">
        <f t="shared" ref="Y930:Y960" si="1227">IF(W930=0,0,W930/U930)</f>
        <v>0.98202152220700445</v>
      </c>
    </row>
    <row r="931" spans="1:25" s="12" customFormat="1" ht="22.5" customHeight="1">
      <c r="A931" s="114" t="s">
        <v>553</v>
      </c>
      <c r="B931" s="67" t="s">
        <v>107</v>
      </c>
      <c r="C931" s="67" t="s">
        <v>528</v>
      </c>
      <c r="D931" s="68" t="s">
        <v>474</v>
      </c>
      <c r="E931" s="8" t="s">
        <v>129</v>
      </c>
      <c r="F931" s="9" t="s">
        <v>478</v>
      </c>
      <c r="G931" s="9" t="s">
        <v>201</v>
      </c>
      <c r="H931" s="10" t="s">
        <v>237</v>
      </c>
      <c r="I931" s="10" t="s">
        <v>554</v>
      </c>
      <c r="J931" s="360">
        <v>306.7</v>
      </c>
      <c r="K931" s="433">
        <v>306660</v>
      </c>
      <c r="L931" s="360">
        <f t="shared" si="1225"/>
        <v>0</v>
      </c>
      <c r="M931" s="433">
        <f t="shared" si="1225"/>
        <v>0</v>
      </c>
      <c r="N931" s="360">
        <f t="shared" si="1225"/>
        <v>0</v>
      </c>
      <c r="O931" s="433">
        <f t="shared" si="1225"/>
        <v>0</v>
      </c>
      <c r="P931" s="360">
        <f t="shared" si="1225"/>
        <v>0</v>
      </c>
      <c r="Q931" s="433">
        <f t="shared" si="1225"/>
        <v>0</v>
      </c>
      <c r="R931" s="360">
        <f t="shared" si="1225"/>
        <v>0</v>
      </c>
      <c r="S931" s="433">
        <f t="shared" si="1225"/>
        <v>0</v>
      </c>
      <c r="T931" s="360">
        <f t="shared" si="1225"/>
        <v>306.7</v>
      </c>
      <c r="U931" s="700">
        <f t="shared" si="1225"/>
        <v>306660</v>
      </c>
      <c r="V931" s="701">
        <f t="shared" si="1225"/>
        <v>301.20000000000005</v>
      </c>
      <c r="W931" s="700">
        <f t="shared" si="1225"/>
        <v>301146.71999999997</v>
      </c>
      <c r="X931" s="580">
        <f t="shared" si="1226"/>
        <v>0.98206716661232496</v>
      </c>
      <c r="Y931" s="580">
        <f t="shared" si="1227"/>
        <v>0.98202152220700445</v>
      </c>
    </row>
    <row r="932" spans="1:25" s="50" customFormat="1" ht="15" customHeight="1">
      <c r="A932" s="117" t="s">
        <v>555</v>
      </c>
      <c r="B932" s="72" t="s">
        <v>107</v>
      </c>
      <c r="C932" s="72" t="s">
        <v>528</v>
      </c>
      <c r="D932" s="73" t="s">
        <v>474</v>
      </c>
      <c r="E932" s="74" t="s">
        <v>129</v>
      </c>
      <c r="F932" s="75" t="s">
        <v>478</v>
      </c>
      <c r="G932" s="75" t="s">
        <v>201</v>
      </c>
      <c r="H932" s="76" t="s">
        <v>237</v>
      </c>
      <c r="I932" s="76" t="s">
        <v>556</v>
      </c>
      <c r="J932" s="351">
        <v>306.7</v>
      </c>
      <c r="K932" s="396">
        <v>306660</v>
      </c>
      <c r="L932" s="351">
        <f>SUM(L933:L934)</f>
        <v>0</v>
      </c>
      <c r="M932" s="396">
        <f>SUM(M933:M934)</f>
        <v>0</v>
      </c>
      <c r="N932" s="351">
        <f>SUM(N933:N934)</f>
        <v>0</v>
      </c>
      <c r="O932" s="396">
        <f>SUM(O933:O934)</f>
        <v>0</v>
      </c>
      <c r="P932" s="351">
        <f>SUM(P933:P934)</f>
        <v>0</v>
      </c>
      <c r="Q932" s="396">
        <f t="shared" ref="Q932:S932" si="1228">SUM(Q933:Q934)</f>
        <v>0</v>
      </c>
      <c r="R932" s="351">
        <f t="shared" si="1228"/>
        <v>0</v>
      </c>
      <c r="S932" s="396">
        <f t="shared" si="1228"/>
        <v>0</v>
      </c>
      <c r="T932" s="351">
        <f t="shared" ref="T932:W932" si="1229">SUM(T933:T934)</f>
        <v>306.7</v>
      </c>
      <c r="U932" s="699">
        <f t="shared" si="1229"/>
        <v>306660</v>
      </c>
      <c r="V932" s="708">
        <f t="shared" si="1229"/>
        <v>301.20000000000005</v>
      </c>
      <c r="W932" s="699">
        <f t="shared" si="1229"/>
        <v>301146.71999999997</v>
      </c>
      <c r="X932" s="572">
        <f t="shared" si="1226"/>
        <v>0.98206716661232496</v>
      </c>
      <c r="Y932" s="572">
        <f t="shared" si="1227"/>
        <v>0.98202152220700445</v>
      </c>
    </row>
    <row r="933" spans="1:25" s="6" customFormat="1" ht="13.5" customHeight="1">
      <c r="A933" s="173" t="s">
        <v>415</v>
      </c>
      <c r="B933" s="94"/>
      <c r="C933" s="94"/>
      <c r="D933" s="95"/>
      <c r="E933" s="96"/>
      <c r="F933" s="97"/>
      <c r="G933" s="97"/>
      <c r="H933" s="98"/>
      <c r="I933" s="98"/>
      <c r="J933" s="352">
        <v>211</v>
      </c>
      <c r="K933" s="397">
        <v>211000</v>
      </c>
      <c r="L933" s="352">
        <f t="shared" ref="L933:L934" si="1230">N933+P933+R933</f>
        <v>-10</v>
      </c>
      <c r="M933" s="397">
        <f t="shared" ref="M933:M934" si="1231">O933+Q933+S933</f>
        <v>-10000</v>
      </c>
      <c r="N933" s="352"/>
      <c r="O933" s="397"/>
      <c r="P933" s="352">
        <v>-10</v>
      </c>
      <c r="Q933" s="397">
        <v>-10000</v>
      </c>
      <c r="R933" s="352"/>
      <c r="S933" s="397"/>
      <c r="T933" s="352">
        <f t="shared" ref="T933:T934" si="1232">J933+L933</f>
        <v>201</v>
      </c>
      <c r="U933" s="700">
        <f t="shared" ref="U933:U934" si="1233">K933+M933</f>
        <v>201000</v>
      </c>
      <c r="V933" s="701">
        <v>199.8</v>
      </c>
      <c r="W933" s="700">
        <v>199758.72</v>
      </c>
      <c r="X933" s="564">
        <f t="shared" si="1226"/>
        <v>0.99402985074626871</v>
      </c>
      <c r="Y933" s="564">
        <f t="shared" si="1227"/>
        <v>0.99382447761194026</v>
      </c>
    </row>
    <row r="934" spans="1:25" s="6" customFormat="1" ht="13.5" customHeight="1">
      <c r="A934" s="173" t="s">
        <v>416</v>
      </c>
      <c r="B934" s="94"/>
      <c r="C934" s="94"/>
      <c r="D934" s="95"/>
      <c r="E934" s="96"/>
      <c r="F934" s="97"/>
      <c r="G934" s="97"/>
      <c r="H934" s="98"/>
      <c r="I934" s="98"/>
      <c r="J934" s="352">
        <v>95.7</v>
      </c>
      <c r="K934" s="397">
        <v>95660</v>
      </c>
      <c r="L934" s="352">
        <f t="shared" si="1230"/>
        <v>10</v>
      </c>
      <c r="M934" s="397">
        <f t="shared" si="1231"/>
        <v>10000</v>
      </c>
      <c r="N934" s="352"/>
      <c r="O934" s="397"/>
      <c r="P934" s="352">
        <v>10</v>
      </c>
      <c r="Q934" s="397">
        <v>10000</v>
      </c>
      <c r="R934" s="352"/>
      <c r="S934" s="397"/>
      <c r="T934" s="352">
        <f t="shared" si="1232"/>
        <v>105.7</v>
      </c>
      <c r="U934" s="700">
        <f t="shared" si="1233"/>
        <v>105660</v>
      </c>
      <c r="V934" s="701">
        <v>101.4</v>
      </c>
      <c r="W934" s="700">
        <v>101388</v>
      </c>
      <c r="X934" s="564">
        <f t="shared" si="1226"/>
        <v>0.95931882686849579</v>
      </c>
      <c r="Y934" s="564">
        <f t="shared" si="1227"/>
        <v>0.95956842703009648</v>
      </c>
    </row>
    <row r="935" spans="1:25" ht="15.75" customHeight="1">
      <c r="A935" s="87" t="s">
        <v>105</v>
      </c>
      <c r="B935" s="19" t="s">
        <v>107</v>
      </c>
      <c r="C935" s="19" t="s">
        <v>528</v>
      </c>
      <c r="D935" s="19" t="s">
        <v>476</v>
      </c>
      <c r="E935" s="799"/>
      <c r="F935" s="800"/>
      <c r="G935" s="800"/>
      <c r="H935" s="801"/>
      <c r="I935" s="19"/>
      <c r="J935" s="346">
        <v>3156.4</v>
      </c>
      <c r="K935" s="421">
        <v>3156400</v>
      </c>
      <c r="L935" s="346">
        <f t="shared" ref="L935:W935" si="1234">L936</f>
        <v>-4.4408920985006262E-16</v>
      </c>
      <c r="M935" s="421">
        <f t="shared" si="1234"/>
        <v>0</v>
      </c>
      <c r="N935" s="346">
        <f t="shared" si="1234"/>
        <v>0</v>
      </c>
      <c r="O935" s="421">
        <f t="shared" si="1234"/>
        <v>0</v>
      </c>
      <c r="P935" s="346">
        <f t="shared" si="1234"/>
        <v>0</v>
      </c>
      <c r="Q935" s="421">
        <f t="shared" si="1234"/>
        <v>0</v>
      </c>
      <c r="R935" s="346">
        <f t="shared" si="1234"/>
        <v>0</v>
      </c>
      <c r="S935" s="421">
        <f t="shared" si="1234"/>
        <v>0</v>
      </c>
      <c r="T935" s="346">
        <f t="shared" si="1234"/>
        <v>3156.4</v>
      </c>
      <c r="U935" s="689">
        <f t="shared" si="1234"/>
        <v>3156400</v>
      </c>
      <c r="V935" s="690">
        <f t="shared" si="1234"/>
        <v>3151.1</v>
      </c>
      <c r="W935" s="689">
        <f t="shared" si="1234"/>
        <v>3151132.06</v>
      </c>
      <c r="X935" s="567">
        <f t="shared" si="1226"/>
        <v>0.99832087187935614</v>
      </c>
      <c r="Y935" s="567">
        <f t="shared" si="1227"/>
        <v>0.99833102902040305</v>
      </c>
    </row>
    <row r="936" spans="1:25" s="180" customFormat="1" ht="36" customHeight="1">
      <c r="A936" s="123" t="s">
        <v>193</v>
      </c>
      <c r="B936" s="24" t="s">
        <v>107</v>
      </c>
      <c r="C936" s="24" t="s">
        <v>528</v>
      </c>
      <c r="D936" s="25" t="s">
        <v>476</v>
      </c>
      <c r="E936" s="25" t="s">
        <v>129</v>
      </c>
      <c r="F936" s="26" t="s">
        <v>478</v>
      </c>
      <c r="G936" s="26" t="s">
        <v>201</v>
      </c>
      <c r="H936" s="27" t="s">
        <v>202</v>
      </c>
      <c r="I936" s="188"/>
      <c r="J936" s="375">
        <v>3156.4</v>
      </c>
      <c r="K936" s="450">
        <v>3156400</v>
      </c>
      <c r="L936" s="375">
        <f t="shared" ref="L936:W936" si="1235">L937+L940+L950</f>
        <v>-4.4408920985006262E-16</v>
      </c>
      <c r="M936" s="450">
        <f t="shared" si="1235"/>
        <v>0</v>
      </c>
      <c r="N936" s="375">
        <f t="shared" si="1235"/>
        <v>0</v>
      </c>
      <c r="O936" s="450">
        <f t="shared" si="1235"/>
        <v>0</v>
      </c>
      <c r="P936" s="375">
        <f t="shared" si="1235"/>
        <v>0</v>
      </c>
      <c r="Q936" s="450">
        <f t="shared" si="1235"/>
        <v>0</v>
      </c>
      <c r="R936" s="375">
        <f t="shared" si="1235"/>
        <v>0</v>
      </c>
      <c r="S936" s="450">
        <f t="shared" si="1235"/>
        <v>0</v>
      </c>
      <c r="T936" s="375">
        <f t="shared" si="1235"/>
        <v>3156.4</v>
      </c>
      <c r="U936" s="755">
        <f t="shared" si="1235"/>
        <v>3156400</v>
      </c>
      <c r="V936" s="756">
        <f t="shared" si="1235"/>
        <v>3151.1</v>
      </c>
      <c r="W936" s="755">
        <f t="shared" si="1235"/>
        <v>3151132.06</v>
      </c>
      <c r="X936" s="596">
        <f t="shared" si="1226"/>
        <v>0.99832087187935614</v>
      </c>
      <c r="Y936" s="596">
        <f t="shared" si="1227"/>
        <v>0.99833102902040305</v>
      </c>
    </row>
    <row r="937" spans="1:25" s="12" customFormat="1" ht="25.5" customHeight="1">
      <c r="A937" s="60" t="s">
        <v>195</v>
      </c>
      <c r="B937" s="61" t="s">
        <v>107</v>
      </c>
      <c r="C937" s="61" t="s">
        <v>528</v>
      </c>
      <c r="D937" s="62" t="s">
        <v>476</v>
      </c>
      <c r="E937" s="124" t="s">
        <v>129</v>
      </c>
      <c r="F937" s="125" t="s">
        <v>478</v>
      </c>
      <c r="G937" s="125" t="s">
        <v>201</v>
      </c>
      <c r="H937" s="126" t="s">
        <v>384</v>
      </c>
      <c r="I937" s="126"/>
      <c r="J937" s="370">
        <v>1977</v>
      </c>
      <c r="K937" s="388">
        <v>1977000</v>
      </c>
      <c r="L937" s="370">
        <f t="shared" ref="L937:W938" si="1236">L938</f>
        <v>0</v>
      </c>
      <c r="M937" s="388">
        <f t="shared" si="1236"/>
        <v>0</v>
      </c>
      <c r="N937" s="370">
        <f t="shared" si="1236"/>
        <v>0</v>
      </c>
      <c r="O937" s="388">
        <f t="shared" si="1236"/>
        <v>0</v>
      </c>
      <c r="P937" s="370">
        <f t="shared" si="1236"/>
        <v>0</v>
      </c>
      <c r="Q937" s="388">
        <f t="shared" si="1236"/>
        <v>0</v>
      </c>
      <c r="R937" s="370">
        <f t="shared" si="1236"/>
        <v>0</v>
      </c>
      <c r="S937" s="388">
        <f t="shared" si="1236"/>
        <v>0</v>
      </c>
      <c r="T937" s="370">
        <f t="shared" si="1236"/>
        <v>1977</v>
      </c>
      <c r="U937" s="743">
        <f t="shared" si="1236"/>
        <v>1977000</v>
      </c>
      <c r="V937" s="744">
        <f t="shared" si="1236"/>
        <v>1977</v>
      </c>
      <c r="W937" s="743">
        <f t="shared" si="1236"/>
        <v>1977000</v>
      </c>
      <c r="X937" s="591">
        <f t="shared" si="1226"/>
        <v>1</v>
      </c>
      <c r="Y937" s="591">
        <f t="shared" si="1227"/>
        <v>1</v>
      </c>
    </row>
    <row r="938" spans="1:25" s="12" customFormat="1" ht="22.5" customHeight="1">
      <c r="A938" s="114" t="s">
        <v>553</v>
      </c>
      <c r="B938" s="67" t="s">
        <v>107</v>
      </c>
      <c r="C938" s="67" t="s">
        <v>528</v>
      </c>
      <c r="D938" s="68" t="s">
        <v>476</v>
      </c>
      <c r="E938" s="8" t="s">
        <v>129</v>
      </c>
      <c r="F938" s="9" t="s">
        <v>478</v>
      </c>
      <c r="G938" s="9" t="s">
        <v>201</v>
      </c>
      <c r="H938" s="10" t="s">
        <v>384</v>
      </c>
      <c r="I938" s="10" t="s">
        <v>554</v>
      </c>
      <c r="J938" s="360">
        <v>1977</v>
      </c>
      <c r="K938" s="433">
        <v>1977000</v>
      </c>
      <c r="L938" s="360">
        <f t="shared" si="1236"/>
        <v>0</v>
      </c>
      <c r="M938" s="433">
        <f t="shared" si="1236"/>
        <v>0</v>
      </c>
      <c r="N938" s="360">
        <f t="shared" si="1236"/>
        <v>0</v>
      </c>
      <c r="O938" s="433">
        <f t="shared" si="1236"/>
        <v>0</v>
      </c>
      <c r="P938" s="360">
        <f t="shared" si="1236"/>
        <v>0</v>
      </c>
      <c r="Q938" s="433">
        <f t="shared" si="1236"/>
        <v>0</v>
      </c>
      <c r="R938" s="360">
        <f t="shared" si="1236"/>
        <v>0</v>
      </c>
      <c r="S938" s="433">
        <f t="shared" si="1236"/>
        <v>0</v>
      </c>
      <c r="T938" s="360">
        <f t="shared" si="1236"/>
        <v>1977</v>
      </c>
      <c r="U938" s="700">
        <f t="shared" si="1236"/>
        <v>1977000</v>
      </c>
      <c r="V938" s="701">
        <f t="shared" si="1236"/>
        <v>1977</v>
      </c>
      <c r="W938" s="700">
        <f t="shared" si="1236"/>
        <v>1977000</v>
      </c>
      <c r="X938" s="580">
        <f t="shared" si="1226"/>
        <v>1</v>
      </c>
      <c r="Y938" s="580">
        <f t="shared" si="1227"/>
        <v>1</v>
      </c>
    </row>
    <row r="939" spans="1:25" s="50" customFormat="1" ht="15" customHeight="1">
      <c r="A939" s="117" t="s">
        <v>555</v>
      </c>
      <c r="B939" s="72" t="s">
        <v>107</v>
      </c>
      <c r="C939" s="72" t="s">
        <v>528</v>
      </c>
      <c r="D939" s="73" t="s">
        <v>476</v>
      </c>
      <c r="E939" s="74" t="s">
        <v>129</v>
      </c>
      <c r="F939" s="75" t="s">
        <v>478</v>
      </c>
      <c r="G939" s="75" t="s">
        <v>201</v>
      </c>
      <c r="H939" s="76" t="s">
        <v>384</v>
      </c>
      <c r="I939" s="76" t="s">
        <v>556</v>
      </c>
      <c r="J939" s="351">
        <v>1977</v>
      </c>
      <c r="K939" s="396">
        <v>1977000</v>
      </c>
      <c r="L939" s="352">
        <f t="shared" ref="L939" si="1237">N939+P939+R939</f>
        <v>0</v>
      </c>
      <c r="M939" s="397">
        <f t="shared" ref="M939" si="1238">O939+Q939+S939</f>
        <v>0</v>
      </c>
      <c r="N939" s="352"/>
      <c r="O939" s="397"/>
      <c r="P939" s="352"/>
      <c r="Q939" s="397"/>
      <c r="R939" s="352"/>
      <c r="S939" s="397"/>
      <c r="T939" s="352">
        <f t="shared" ref="T939" si="1239">J939+L939</f>
        <v>1977</v>
      </c>
      <c r="U939" s="700">
        <f t="shared" ref="U939" si="1240">K939+M939</f>
        <v>1977000</v>
      </c>
      <c r="V939" s="701">
        <v>1977</v>
      </c>
      <c r="W939" s="700">
        <v>1977000</v>
      </c>
      <c r="X939" s="564">
        <f t="shared" si="1226"/>
        <v>1</v>
      </c>
      <c r="Y939" s="564">
        <f t="shared" si="1227"/>
        <v>1</v>
      </c>
    </row>
    <row r="940" spans="1:25" s="12" customFormat="1" ht="14.25" customHeight="1">
      <c r="A940" s="60" t="s">
        <v>194</v>
      </c>
      <c r="B940" s="61" t="s">
        <v>107</v>
      </c>
      <c r="C940" s="61" t="s">
        <v>528</v>
      </c>
      <c r="D940" s="62" t="s">
        <v>476</v>
      </c>
      <c r="E940" s="124" t="s">
        <v>129</v>
      </c>
      <c r="F940" s="125" t="s">
        <v>478</v>
      </c>
      <c r="G940" s="125" t="s">
        <v>201</v>
      </c>
      <c r="H940" s="126" t="s">
        <v>237</v>
      </c>
      <c r="I940" s="126"/>
      <c r="J940" s="370">
        <v>631.40000000000009</v>
      </c>
      <c r="K940" s="388">
        <v>631380</v>
      </c>
      <c r="L940" s="370">
        <f>L941</f>
        <v>-4.4408920985006262E-16</v>
      </c>
      <c r="M940" s="388">
        <f t="shared" ref="M940:W941" si="1241">M941</f>
        <v>0</v>
      </c>
      <c r="N940" s="370">
        <f t="shared" si="1241"/>
        <v>0</v>
      </c>
      <c r="O940" s="388">
        <f t="shared" si="1241"/>
        <v>0</v>
      </c>
      <c r="P940" s="370">
        <f t="shared" si="1241"/>
        <v>0</v>
      </c>
      <c r="Q940" s="388">
        <f t="shared" si="1241"/>
        <v>0</v>
      </c>
      <c r="R940" s="370">
        <f t="shared" si="1241"/>
        <v>0</v>
      </c>
      <c r="S940" s="388">
        <f t="shared" si="1241"/>
        <v>0</v>
      </c>
      <c r="T940" s="370">
        <f t="shared" si="1241"/>
        <v>631.4</v>
      </c>
      <c r="U940" s="743">
        <f t="shared" si="1241"/>
        <v>631380</v>
      </c>
      <c r="V940" s="744">
        <f t="shared" si="1241"/>
        <v>626.09999999999991</v>
      </c>
      <c r="W940" s="743">
        <f t="shared" si="1241"/>
        <v>626112.05999999994</v>
      </c>
      <c r="X940" s="591">
        <f t="shared" si="1226"/>
        <v>0.99160595502058901</v>
      </c>
      <c r="Y940" s="591">
        <f t="shared" si="1227"/>
        <v>0.99165646678703778</v>
      </c>
    </row>
    <row r="941" spans="1:25" s="12" customFormat="1" ht="22.5" customHeight="1">
      <c r="A941" s="114" t="s">
        <v>553</v>
      </c>
      <c r="B941" s="67" t="s">
        <v>107</v>
      </c>
      <c r="C941" s="67" t="s">
        <v>528</v>
      </c>
      <c r="D941" s="68" t="s">
        <v>476</v>
      </c>
      <c r="E941" s="8" t="s">
        <v>129</v>
      </c>
      <c r="F941" s="9" t="s">
        <v>478</v>
      </c>
      <c r="G941" s="9" t="s">
        <v>201</v>
      </c>
      <c r="H941" s="10" t="s">
        <v>237</v>
      </c>
      <c r="I941" s="10" t="s">
        <v>554</v>
      </c>
      <c r="J941" s="360">
        <v>631.40000000000009</v>
      </c>
      <c r="K941" s="433">
        <v>631380</v>
      </c>
      <c r="L941" s="360">
        <f>L942</f>
        <v>-4.4408920985006262E-16</v>
      </c>
      <c r="M941" s="433">
        <f t="shared" si="1241"/>
        <v>0</v>
      </c>
      <c r="N941" s="360">
        <f t="shared" si="1241"/>
        <v>0</v>
      </c>
      <c r="O941" s="433">
        <f t="shared" si="1241"/>
        <v>0</v>
      </c>
      <c r="P941" s="360">
        <f t="shared" si="1241"/>
        <v>0</v>
      </c>
      <c r="Q941" s="433">
        <f t="shared" si="1241"/>
        <v>0</v>
      </c>
      <c r="R941" s="360">
        <f t="shared" si="1241"/>
        <v>0</v>
      </c>
      <c r="S941" s="433">
        <f t="shared" si="1241"/>
        <v>0</v>
      </c>
      <c r="T941" s="360">
        <f t="shared" si="1241"/>
        <v>631.4</v>
      </c>
      <c r="U941" s="700">
        <f t="shared" si="1241"/>
        <v>631380</v>
      </c>
      <c r="V941" s="701">
        <f t="shared" si="1241"/>
        <v>626.09999999999991</v>
      </c>
      <c r="W941" s="700">
        <f t="shared" si="1241"/>
        <v>626112.05999999994</v>
      </c>
      <c r="X941" s="580">
        <f t="shared" si="1226"/>
        <v>0.99160595502058901</v>
      </c>
      <c r="Y941" s="580">
        <f t="shared" si="1227"/>
        <v>0.99165646678703778</v>
      </c>
    </row>
    <row r="942" spans="1:25" s="50" customFormat="1" ht="15.75" customHeight="1">
      <c r="A942" s="117" t="s">
        <v>555</v>
      </c>
      <c r="B942" s="72" t="s">
        <v>107</v>
      </c>
      <c r="C942" s="72" t="s">
        <v>528</v>
      </c>
      <c r="D942" s="73" t="s">
        <v>476</v>
      </c>
      <c r="E942" s="74" t="s">
        <v>129</v>
      </c>
      <c r="F942" s="75" t="s">
        <v>478</v>
      </c>
      <c r="G942" s="75" t="s">
        <v>201</v>
      </c>
      <c r="H942" s="76" t="s">
        <v>237</v>
      </c>
      <c r="I942" s="76" t="s">
        <v>556</v>
      </c>
      <c r="J942" s="351">
        <v>631.40000000000009</v>
      </c>
      <c r="K942" s="396">
        <v>631380</v>
      </c>
      <c r="L942" s="351">
        <f>SUM(L943:L949)</f>
        <v>-4.4408920985006262E-16</v>
      </c>
      <c r="M942" s="396">
        <f>SUM(M943:M949)</f>
        <v>0</v>
      </c>
      <c r="N942" s="351">
        <f>SUM(N943:N949)</f>
        <v>0</v>
      </c>
      <c r="O942" s="396">
        <f>SUM(O943:O949)</f>
        <v>0</v>
      </c>
      <c r="P942" s="351">
        <f>SUM(P943:P949)</f>
        <v>0</v>
      </c>
      <c r="Q942" s="396">
        <f t="shared" ref="Q942:S942" si="1242">SUM(Q943:Q949)</f>
        <v>0</v>
      </c>
      <c r="R942" s="351">
        <f t="shared" si="1242"/>
        <v>0</v>
      </c>
      <c r="S942" s="396">
        <f t="shared" si="1242"/>
        <v>0</v>
      </c>
      <c r="T942" s="351">
        <f t="shared" ref="T942:W942" si="1243">SUM(T943:T949)</f>
        <v>631.4</v>
      </c>
      <c r="U942" s="699">
        <f t="shared" si="1243"/>
        <v>631380</v>
      </c>
      <c r="V942" s="708">
        <f t="shared" si="1243"/>
        <v>626.09999999999991</v>
      </c>
      <c r="W942" s="699">
        <f t="shared" si="1243"/>
        <v>626112.05999999994</v>
      </c>
      <c r="X942" s="572">
        <f t="shared" si="1226"/>
        <v>0.99160595502058901</v>
      </c>
      <c r="Y942" s="572">
        <f t="shared" si="1227"/>
        <v>0.99165646678703778</v>
      </c>
    </row>
    <row r="943" spans="1:25" s="6" customFormat="1" ht="23.25" customHeight="1">
      <c r="A943" s="173" t="s">
        <v>177</v>
      </c>
      <c r="B943" s="94"/>
      <c r="C943" s="94"/>
      <c r="D943" s="95"/>
      <c r="E943" s="96"/>
      <c r="F943" s="97"/>
      <c r="G943" s="97"/>
      <c r="H943" s="98"/>
      <c r="I943" s="98"/>
      <c r="J943" s="352">
        <f>99.4-21.1</f>
        <v>78.300000000000011</v>
      </c>
      <c r="K943" s="397">
        <f>99400-21100</f>
        <v>78300</v>
      </c>
      <c r="L943" s="352">
        <f t="shared" ref="L943:L949" si="1244">N943+P943+R943</f>
        <v>-5.4</v>
      </c>
      <c r="M943" s="397">
        <f t="shared" ref="M943:M949" si="1245">O943+Q943+S943</f>
        <v>-5410</v>
      </c>
      <c r="N943" s="352"/>
      <c r="O943" s="397"/>
      <c r="P943" s="352">
        <v>-5.4</v>
      </c>
      <c r="Q943" s="397">
        <v>-5410</v>
      </c>
      <c r="R943" s="352"/>
      <c r="S943" s="397"/>
      <c r="T943" s="352">
        <f t="shared" ref="T943:T949" si="1246">J943+L943</f>
        <v>72.900000000000006</v>
      </c>
      <c r="U943" s="700">
        <f t="shared" ref="U943:U949" si="1247">K943+M943</f>
        <v>72890</v>
      </c>
      <c r="V943" s="701">
        <v>72.599999999999994</v>
      </c>
      <c r="W943" s="700">
        <v>72589.81</v>
      </c>
      <c r="X943" s="564">
        <f t="shared" si="1226"/>
        <v>0.99588477366255124</v>
      </c>
      <c r="Y943" s="564">
        <f t="shared" si="1227"/>
        <v>0.99588160241459733</v>
      </c>
    </row>
    <row r="944" spans="1:25" s="6" customFormat="1" ht="16.5" customHeight="1">
      <c r="A944" s="93" t="s">
        <v>417</v>
      </c>
      <c r="B944" s="94"/>
      <c r="C944" s="94"/>
      <c r="D944" s="95"/>
      <c r="E944" s="96"/>
      <c r="F944" s="97"/>
      <c r="G944" s="97"/>
      <c r="H944" s="98"/>
      <c r="I944" s="98"/>
      <c r="J944" s="352">
        <v>33.6</v>
      </c>
      <c r="K944" s="397">
        <v>33600</v>
      </c>
      <c r="L944" s="352">
        <f t="shared" si="1244"/>
        <v>0</v>
      </c>
      <c r="M944" s="397">
        <f t="shared" si="1245"/>
        <v>0</v>
      </c>
      <c r="N944" s="352"/>
      <c r="O944" s="397"/>
      <c r="P944" s="352"/>
      <c r="Q944" s="397"/>
      <c r="R944" s="352"/>
      <c r="S944" s="397"/>
      <c r="T944" s="352">
        <f t="shared" si="1246"/>
        <v>33.6</v>
      </c>
      <c r="U944" s="700">
        <f t="shared" si="1247"/>
        <v>33600</v>
      </c>
      <c r="V944" s="701">
        <v>33.6</v>
      </c>
      <c r="W944" s="700">
        <v>33598.800000000003</v>
      </c>
      <c r="X944" s="564">
        <f t="shared" si="1226"/>
        <v>1</v>
      </c>
      <c r="Y944" s="564">
        <f t="shared" si="1227"/>
        <v>0.99996428571428575</v>
      </c>
    </row>
    <row r="945" spans="1:25" s="6" customFormat="1" ht="15.75" customHeight="1">
      <c r="A945" s="173" t="s">
        <v>181</v>
      </c>
      <c r="B945" s="94"/>
      <c r="C945" s="94"/>
      <c r="D945" s="95"/>
      <c r="E945" s="96"/>
      <c r="F945" s="97"/>
      <c r="G945" s="97"/>
      <c r="H945" s="98"/>
      <c r="I945" s="98"/>
      <c r="J945" s="352">
        <v>197.1</v>
      </c>
      <c r="K945" s="397">
        <v>197100</v>
      </c>
      <c r="L945" s="352">
        <f t="shared" si="1244"/>
        <v>0</v>
      </c>
      <c r="M945" s="397">
        <f t="shared" si="1245"/>
        <v>0</v>
      </c>
      <c r="N945" s="352"/>
      <c r="O945" s="397"/>
      <c r="P945" s="352"/>
      <c r="Q945" s="397"/>
      <c r="R945" s="352"/>
      <c r="S945" s="397"/>
      <c r="T945" s="352">
        <f t="shared" si="1246"/>
        <v>197.1</v>
      </c>
      <c r="U945" s="700">
        <f t="shared" si="1247"/>
        <v>197100</v>
      </c>
      <c r="V945" s="701">
        <v>197.1</v>
      </c>
      <c r="W945" s="700">
        <v>197100</v>
      </c>
      <c r="X945" s="564">
        <f t="shared" si="1226"/>
        <v>1</v>
      </c>
      <c r="Y945" s="564">
        <f t="shared" si="1227"/>
        <v>1</v>
      </c>
    </row>
    <row r="946" spans="1:25" s="6" customFormat="1" ht="15.75" customHeight="1">
      <c r="A946" s="173" t="s">
        <v>602</v>
      </c>
      <c r="B946" s="94"/>
      <c r="C946" s="94"/>
      <c r="D946" s="95"/>
      <c r="E946" s="96"/>
      <c r="F946" s="97"/>
      <c r="G946" s="97"/>
      <c r="H946" s="98"/>
      <c r="I946" s="98"/>
      <c r="J946" s="352">
        <v>70</v>
      </c>
      <c r="K946" s="397">
        <v>70000</v>
      </c>
      <c r="L946" s="352">
        <f t="shared" si="1244"/>
        <v>0</v>
      </c>
      <c r="M946" s="397">
        <f t="shared" si="1245"/>
        <v>0</v>
      </c>
      <c r="N946" s="352"/>
      <c r="O946" s="397"/>
      <c r="P946" s="352"/>
      <c r="Q946" s="397"/>
      <c r="R946" s="352"/>
      <c r="S946" s="397"/>
      <c r="T946" s="352">
        <f t="shared" si="1246"/>
        <v>70</v>
      </c>
      <c r="U946" s="700">
        <f t="shared" si="1247"/>
        <v>70000</v>
      </c>
      <c r="V946" s="701">
        <v>70</v>
      </c>
      <c r="W946" s="700">
        <v>70000</v>
      </c>
      <c r="X946" s="564">
        <f t="shared" si="1226"/>
        <v>1</v>
      </c>
      <c r="Y946" s="564">
        <f t="shared" si="1227"/>
        <v>1</v>
      </c>
    </row>
    <row r="947" spans="1:25" s="6" customFormat="1" ht="13.5" customHeight="1">
      <c r="A947" s="173" t="s">
        <v>415</v>
      </c>
      <c r="B947" s="94"/>
      <c r="C947" s="94"/>
      <c r="D947" s="95"/>
      <c r="E947" s="96"/>
      <c r="F947" s="97"/>
      <c r="G947" s="97"/>
      <c r="H947" s="98"/>
      <c r="I947" s="98"/>
      <c r="J947" s="352">
        <f>173+21.1</f>
        <v>194.1</v>
      </c>
      <c r="K947" s="397">
        <f>173020+21100</f>
        <v>194120</v>
      </c>
      <c r="L947" s="352">
        <f t="shared" si="1244"/>
        <v>3.1</v>
      </c>
      <c r="M947" s="397">
        <f t="shared" si="1245"/>
        <v>3050</v>
      </c>
      <c r="N947" s="352"/>
      <c r="O947" s="397"/>
      <c r="P947" s="352">
        <v>3.1</v>
      </c>
      <c r="Q947" s="397">
        <v>3050</v>
      </c>
      <c r="R947" s="352"/>
      <c r="S947" s="397"/>
      <c r="T947" s="352">
        <f t="shared" si="1246"/>
        <v>197.2</v>
      </c>
      <c r="U947" s="700">
        <f t="shared" si="1247"/>
        <v>197170</v>
      </c>
      <c r="V947" s="701">
        <v>194.8</v>
      </c>
      <c r="W947" s="700">
        <v>194803.5</v>
      </c>
      <c r="X947" s="564">
        <f t="shared" si="1226"/>
        <v>0.98782961460446261</v>
      </c>
      <c r="Y947" s="564">
        <f t="shared" si="1227"/>
        <v>0.9879976669878785</v>
      </c>
    </row>
    <row r="948" spans="1:25" s="6" customFormat="1" ht="15.75" customHeight="1">
      <c r="A948" s="173" t="s">
        <v>416</v>
      </c>
      <c r="B948" s="94"/>
      <c r="C948" s="94"/>
      <c r="D948" s="95"/>
      <c r="E948" s="96"/>
      <c r="F948" s="97"/>
      <c r="G948" s="97"/>
      <c r="H948" s="98"/>
      <c r="I948" s="98"/>
      <c r="J948" s="352">
        <v>34.700000000000003</v>
      </c>
      <c r="K948" s="397">
        <v>34680</v>
      </c>
      <c r="L948" s="352">
        <f t="shared" si="1244"/>
        <v>2.2999999999999998</v>
      </c>
      <c r="M948" s="397">
        <f t="shared" si="1245"/>
        <v>2360</v>
      </c>
      <c r="N948" s="352"/>
      <c r="O948" s="397"/>
      <c r="P948" s="352">
        <v>2.2999999999999998</v>
      </c>
      <c r="Q948" s="397">
        <v>2360</v>
      </c>
      <c r="R948" s="352"/>
      <c r="S948" s="397"/>
      <c r="T948" s="352">
        <f t="shared" si="1246"/>
        <v>37</v>
      </c>
      <c r="U948" s="700">
        <f t="shared" si="1247"/>
        <v>37040</v>
      </c>
      <c r="V948" s="701">
        <v>34.4</v>
      </c>
      <c r="W948" s="700">
        <v>34440</v>
      </c>
      <c r="X948" s="564">
        <f t="shared" si="1226"/>
        <v>0.92972972972972967</v>
      </c>
      <c r="Y948" s="564">
        <f t="shared" si="1227"/>
        <v>0.92980561555075592</v>
      </c>
    </row>
    <row r="949" spans="1:25" s="6" customFormat="1" ht="15.75" customHeight="1">
      <c r="A949" s="173" t="s">
        <v>182</v>
      </c>
      <c r="B949" s="94"/>
      <c r="C949" s="94"/>
      <c r="D949" s="95"/>
      <c r="E949" s="96"/>
      <c r="F949" s="97"/>
      <c r="G949" s="97"/>
      <c r="H949" s="98"/>
      <c r="I949" s="98"/>
      <c r="J949" s="352">
        <v>23.6</v>
      </c>
      <c r="K949" s="397">
        <v>23580</v>
      </c>
      <c r="L949" s="352">
        <f t="shared" si="1244"/>
        <v>0</v>
      </c>
      <c r="M949" s="397">
        <f t="shared" si="1245"/>
        <v>0</v>
      </c>
      <c r="N949" s="352"/>
      <c r="O949" s="397"/>
      <c r="P949" s="352"/>
      <c r="Q949" s="397"/>
      <c r="R949" s="352"/>
      <c r="S949" s="397"/>
      <c r="T949" s="352">
        <f t="shared" si="1246"/>
        <v>23.6</v>
      </c>
      <c r="U949" s="700">
        <f t="shared" si="1247"/>
        <v>23580</v>
      </c>
      <c r="V949" s="701">
        <v>23.6</v>
      </c>
      <c r="W949" s="700">
        <v>23579.95</v>
      </c>
      <c r="X949" s="564">
        <f t="shared" si="1226"/>
        <v>1</v>
      </c>
      <c r="Y949" s="564">
        <f t="shared" si="1227"/>
        <v>0.99999787955894825</v>
      </c>
    </row>
    <row r="950" spans="1:25" s="12" customFormat="1" ht="60" customHeight="1">
      <c r="A950" s="179" t="s">
        <v>506</v>
      </c>
      <c r="B950" s="61" t="s">
        <v>107</v>
      </c>
      <c r="C950" s="61" t="s">
        <v>528</v>
      </c>
      <c r="D950" s="62" t="s">
        <v>476</v>
      </c>
      <c r="E950" s="124" t="s">
        <v>129</v>
      </c>
      <c r="F950" s="125" t="s">
        <v>478</v>
      </c>
      <c r="G950" s="125" t="s">
        <v>201</v>
      </c>
      <c r="H950" s="393" t="s">
        <v>76</v>
      </c>
      <c r="I950" s="327"/>
      <c r="J950" s="370">
        <v>548</v>
      </c>
      <c r="K950" s="388">
        <v>548020</v>
      </c>
      <c r="L950" s="370">
        <f t="shared" ref="L950:W951" si="1248">L951</f>
        <v>0</v>
      </c>
      <c r="M950" s="388">
        <f t="shared" si="1248"/>
        <v>0</v>
      </c>
      <c r="N950" s="370">
        <f t="shared" si="1248"/>
        <v>0</v>
      </c>
      <c r="O950" s="388">
        <f t="shared" si="1248"/>
        <v>0</v>
      </c>
      <c r="P950" s="370">
        <f t="shared" si="1248"/>
        <v>0</v>
      </c>
      <c r="Q950" s="388">
        <f t="shared" si="1248"/>
        <v>0</v>
      </c>
      <c r="R950" s="370">
        <f t="shared" si="1248"/>
        <v>0</v>
      </c>
      <c r="S950" s="388">
        <f t="shared" si="1248"/>
        <v>0</v>
      </c>
      <c r="T950" s="370">
        <f t="shared" si="1248"/>
        <v>548</v>
      </c>
      <c r="U950" s="743">
        <f t="shared" si="1248"/>
        <v>548020</v>
      </c>
      <c r="V950" s="744">
        <f t="shared" si="1248"/>
        <v>548</v>
      </c>
      <c r="W950" s="743">
        <f t="shared" si="1248"/>
        <v>548020</v>
      </c>
      <c r="X950" s="591">
        <f t="shared" si="1226"/>
        <v>1</v>
      </c>
      <c r="Y950" s="591">
        <f t="shared" si="1227"/>
        <v>1</v>
      </c>
    </row>
    <row r="951" spans="1:25" s="50" customFormat="1" ht="22.5" customHeight="1">
      <c r="A951" s="114" t="s">
        <v>553</v>
      </c>
      <c r="B951" s="67" t="s">
        <v>107</v>
      </c>
      <c r="C951" s="67" t="s">
        <v>528</v>
      </c>
      <c r="D951" s="68" t="s">
        <v>476</v>
      </c>
      <c r="E951" s="8" t="s">
        <v>129</v>
      </c>
      <c r="F951" s="9" t="s">
        <v>478</v>
      </c>
      <c r="G951" s="9" t="s">
        <v>201</v>
      </c>
      <c r="H951" s="10" t="s">
        <v>76</v>
      </c>
      <c r="I951" s="10" t="s">
        <v>554</v>
      </c>
      <c r="J951" s="360">
        <v>548</v>
      </c>
      <c r="K951" s="433">
        <v>548020</v>
      </c>
      <c r="L951" s="360">
        <f t="shared" si="1248"/>
        <v>0</v>
      </c>
      <c r="M951" s="433">
        <f t="shared" si="1248"/>
        <v>0</v>
      </c>
      <c r="N951" s="360">
        <f t="shared" si="1248"/>
        <v>0</v>
      </c>
      <c r="O951" s="433">
        <f t="shared" si="1248"/>
        <v>0</v>
      </c>
      <c r="P951" s="360">
        <f t="shared" si="1248"/>
        <v>0</v>
      </c>
      <c r="Q951" s="433">
        <f t="shared" si="1248"/>
        <v>0</v>
      </c>
      <c r="R951" s="360">
        <f t="shared" si="1248"/>
        <v>0</v>
      </c>
      <c r="S951" s="433">
        <f t="shared" si="1248"/>
        <v>0</v>
      </c>
      <c r="T951" s="360">
        <f t="shared" si="1248"/>
        <v>548</v>
      </c>
      <c r="U951" s="700">
        <f t="shared" si="1248"/>
        <v>548020</v>
      </c>
      <c r="V951" s="701">
        <f t="shared" si="1248"/>
        <v>548</v>
      </c>
      <c r="W951" s="700">
        <f t="shared" si="1248"/>
        <v>548020</v>
      </c>
      <c r="X951" s="580">
        <f t="shared" si="1226"/>
        <v>1</v>
      </c>
      <c r="Y951" s="580">
        <f t="shared" si="1227"/>
        <v>1</v>
      </c>
    </row>
    <row r="952" spans="1:25" s="50" customFormat="1" ht="15" customHeight="1">
      <c r="A952" s="117" t="s">
        <v>555</v>
      </c>
      <c r="B952" s="72" t="s">
        <v>107</v>
      </c>
      <c r="C952" s="72" t="s">
        <v>528</v>
      </c>
      <c r="D952" s="73" t="s">
        <v>476</v>
      </c>
      <c r="E952" s="74" t="s">
        <v>129</v>
      </c>
      <c r="F952" s="75" t="s">
        <v>478</v>
      </c>
      <c r="G952" s="75" t="s">
        <v>201</v>
      </c>
      <c r="H952" s="76" t="s">
        <v>76</v>
      </c>
      <c r="I952" s="76" t="s">
        <v>556</v>
      </c>
      <c r="J952" s="378">
        <v>548</v>
      </c>
      <c r="K952" s="447">
        <v>548020</v>
      </c>
      <c r="L952" s="378">
        <f t="shared" ref="L952:W952" si="1249">SUM(L953:L953)</f>
        <v>0</v>
      </c>
      <c r="M952" s="447">
        <f t="shared" si="1249"/>
        <v>0</v>
      </c>
      <c r="N952" s="378">
        <f t="shared" si="1249"/>
        <v>0</v>
      </c>
      <c r="O952" s="447">
        <f t="shared" si="1249"/>
        <v>0</v>
      </c>
      <c r="P952" s="378">
        <f t="shared" si="1249"/>
        <v>0</v>
      </c>
      <c r="Q952" s="447">
        <f t="shared" si="1249"/>
        <v>0</v>
      </c>
      <c r="R952" s="378">
        <f t="shared" si="1249"/>
        <v>0</v>
      </c>
      <c r="S952" s="447">
        <f t="shared" si="1249"/>
        <v>0</v>
      </c>
      <c r="T952" s="378">
        <f t="shared" si="1249"/>
        <v>548</v>
      </c>
      <c r="U952" s="730">
        <f t="shared" si="1249"/>
        <v>548020</v>
      </c>
      <c r="V952" s="731">
        <f t="shared" si="1249"/>
        <v>548</v>
      </c>
      <c r="W952" s="730">
        <f t="shared" si="1249"/>
        <v>548020</v>
      </c>
      <c r="X952" s="605">
        <f t="shared" si="1226"/>
        <v>1</v>
      </c>
      <c r="Y952" s="605">
        <f t="shared" si="1227"/>
        <v>1</v>
      </c>
    </row>
    <row r="953" spans="1:25" s="50" customFormat="1" ht="14.25" customHeight="1">
      <c r="A953" s="108" t="s">
        <v>28</v>
      </c>
      <c r="B953" s="72"/>
      <c r="C953" s="72"/>
      <c r="D953" s="73"/>
      <c r="E953" s="74"/>
      <c r="F953" s="75"/>
      <c r="G953" s="75"/>
      <c r="H953" s="76"/>
      <c r="I953" s="76"/>
      <c r="J953" s="365">
        <v>548</v>
      </c>
      <c r="K953" s="439">
        <v>548020</v>
      </c>
      <c r="L953" s="352">
        <f t="shared" ref="L953" si="1250">N953+P953+R953</f>
        <v>0</v>
      </c>
      <c r="M953" s="397">
        <f t="shared" ref="M953" si="1251">O953+Q953+S953</f>
        <v>0</v>
      </c>
      <c r="N953" s="352"/>
      <c r="O953" s="397"/>
      <c r="P953" s="352"/>
      <c r="Q953" s="397"/>
      <c r="R953" s="352"/>
      <c r="S953" s="397"/>
      <c r="T953" s="352">
        <f t="shared" ref="T953" si="1252">J953+L953</f>
        <v>548</v>
      </c>
      <c r="U953" s="700">
        <f t="shared" ref="U953" si="1253">K953+M953</f>
        <v>548020</v>
      </c>
      <c r="V953" s="701">
        <v>548</v>
      </c>
      <c r="W953" s="700">
        <v>548020</v>
      </c>
      <c r="X953" s="564">
        <f t="shared" si="1226"/>
        <v>1</v>
      </c>
      <c r="Y953" s="564">
        <f t="shared" si="1227"/>
        <v>1</v>
      </c>
    </row>
    <row r="954" spans="1:25" ht="16.5" customHeight="1">
      <c r="A954" s="87" t="s">
        <v>196</v>
      </c>
      <c r="B954" s="19" t="s">
        <v>107</v>
      </c>
      <c r="C954" s="19" t="s">
        <v>528</v>
      </c>
      <c r="D954" s="19" t="s">
        <v>489</v>
      </c>
      <c r="E954" s="799"/>
      <c r="F954" s="800"/>
      <c r="G954" s="800"/>
      <c r="H954" s="801"/>
      <c r="I954" s="19"/>
      <c r="J954" s="346">
        <v>644</v>
      </c>
      <c r="K954" s="421">
        <v>644000</v>
      </c>
      <c r="L954" s="346">
        <f t="shared" ref="L954:W955" si="1254">L955</f>
        <v>0</v>
      </c>
      <c r="M954" s="421">
        <f t="shared" si="1254"/>
        <v>0</v>
      </c>
      <c r="N954" s="346">
        <f t="shared" si="1254"/>
        <v>0</v>
      </c>
      <c r="O954" s="421">
        <f t="shared" si="1254"/>
        <v>0</v>
      </c>
      <c r="P954" s="346">
        <f t="shared" si="1254"/>
        <v>0</v>
      </c>
      <c r="Q954" s="421">
        <f t="shared" si="1254"/>
        <v>0</v>
      </c>
      <c r="R954" s="346">
        <f t="shared" si="1254"/>
        <v>0</v>
      </c>
      <c r="S954" s="421">
        <f t="shared" si="1254"/>
        <v>0</v>
      </c>
      <c r="T954" s="346">
        <f t="shared" si="1254"/>
        <v>644</v>
      </c>
      <c r="U954" s="689">
        <f t="shared" si="1254"/>
        <v>644000</v>
      </c>
      <c r="V954" s="690">
        <f t="shared" si="1254"/>
        <v>639.79999999999995</v>
      </c>
      <c r="W954" s="689">
        <f t="shared" si="1254"/>
        <v>639771.1</v>
      </c>
      <c r="X954" s="567">
        <f t="shared" si="1226"/>
        <v>0.99347826086956514</v>
      </c>
      <c r="Y954" s="567">
        <f t="shared" si="1227"/>
        <v>0.9934333850931677</v>
      </c>
    </row>
    <row r="955" spans="1:25" s="180" customFormat="1" ht="36" customHeight="1">
      <c r="A955" s="123" t="s">
        <v>193</v>
      </c>
      <c r="B955" s="24" t="s">
        <v>107</v>
      </c>
      <c r="C955" s="24" t="s">
        <v>528</v>
      </c>
      <c r="D955" s="25" t="s">
        <v>489</v>
      </c>
      <c r="E955" s="25" t="s">
        <v>129</v>
      </c>
      <c r="F955" s="26" t="s">
        <v>478</v>
      </c>
      <c r="G955" s="26" t="s">
        <v>201</v>
      </c>
      <c r="H955" s="27" t="s">
        <v>202</v>
      </c>
      <c r="I955" s="188"/>
      <c r="J955" s="375">
        <v>644</v>
      </c>
      <c r="K955" s="450">
        <v>644000</v>
      </c>
      <c r="L955" s="375">
        <f>L956</f>
        <v>0</v>
      </c>
      <c r="M955" s="450">
        <f t="shared" si="1254"/>
        <v>0</v>
      </c>
      <c r="N955" s="375">
        <f t="shared" si="1254"/>
        <v>0</v>
      </c>
      <c r="O955" s="450">
        <f t="shared" si="1254"/>
        <v>0</v>
      </c>
      <c r="P955" s="375">
        <f t="shared" si="1254"/>
        <v>0</v>
      </c>
      <c r="Q955" s="450">
        <f t="shared" si="1254"/>
        <v>0</v>
      </c>
      <c r="R955" s="375">
        <f t="shared" si="1254"/>
        <v>0</v>
      </c>
      <c r="S955" s="450">
        <f t="shared" si="1254"/>
        <v>0</v>
      </c>
      <c r="T955" s="375">
        <f t="shared" si="1254"/>
        <v>644</v>
      </c>
      <c r="U955" s="755">
        <f t="shared" si="1254"/>
        <v>644000</v>
      </c>
      <c r="V955" s="756">
        <f t="shared" si="1254"/>
        <v>639.79999999999995</v>
      </c>
      <c r="W955" s="755">
        <f t="shared" si="1254"/>
        <v>639771.1</v>
      </c>
      <c r="X955" s="596">
        <f t="shared" si="1226"/>
        <v>0.99347826086956514</v>
      </c>
      <c r="Y955" s="596">
        <f t="shared" si="1227"/>
        <v>0.9934333850931677</v>
      </c>
    </row>
    <row r="956" spans="1:25" s="12" customFormat="1" ht="14.25" customHeight="1">
      <c r="A956" s="60" t="s">
        <v>194</v>
      </c>
      <c r="B956" s="61" t="s">
        <v>107</v>
      </c>
      <c r="C956" s="61" t="s">
        <v>528</v>
      </c>
      <c r="D956" s="62" t="s">
        <v>489</v>
      </c>
      <c r="E956" s="124" t="s">
        <v>129</v>
      </c>
      <c r="F956" s="125" t="s">
        <v>478</v>
      </c>
      <c r="G956" s="125" t="s">
        <v>201</v>
      </c>
      <c r="H956" s="126" t="s">
        <v>237</v>
      </c>
      <c r="I956" s="126"/>
      <c r="J956" s="370">
        <v>644</v>
      </c>
      <c r="K956" s="388">
        <v>644000</v>
      </c>
      <c r="L956" s="370">
        <f t="shared" ref="L956:W958" si="1255">L957</f>
        <v>0</v>
      </c>
      <c r="M956" s="388">
        <f t="shared" si="1255"/>
        <v>0</v>
      </c>
      <c r="N956" s="370">
        <f t="shared" si="1255"/>
        <v>0</v>
      </c>
      <c r="O956" s="388">
        <f t="shared" si="1255"/>
        <v>0</v>
      </c>
      <c r="P956" s="370">
        <f t="shared" si="1255"/>
        <v>0</v>
      </c>
      <c r="Q956" s="388">
        <f t="shared" si="1255"/>
        <v>0</v>
      </c>
      <c r="R956" s="370">
        <f t="shared" si="1255"/>
        <v>0</v>
      </c>
      <c r="S956" s="388">
        <f t="shared" si="1255"/>
        <v>0</v>
      </c>
      <c r="T956" s="370">
        <f t="shared" si="1255"/>
        <v>644</v>
      </c>
      <c r="U956" s="743">
        <f t="shared" si="1255"/>
        <v>644000</v>
      </c>
      <c r="V956" s="744">
        <f t="shared" si="1255"/>
        <v>639.79999999999995</v>
      </c>
      <c r="W956" s="743">
        <f t="shared" si="1255"/>
        <v>639771.1</v>
      </c>
      <c r="X956" s="591">
        <f t="shared" si="1226"/>
        <v>0.99347826086956514</v>
      </c>
      <c r="Y956" s="591">
        <f t="shared" si="1227"/>
        <v>0.9934333850931677</v>
      </c>
    </row>
    <row r="957" spans="1:25" s="12" customFormat="1" ht="22.5" customHeight="1">
      <c r="A957" s="114" t="s">
        <v>553</v>
      </c>
      <c r="B957" s="67" t="s">
        <v>107</v>
      </c>
      <c r="C957" s="67" t="s">
        <v>528</v>
      </c>
      <c r="D957" s="68" t="s">
        <v>489</v>
      </c>
      <c r="E957" s="8" t="s">
        <v>129</v>
      </c>
      <c r="F957" s="9" t="s">
        <v>478</v>
      </c>
      <c r="G957" s="9" t="s">
        <v>201</v>
      </c>
      <c r="H957" s="10" t="s">
        <v>237</v>
      </c>
      <c r="I957" s="10" t="s">
        <v>554</v>
      </c>
      <c r="J957" s="360">
        <v>644</v>
      </c>
      <c r="K957" s="433">
        <v>644000</v>
      </c>
      <c r="L957" s="360">
        <f t="shared" si="1255"/>
        <v>0</v>
      </c>
      <c r="M957" s="433">
        <f t="shared" si="1255"/>
        <v>0</v>
      </c>
      <c r="N957" s="360">
        <f t="shared" si="1255"/>
        <v>0</v>
      </c>
      <c r="O957" s="433">
        <f t="shared" si="1255"/>
        <v>0</v>
      </c>
      <c r="P957" s="360">
        <f t="shared" si="1255"/>
        <v>0</v>
      </c>
      <c r="Q957" s="433">
        <f t="shared" si="1255"/>
        <v>0</v>
      </c>
      <c r="R957" s="360">
        <f t="shared" si="1255"/>
        <v>0</v>
      </c>
      <c r="S957" s="433">
        <f t="shared" si="1255"/>
        <v>0</v>
      </c>
      <c r="T957" s="360">
        <f t="shared" si="1255"/>
        <v>644</v>
      </c>
      <c r="U957" s="700">
        <f t="shared" si="1255"/>
        <v>644000</v>
      </c>
      <c r="V957" s="701">
        <f t="shared" si="1255"/>
        <v>639.79999999999995</v>
      </c>
      <c r="W957" s="700">
        <f t="shared" si="1255"/>
        <v>639771.1</v>
      </c>
      <c r="X957" s="580">
        <f t="shared" si="1226"/>
        <v>0.99347826086956514</v>
      </c>
      <c r="Y957" s="580">
        <f t="shared" si="1227"/>
        <v>0.9934333850931677</v>
      </c>
    </row>
    <row r="958" spans="1:25" s="50" customFormat="1" ht="17.25" customHeight="1">
      <c r="A958" s="117" t="s">
        <v>555</v>
      </c>
      <c r="B958" s="72" t="s">
        <v>107</v>
      </c>
      <c r="C958" s="72" t="s">
        <v>528</v>
      </c>
      <c r="D958" s="73" t="s">
        <v>489</v>
      </c>
      <c r="E958" s="189" t="s">
        <v>129</v>
      </c>
      <c r="F958" s="190" t="s">
        <v>478</v>
      </c>
      <c r="G958" s="190" t="s">
        <v>201</v>
      </c>
      <c r="H958" s="76" t="s">
        <v>237</v>
      </c>
      <c r="I958" s="76" t="s">
        <v>556</v>
      </c>
      <c r="J958" s="351">
        <v>644</v>
      </c>
      <c r="K958" s="396">
        <v>644000</v>
      </c>
      <c r="L958" s="351">
        <f t="shared" si="1255"/>
        <v>0</v>
      </c>
      <c r="M958" s="396">
        <f t="shared" si="1255"/>
        <v>0</v>
      </c>
      <c r="N958" s="351">
        <f t="shared" si="1255"/>
        <v>0</v>
      </c>
      <c r="O958" s="396">
        <f t="shared" si="1255"/>
        <v>0</v>
      </c>
      <c r="P958" s="351">
        <f t="shared" si="1255"/>
        <v>0</v>
      </c>
      <c r="Q958" s="396">
        <f t="shared" si="1255"/>
        <v>0</v>
      </c>
      <c r="R958" s="351">
        <f t="shared" si="1255"/>
        <v>0</v>
      </c>
      <c r="S958" s="396">
        <f t="shared" si="1255"/>
        <v>0</v>
      </c>
      <c r="T958" s="351">
        <f t="shared" si="1255"/>
        <v>644</v>
      </c>
      <c r="U958" s="699">
        <f t="shared" si="1255"/>
        <v>644000</v>
      </c>
      <c r="V958" s="708">
        <f t="shared" si="1255"/>
        <v>639.79999999999995</v>
      </c>
      <c r="W958" s="699">
        <f t="shared" si="1255"/>
        <v>639771.1</v>
      </c>
      <c r="X958" s="572">
        <f t="shared" si="1226"/>
        <v>0.99347826086956514</v>
      </c>
      <c r="Y958" s="572">
        <f t="shared" si="1227"/>
        <v>0.9934333850931677</v>
      </c>
    </row>
    <row r="959" spans="1:25" s="6" customFormat="1" ht="15.75" customHeight="1">
      <c r="A959" s="173" t="s">
        <v>415</v>
      </c>
      <c r="B959" s="94"/>
      <c r="C959" s="94"/>
      <c r="D959" s="95"/>
      <c r="E959" s="96"/>
      <c r="F959" s="97"/>
      <c r="G959" s="97"/>
      <c r="H959" s="98"/>
      <c r="I959" s="98"/>
      <c r="J959" s="352">
        <v>644</v>
      </c>
      <c r="K959" s="397">
        <v>644000</v>
      </c>
      <c r="L959" s="352">
        <f t="shared" ref="L959" si="1256">N959+P959+R959</f>
        <v>0</v>
      </c>
      <c r="M959" s="397">
        <f t="shared" ref="M959" si="1257">O959+Q959+S959</f>
        <v>0</v>
      </c>
      <c r="N959" s="352"/>
      <c r="O959" s="397"/>
      <c r="P959" s="352"/>
      <c r="Q959" s="397"/>
      <c r="R959" s="352"/>
      <c r="S959" s="397"/>
      <c r="T959" s="352">
        <f t="shared" ref="T959" si="1258">J959+L959</f>
        <v>644</v>
      </c>
      <c r="U959" s="700">
        <f t="shared" ref="U959" si="1259">K959+M959</f>
        <v>644000</v>
      </c>
      <c r="V959" s="701">
        <v>639.79999999999995</v>
      </c>
      <c r="W959" s="700">
        <v>639771.1</v>
      </c>
      <c r="X959" s="564">
        <f t="shared" si="1226"/>
        <v>0.99347826086956514</v>
      </c>
      <c r="Y959" s="564">
        <f t="shared" si="1227"/>
        <v>0.9934333850931677</v>
      </c>
    </row>
    <row r="960" spans="1:25" s="191" customFormat="1" ht="18.75" customHeight="1">
      <c r="A960" s="815" t="s">
        <v>470</v>
      </c>
      <c r="B960" s="816"/>
      <c r="C960" s="816"/>
      <c r="D960" s="816"/>
      <c r="E960" s="816"/>
      <c r="F960" s="816"/>
      <c r="G960" s="816"/>
      <c r="H960" s="816"/>
      <c r="I960" s="817"/>
      <c r="J960" s="385">
        <v>912932.89999999991</v>
      </c>
      <c r="K960" s="464">
        <v>912932900.16000009</v>
      </c>
      <c r="L960" s="385">
        <f t="shared" ref="L960:W960" si="1260">L522+L303+L7</f>
        <v>0</v>
      </c>
      <c r="M960" s="464">
        <f t="shared" si="1260"/>
        <v>0</v>
      </c>
      <c r="N960" s="385">
        <f t="shared" si="1260"/>
        <v>0</v>
      </c>
      <c r="O960" s="464">
        <f t="shared" si="1260"/>
        <v>0</v>
      </c>
      <c r="P960" s="385">
        <f t="shared" si="1260"/>
        <v>0</v>
      </c>
      <c r="Q960" s="464">
        <f t="shared" si="1260"/>
        <v>0</v>
      </c>
      <c r="R960" s="385">
        <f t="shared" si="1260"/>
        <v>0</v>
      </c>
      <c r="S960" s="464">
        <f t="shared" si="1260"/>
        <v>0</v>
      </c>
      <c r="T960" s="385">
        <f t="shared" si="1260"/>
        <v>912932.88899999985</v>
      </c>
      <c r="U960" s="782">
        <f t="shared" si="1260"/>
        <v>912932900.15999997</v>
      </c>
      <c r="V960" s="783">
        <f t="shared" si="1260"/>
        <v>907566.99999999988</v>
      </c>
      <c r="W960" s="782">
        <f t="shared" si="1260"/>
        <v>907566977.70000005</v>
      </c>
      <c r="X960" s="616">
        <f t="shared" si="1226"/>
        <v>0.99412236204363547</v>
      </c>
      <c r="Y960" s="616">
        <f t="shared" si="1227"/>
        <v>0.99412232546438029</v>
      </c>
    </row>
    <row r="961" spans="1:26" s="671" customFormat="1" ht="25.5" customHeight="1">
      <c r="A961" s="818" t="s">
        <v>640</v>
      </c>
      <c r="B961" s="818"/>
      <c r="C961" s="670"/>
      <c r="D961" s="821"/>
      <c r="E961" s="821"/>
      <c r="F961" s="670"/>
      <c r="G961" s="822" t="s">
        <v>641</v>
      </c>
      <c r="H961" s="822"/>
      <c r="I961" s="822"/>
    </row>
    <row r="962" spans="1:26" s="671" customFormat="1" ht="12.75" customHeight="1">
      <c r="A962" s="672"/>
      <c r="B962" s="673"/>
      <c r="C962" s="672"/>
      <c r="D962" s="819" t="s">
        <v>642</v>
      </c>
      <c r="E962" s="819"/>
      <c r="F962" s="819"/>
      <c r="G962" s="674"/>
      <c r="H962" s="674"/>
      <c r="I962" s="674"/>
      <c r="J962" s="671" t="s">
        <v>643</v>
      </c>
    </row>
    <row r="963" spans="1:26" s="671" customFormat="1" ht="15" customHeight="1">
      <c r="A963" s="820" t="s">
        <v>644</v>
      </c>
      <c r="B963" s="820"/>
      <c r="C963" s="675"/>
      <c r="D963" s="675"/>
      <c r="E963" s="676"/>
      <c r="F963" s="675"/>
      <c r="G963" s="680" t="s">
        <v>645</v>
      </c>
      <c r="H963" s="680"/>
      <c r="J963" s="671" t="s">
        <v>646</v>
      </c>
    </row>
    <row r="964" spans="1:26" s="671" customFormat="1" ht="12.75" customHeight="1">
      <c r="A964" s="677"/>
      <c r="B964" s="678"/>
      <c r="C964" s="679"/>
      <c r="D964" s="819" t="s">
        <v>642</v>
      </c>
      <c r="E964" s="819"/>
      <c r="F964" s="819"/>
      <c r="G964" s="679"/>
      <c r="H964" s="679"/>
      <c r="I964" s="679"/>
    </row>
    <row r="965" spans="1:26" ht="13.5" customHeight="1">
      <c r="A965" s="194"/>
      <c r="B965" s="790" t="s">
        <v>197</v>
      </c>
      <c r="C965" s="790"/>
      <c r="D965" s="790"/>
      <c r="E965" s="790"/>
      <c r="F965" s="790"/>
      <c r="G965" s="790"/>
      <c r="H965" s="790"/>
      <c r="I965" s="790"/>
      <c r="J965" s="193">
        <f t="shared" ref="J965:W965" si="1261">J12+J20+J26+J30+J88+J104+J111+J126+J147+J152+J161+J166+J170+J193+J198+J202+J207+J212+J233+J248+J254+J263+J278+J659+J682+J292+J299+J308+J313+J332+J344+J348+J358+J375+J380+J387+J394+J401+J411+J417+J425+J430+J433+J471+J482+J498+J516+J527+J550+J559+J569+J599+J610+J615+J625+J641+J669+J686+J691+J710+J717+J726+J731+J737+J748+J755+J786+J791+J806+J813+J819+J828+J836+J846+J858+J863+J893+J912+J923+J930+J940+J950+J956+J696+J464+J455+J406+J637+J801+J769+J274+J534+J140</f>
        <v>445307.3</v>
      </c>
      <c r="K965" s="193">
        <f t="shared" si="1261"/>
        <v>445307364.89999998</v>
      </c>
      <c r="L965" s="193">
        <f t="shared" si="1261"/>
        <v>-1.7763568394002505E-13</v>
      </c>
      <c r="M965" s="193">
        <f t="shared" si="1261"/>
        <v>-1.1641532182693481E-10</v>
      </c>
      <c r="N965" s="193">
        <f t="shared" si="1261"/>
        <v>-1.7763568394002505E-13</v>
      </c>
      <c r="O965" s="193">
        <f t="shared" si="1261"/>
        <v>-1.1641532182693481E-10</v>
      </c>
      <c r="P965" s="193">
        <f t="shared" si="1261"/>
        <v>0</v>
      </c>
      <c r="Q965" s="193">
        <f t="shared" si="1261"/>
        <v>0</v>
      </c>
      <c r="R965" s="193">
        <f t="shared" si="1261"/>
        <v>0</v>
      </c>
      <c r="S965" s="193">
        <f t="shared" si="1261"/>
        <v>0</v>
      </c>
      <c r="T965" s="193">
        <f t="shared" si="1261"/>
        <v>445307.28899999993</v>
      </c>
      <c r="U965" s="784">
        <f t="shared" si="1261"/>
        <v>445307364.89999998</v>
      </c>
      <c r="V965" s="784">
        <f t="shared" si="1261"/>
        <v>440423.49999999994</v>
      </c>
      <c r="W965" s="784">
        <f t="shared" si="1261"/>
        <v>440423686.74000001</v>
      </c>
      <c r="X965" s="661">
        <f t="shared" ref="X965:X968" si="1262">IF(V965=0,0,V965/T965)</f>
        <v>0.98903276653978145</v>
      </c>
      <c r="Y965" s="661">
        <f t="shared" ref="Y965:Y968" si="1263">IF(W965=0,0,W965/U965)</f>
        <v>0.98903301731581139</v>
      </c>
    </row>
    <row r="966" spans="1:26" ht="12.75" customHeight="1">
      <c r="A966" s="194"/>
      <c r="B966" s="790" t="s">
        <v>198</v>
      </c>
      <c r="C966" s="790"/>
      <c r="D966" s="790"/>
      <c r="E966" s="790"/>
      <c r="F966" s="790"/>
      <c r="G966" s="790"/>
      <c r="H966" s="790"/>
      <c r="I966" s="790"/>
      <c r="J966" s="193">
        <f t="shared" ref="J966:W966" si="1264">J46+J56+J66+J76+J80+J158+J354+J489+J497+J508+J546+J595+J631+J707+J723+J779+J785+J888+J902+J937+J665+J512+J678+J653+J796+J454+J463+J768+J273+J422+J564+J634+J542+J591</f>
        <v>452732.4</v>
      </c>
      <c r="K966" s="193">
        <f t="shared" si="1264"/>
        <v>452732393.61000007</v>
      </c>
      <c r="L966" s="193">
        <f t="shared" si="1264"/>
        <v>0</v>
      </c>
      <c r="M966" s="193">
        <f t="shared" si="1264"/>
        <v>0</v>
      </c>
      <c r="N966" s="193">
        <f t="shared" si="1264"/>
        <v>0</v>
      </c>
      <c r="O966" s="193">
        <f t="shared" si="1264"/>
        <v>0</v>
      </c>
      <c r="P966" s="193">
        <f t="shared" si="1264"/>
        <v>0</v>
      </c>
      <c r="Q966" s="193">
        <f t="shared" si="1264"/>
        <v>0</v>
      </c>
      <c r="R966" s="193">
        <f t="shared" si="1264"/>
        <v>0</v>
      </c>
      <c r="S966" s="193">
        <f t="shared" si="1264"/>
        <v>0</v>
      </c>
      <c r="T966" s="193">
        <f t="shared" si="1264"/>
        <v>452732.4</v>
      </c>
      <c r="U966" s="784">
        <f t="shared" si="1264"/>
        <v>452732393.61000007</v>
      </c>
      <c r="V966" s="784">
        <f t="shared" si="1264"/>
        <v>452256.7</v>
      </c>
      <c r="W966" s="784">
        <f t="shared" si="1264"/>
        <v>452256569.22000009</v>
      </c>
      <c r="X966" s="661">
        <f t="shared" si="1262"/>
        <v>0.99894926892795832</v>
      </c>
      <c r="Y966" s="661">
        <f t="shared" si="1263"/>
        <v>0.99894899415920768</v>
      </c>
    </row>
    <row r="967" spans="1:26" ht="12.75" customHeight="1">
      <c r="A967" s="194"/>
      <c r="B967" s="790" t="s">
        <v>199</v>
      </c>
      <c r="C967" s="790"/>
      <c r="D967" s="790"/>
      <c r="E967" s="790"/>
      <c r="F967" s="790"/>
      <c r="G967" s="790"/>
      <c r="H967" s="790"/>
      <c r="I967" s="790"/>
      <c r="J967" s="193">
        <f>J220+J778+J784+J507+J462+J453+J496+J767+J272</f>
        <v>14893.199999999999</v>
      </c>
      <c r="K967" s="193">
        <f t="shared" ref="K967:W967" si="1265">K220+K778+K784+K507+K462+K453+K496+K767+K272</f>
        <v>14893141.649999999</v>
      </c>
      <c r="L967" s="193">
        <f t="shared" si="1265"/>
        <v>0</v>
      </c>
      <c r="M967" s="193">
        <f t="shared" si="1265"/>
        <v>0</v>
      </c>
      <c r="N967" s="193">
        <f t="shared" si="1265"/>
        <v>0</v>
      </c>
      <c r="O967" s="193">
        <f t="shared" si="1265"/>
        <v>0</v>
      </c>
      <c r="P967" s="193">
        <f t="shared" si="1265"/>
        <v>0</v>
      </c>
      <c r="Q967" s="193">
        <f t="shared" si="1265"/>
        <v>0</v>
      </c>
      <c r="R967" s="193">
        <f t="shared" si="1265"/>
        <v>0</v>
      </c>
      <c r="S967" s="193">
        <f t="shared" si="1265"/>
        <v>0</v>
      </c>
      <c r="T967" s="193">
        <f t="shared" si="1265"/>
        <v>14893.199999999999</v>
      </c>
      <c r="U967" s="784">
        <f t="shared" si="1265"/>
        <v>14893141.649999999</v>
      </c>
      <c r="V967" s="784">
        <f t="shared" si="1265"/>
        <v>14886.799999999997</v>
      </c>
      <c r="W967" s="784">
        <f t="shared" si="1265"/>
        <v>14886721.74</v>
      </c>
      <c r="X967" s="661">
        <f t="shared" si="1262"/>
        <v>0.99957027368194873</v>
      </c>
      <c r="Y967" s="661">
        <f t="shared" si="1263"/>
        <v>0.99956893514136436</v>
      </c>
    </row>
    <row r="968" spans="1:26" ht="12.75" customHeight="1">
      <c r="A968" s="194"/>
      <c r="B968" s="790" t="s">
        <v>200</v>
      </c>
      <c r="C968" s="790"/>
      <c r="D968" s="790"/>
      <c r="E968" s="790"/>
      <c r="F968" s="790"/>
      <c r="G968" s="790"/>
      <c r="H968" s="790"/>
      <c r="I968" s="790"/>
      <c r="J968" s="193">
        <f t="shared" ref="J968:U968" si="1266">J965+J966+J967</f>
        <v>912932.89999999991</v>
      </c>
      <c r="K968" s="193">
        <f t="shared" si="1266"/>
        <v>912932900.15999997</v>
      </c>
      <c r="L968" s="193">
        <f t="shared" si="1266"/>
        <v>-1.7763568394002505E-13</v>
      </c>
      <c r="M968" s="193">
        <f t="shared" si="1266"/>
        <v>-1.1641532182693481E-10</v>
      </c>
      <c r="N968" s="193">
        <f t="shared" si="1266"/>
        <v>-1.7763568394002505E-13</v>
      </c>
      <c r="O968" s="193">
        <f t="shared" si="1266"/>
        <v>-1.1641532182693481E-10</v>
      </c>
      <c r="P968" s="193">
        <f t="shared" si="1266"/>
        <v>0</v>
      </c>
      <c r="Q968" s="193">
        <f t="shared" si="1266"/>
        <v>0</v>
      </c>
      <c r="R968" s="193">
        <f t="shared" si="1266"/>
        <v>0</v>
      </c>
      <c r="S968" s="193">
        <f t="shared" si="1266"/>
        <v>0</v>
      </c>
      <c r="T968" s="193">
        <f t="shared" si="1266"/>
        <v>912932.88899999997</v>
      </c>
      <c r="U968" s="784">
        <f t="shared" si="1266"/>
        <v>912932900.15999997</v>
      </c>
      <c r="V968" s="784">
        <f t="shared" ref="V968:W968" si="1267">V965+V966+V967</f>
        <v>907567</v>
      </c>
      <c r="W968" s="784">
        <f t="shared" si="1267"/>
        <v>907566977.70000005</v>
      </c>
      <c r="X968" s="661">
        <f t="shared" si="1262"/>
        <v>0.99412236204363547</v>
      </c>
      <c r="Y968" s="661">
        <f t="shared" si="1263"/>
        <v>0.99412232546438029</v>
      </c>
    </row>
    <row r="969" spans="1:26">
      <c r="W969" s="814" t="s">
        <v>649</v>
      </c>
      <c r="X969" s="814"/>
      <c r="Y969" s="814"/>
      <c r="Z969" s="814"/>
    </row>
    <row r="970" spans="1:26">
      <c r="A970" s="1" t="s">
        <v>650</v>
      </c>
      <c r="C970" s="790" t="s">
        <v>647</v>
      </c>
      <c r="D970" s="790"/>
      <c r="E970" s="790"/>
      <c r="F970" s="790"/>
      <c r="G970" s="790"/>
      <c r="H970" s="790"/>
      <c r="W970" s="784">
        <f>W899+W468+W216+W173+W108+W43+W17+W9</f>
        <v>70761661.209999993</v>
      </c>
      <c r="X970" s="786">
        <f>W970/37050</f>
        <v>1909.8963889338729</v>
      </c>
    </row>
    <row r="971" spans="1:26">
      <c r="C971" s="790" t="s">
        <v>648</v>
      </c>
      <c r="D971" s="790"/>
      <c r="E971" s="790"/>
      <c r="F971" s="790"/>
      <c r="G971" s="790"/>
      <c r="H971" s="790"/>
      <c r="W971" s="784">
        <f>W922+W912+W468+W172+W108+W103+W88+W17+W9</f>
        <v>63584515.5</v>
      </c>
      <c r="X971" s="3">
        <f>W971/37050</f>
        <v>1716.1812550607287</v>
      </c>
    </row>
  </sheetData>
  <mergeCells count="78">
    <mergeCell ref="A1:N1"/>
    <mergeCell ref="V3:W4"/>
    <mergeCell ref="X3:Y4"/>
    <mergeCell ref="T3:U4"/>
    <mergeCell ref="E230:H230"/>
    <mergeCell ref="E216:H216"/>
    <mergeCell ref="F97:H97"/>
    <mergeCell ref="E9:H9"/>
    <mergeCell ref="E8:H8"/>
    <mergeCell ref="I3:I5"/>
    <mergeCell ref="E6:H6"/>
    <mergeCell ref="L3:S3"/>
    <mergeCell ref="P4:Q4"/>
    <mergeCell ref="R4:S4"/>
    <mergeCell ref="L4:M4"/>
    <mergeCell ref="N4:O4"/>
    <mergeCell ref="J3:K4"/>
    <mergeCell ref="B2:I2"/>
    <mergeCell ref="D3:D5"/>
    <mergeCell ref="E556:H556"/>
    <mergeCell ref="E531:H531"/>
    <mergeCell ref="E522:H522"/>
    <mergeCell ref="E295:H295"/>
    <mergeCell ref="E296:H296"/>
    <mergeCell ref="E231:H231"/>
    <mergeCell ref="E259:H259"/>
    <mergeCell ref="E523:H523"/>
    <mergeCell ref="E538:H538"/>
    <mergeCell ref="E539:H539"/>
    <mergeCell ref="E735:H735"/>
    <mergeCell ref="E826:H826"/>
    <mergeCell ref="E833:H833"/>
    <mergeCell ref="F681:G681"/>
    <mergeCell ref="E3:H5"/>
    <mergeCell ref="E557:H557"/>
    <mergeCell ref="F685:G685"/>
    <mergeCell ref="G961:I961"/>
    <mergeCell ref="E607:H607"/>
    <mergeCell ref="E588:H588"/>
    <mergeCell ref="E605:H605"/>
    <mergeCell ref="G674:H674"/>
    <mergeCell ref="E604:H604"/>
    <mergeCell ref="E825:H825"/>
    <mergeCell ref="E651:H651"/>
    <mergeCell ref="F689:G689"/>
    <mergeCell ref="E927:H927"/>
    <mergeCell ref="E885:H885"/>
    <mergeCell ref="E761:H761"/>
    <mergeCell ref="E834:H834"/>
    <mergeCell ref="E899:H899"/>
    <mergeCell ref="E760:H760"/>
    <mergeCell ref="E705:H705"/>
    <mergeCell ref="E935:H935"/>
    <mergeCell ref="E928:H928"/>
    <mergeCell ref="C970:H970"/>
    <mergeCell ref="C971:H971"/>
    <mergeCell ref="W969:Z969"/>
    <mergeCell ref="B968:I968"/>
    <mergeCell ref="E954:H954"/>
    <mergeCell ref="A960:I960"/>
    <mergeCell ref="B965:I965"/>
    <mergeCell ref="B967:I967"/>
    <mergeCell ref="B966:I966"/>
    <mergeCell ref="A961:B961"/>
    <mergeCell ref="D962:F962"/>
    <mergeCell ref="A963:B963"/>
    <mergeCell ref="D964:F964"/>
    <mergeCell ref="D961:E961"/>
    <mergeCell ref="A3:A5"/>
    <mergeCell ref="E289:H289"/>
    <mergeCell ref="E7:H7"/>
    <mergeCell ref="E43:H43"/>
    <mergeCell ref="E260:H260"/>
    <mergeCell ref="E288:H288"/>
    <mergeCell ref="E217:H217"/>
    <mergeCell ref="E252:H252"/>
    <mergeCell ref="B3:B5"/>
    <mergeCell ref="C3:C5"/>
  </mergeCells>
  <phoneticPr fontId="27" type="noConversion"/>
  <pageMargins left="0.27559055118110237" right="0" top="7.874015748031496E-2" bottom="0.19685039370078741" header="0.15748031496062992" footer="0.15748031496062992"/>
  <pageSetup paperSize="9" scale="80" fitToHeight="1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 7</vt:lpstr>
      <vt:lpstr>программы</vt:lpstr>
      <vt:lpstr>прил 9</vt:lpstr>
      <vt:lpstr>'прил 9'!Заголовки_для_печати</vt:lpstr>
      <vt:lpstr>программы!Заголовки_для_печати</vt:lpstr>
      <vt:lpstr>'прил 7'!Область_печати</vt:lpstr>
      <vt:lpstr>'прил 9'!Область_печати</vt:lpstr>
      <vt:lpstr>программы!Область_печати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Subbotina</dc:creator>
  <cp:lastModifiedBy>Паншина</cp:lastModifiedBy>
  <cp:lastPrinted>2018-03-29T05:26:54Z</cp:lastPrinted>
  <dcterms:created xsi:type="dcterms:W3CDTF">2015-07-23T12:09:20Z</dcterms:created>
  <dcterms:modified xsi:type="dcterms:W3CDTF">2018-05-10T05:58:28Z</dcterms:modified>
</cp:coreProperties>
</file>