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activeTab="4"/>
  </bookViews>
  <sheets>
    <sheet name="Приложение №1" sheetId="6" r:id="rId1"/>
    <sheet name="Приложение №3" sheetId="5" r:id="rId2"/>
    <sheet name="Приложение №4" sheetId="4" r:id="rId3"/>
    <sheet name="приложение №2" sheetId="3" r:id="rId4"/>
    <sheet name="приложение № 5" sheetId="2" r:id="rId5"/>
  </sheets>
  <definedNames>
    <definedName name="_xlnm.Print_Titles" localSheetId="4">'приложение № 5'!$4:$6</definedName>
    <definedName name="_xlnm.Print_Titles" localSheetId="3">'приложение №2'!$5:$5</definedName>
    <definedName name="_xlnm.Print_Titles" localSheetId="1">'Приложение №3'!$3:$4</definedName>
    <definedName name="_xlnm.Print_Titles" localSheetId="2">'Приложение №4'!$5:$5</definedName>
    <definedName name="_xlnm.Print_Area" localSheetId="4">'приложение № 5'!$A$1:$N$44</definedName>
    <definedName name="_xlnm.Print_Area" localSheetId="0">'Приложение №1'!$A$1:$G$48</definedName>
    <definedName name="_xlnm.Print_Area" localSheetId="3">'приложение №2'!$A$1:$O$65</definedName>
    <definedName name="_xlnm.Print_Area" localSheetId="1">'Приложение №3'!$A$1:$J$33</definedName>
    <definedName name="_xlnm.Print_Area" localSheetId="2">'Приложение №4'!$A$1:$P$50</definedName>
  </definedNames>
  <calcPr calcId="152511"/>
</workbook>
</file>

<file path=xl/calcChain.xml><?xml version="1.0" encoding="utf-8"?>
<calcChain xmlns="http://schemas.openxmlformats.org/spreadsheetml/2006/main">
  <c r="I20" i="2" l="1"/>
  <c r="L40" i="4" l="1"/>
  <c r="F47" i="6" l="1"/>
  <c r="D47" i="6"/>
  <c r="F46" i="6"/>
  <c r="D46" i="6"/>
  <c r="F45" i="6"/>
  <c r="D45" i="6"/>
  <c r="E44" i="6"/>
  <c r="F44" i="6" s="1"/>
  <c r="G43" i="6"/>
  <c r="F43" i="6" s="1"/>
  <c r="D43" i="6"/>
  <c r="E42" i="6"/>
  <c r="F42" i="6" s="1"/>
  <c r="F41" i="6"/>
  <c r="D41" i="6"/>
  <c r="C40" i="6"/>
  <c r="C39" i="6" s="1"/>
  <c r="G38" i="6"/>
  <c r="F38" i="6" s="1"/>
  <c r="D38" i="6"/>
  <c r="F37" i="6"/>
  <c r="D37" i="6"/>
  <c r="F36" i="6"/>
  <c r="D36" i="6"/>
  <c r="F35" i="6"/>
  <c r="D35" i="6"/>
  <c r="F34" i="6"/>
  <c r="D34" i="6"/>
  <c r="G33" i="6"/>
  <c r="E33" i="6"/>
  <c r="D33" i="6" s="1"/>
  <c r="C33" i="6"/>
  <c r="E32" i="6"/>
  <c r="F32" i="6" s="1"/>
  <c r="F31" i="6"/>
  <c r="D31" i="6"/>
  <c r="G30" i="6"/>
  <c r="E30" i="6"/>
  <c r="D30" i="6" s="1"/>
  <c r="C30" i="6"/>
  <c r="F29" i="6"/>
  <c r="D29" i="6"/>
  <c r="G28" i="6"/>
  <c r="E28" i="6"/>
  <c r="C28" i="6"/>
  <c r="G27" i="6"/>
  <c r="F27" i="6" s="1"/>
  <c r="D27" i="6"/>
  <c r="F26" i="6"/>
  <c r="D26" i="6"/>
  <c r="G25" i="6"/>
  <c r="E25" i="6"/>
  <c r="D25" i="6" s="1"/>
  <c r="C25" i="6"/>
  <c r="C24" i="6" s="1"/>
  <c r="F23" i="6"/>
  <c r="D23" i="6"/>
  <c r="F22" i="6"/>
  <c r="D22" i="6"/>
  <c r="F21" i="6"/>
  <c r="D21" i="6"/>
  <c r="G20" i="6"/>
  <c r="F20" i="6" s="1"/>
  <c r="E20" i="6"/>
  <c r="C20" i="6"/>
  <c r="F19" i="6"/>
  <c r="D19" i="6"/>
  <c r="F18" i="6"/>
  <c r="D18" i="6"/>
  <c r="F17" i="6"/>
  <c r="D17" i="6"/>
  <c r="F16" i="6"/>
  <c r="D16" i="6"/>
  <c r="G15" i="6"/>
  <c r="F15" i="6"/>
  <c r="E15" i="6"/>
  <c r="D15" i="6"/>
  <c r="C15" i="6"/>
  <c r="F14" i="6"/>
  <c r="D14" i="6"/>
  <c r="G13" i="6"/>
  <c r="F13" i="6" s="1"/>
  <c r="E13" i="6"/>
  <c r="C13" i="6"/>
  <c r="F12" i="6"/>
  <c r="D12" i="6"/>
  <c r="G11" i="6"/>
  <c r="F11" i="6"/>
  <c r="E11" i="6"/>
  <c r="D11" i="6"/>
  <c r="C11" i="6"/>
  <c r="J33" i="5"/>
  <c r="I33" i="5"/>
  <c r="F33" i="5"/>
  <c r="E33" i="5"/>
  <c r="J32" i="5"/>
  <c r="I32" i="5"/>
  <c r="F32" i="5"/>
  <c r="E32" i="5"/>
  <c r="J31" i="5"/>
  <c r="I31" i="5"/>
  <c r="J30" i="5"/>
  <c r="I30" i="5"/>
  <c r="J29" i="5"/>
  <c r="I29" i="5"/>
  <c r="J28" i="5"/>
  <c r="I28" i="5"/>
  <c r="F28" i="5"/>
  <c r="E28" i="5"/>
  <c r="J27" i="5"/>
  <c r="I27" i="5"/>
  <c r="F27" i="5"/>
  <c r="E27" i="5"/>
  <c r="J26" i="5"/>
  <c r="I26" i="5"/>
  <c r="F26" i="5"/>
  <c r="E26" i="5"/>
  <c r="J25" i="5"/>
  <c r="I25" i="5"/>
  <c r="F25" i="5"/>
  <c r="E25" i="5"/>
  <c r="J24" i="5"/>
  <c r="I24" i="5"/>
  <c r="F24" i="5"/>
  <c r="E24" i="5"/>
  <c r="I23" i="5"/>
  <c r="J22" i="5"/>
  <c r="I22" i="5"/>
  <c r="F22" i="5"/>
  <c r="E22" i="5"/>
  <c r="J21" i="5"/>
  <c r="I21" i="5"/>
  <c r="F21" i="5"/>
  <c r="E21" i="5"/>
  <c r="J20" i="5"/>
  <c r="I20" i="5"/>
  <c r="F20" i="5"/>
  <c r="E20" i="5"/>
  <c r="J19" i="5"/>
  <c r="I19" i="5"/>
  <c r="F19" i="5"/>
  <c r="E19" i="5"/>
  <c r="J18" i="5"/>
  <c r="I18" i="5"/>
  <c r="F18" i="5"/>
  <c r="E18" i="5"/>
  <c r="J17" i="5"/>
  <c r="I17" i="5"/>
  <c r="F17" i="5"/>
  <c r="E17" i="5"/>
  <c r="J16" i="5"/>
  <c r="I16" i="5"/>
  <c r="F16" i="5"/>
  <c r="E16" i="5"/>
  <c r="J15" i="5"/>
  <c r="I15" i="5"/>
  <c r="F15" i="5"/>
  <c r="E15" i="5"/>
  <c r="I14" i="5"/>
  <c r="I13" i="5"/>
  <c r="F13" i="5"/>
  <c r="E13" i="5"/>
  <c r="J12" i="5"/>
  <c r="I12" i="5"/>
  <c r="F12" i="5"/>
  <c r="E12" i="5"/>
  <c r="J11" i="5"/>
  <c r="I11" i="5"/>
  <c r="F11" i="5"/>
  <c r="E11" i="5"/>
  <c r="J10" i="5"/>
  <c r="I10" i="5"/>
  <c r="F10" i="5"/>
  <c r="E10" i="5"/>
  <c r="I9" i="5"/>
  <c r="J8" i="5"/>
  <c r="I8" i="5"/>
  <c r="F8" i="5"/>
  <c r="E8" i="5"/>
  <c r="J7" i="5"/>
  <c r="I7" i="5"/>
  <c r="F7" i="5"/>
  <c r="E7" i="5"/>
  <c r="J6" i="5"/>
  <c r="I6" i="5"/>
  <c r="F6" i="5"/>
  <c r="J5" i="5"/>
  <c r="I5" i="5"/>
  <c r="F5" i="5"/>
  <c r="P49" i="4"/>
  <c r="O49" i="4"/>
  <c r="N49" i="4"/>
  <c r="M49" i="4"/>
  <c r="I49" i="4"/>
  <c r="H49" i="4"/>
  <c r="G49" i="4"/>
  <c r="L48" i="4"/>
  <c r="K48" i="4"/>
  <c r="N48" i="4" s="1"/>
  <c r="J48" i="4"/>
  <c r="M48" i="4" s="1"/>
  <c r="E48" i="4"/>
  <c r="I48" i="4" s="1"/>
  <c r="D48" i="4"/>
  <c r="C48" i="4"/>
  <c r="G48" i="4" s="1"/>
  <c r="P47" i="4"/>
  <c r="O47" i="4"/>
  <c r="N47" i="4"/>
  <c r="M47" i="4"/>
  <c r="I47" i="4"/>
  <c r="H47" i="4"/>
  <c r="G47" i="4"/>
  <c r="P46" i="4"/>
  <c r="O46" i="4"/>
  <c r="N46" i="4"/>
  <c r="M46" i="4"/>
  <c r="I46" i="4"/>
  <c r="H46" i="4"/>
  <c r="G46" i="4"/>
  <c r="L45" i="4"/>
  <c r="K45" i="4"/>
  <c r="K50" i="4" s="1"/>
  <c r="J45" i="4"/>
  <c r="M45" i="4" s="1"/>
  <c r="E45" i="4"/>
  <c r="I45" i="4" s="1"/>
  <c r="D45" i="4"/>
  <c r="C45" i="4"/>
  <c r="G45" i="4" s="1"/>
  <c r="P44" i="4"/>
  <c r="O44" i="4"/>
  <c r="N44" i="4"/>
  <c r="M44" i="4"/>
  <c r="I44" i="4"/>
  <c r="H44" i="4"/>
  <c r="G44" i="4"/>
  <c r="P43" i="4"/>
  <c r="O43" i="4"/>
  <c r="N43" i="4"/>
  <c r="M43" i="4"/>
  <c r="I43" i="4"/>
  <c r="H43" i="4"/>
  <c r="G43" i="4"/>
  <c r="P42" i="4"/>
  <c r="O42" i="4"/>
  <c r="N42" i="4"/>
  <c r="M42" i="4"/>
  <c r="I42" i="4"/>
  <c r="H42" i="4"/>
  <c r="G42" i="4"/>
  <c r="P41" i="4"/>
  <c r="I41" i="4"/>
  <c r="H41" i="4"/>
  <c r="G41" i="4"/>
  <c r="K40" i="4"/>
  <c r="N40" i="4" s="1"/>
  <c r="J40" i="4"/>
  <c r="M40" i="4" s="1"/>
  <c r="E40" i="4"/>
  <c r="D40" i="4"/>
  <c r="C40" i="4"/>
  <c r="G40" i="4" s="1"/>
  <c r="P39" i="4"/>
  <c r="O39" i="4"/>
  <c r="N39" i="4"/>
  <c r="M39" i="4"/>
  <c r="I39" i="4"/>
  <c r="H39" i="4"/>
  <c r="G39" i="4"/>
  <c r="L38" i="4"/>
  <c r="K38" i="4"/>
  <c r="J38" i="4"/>
  <c r="M38" i="4" s="1"/>
  <c r="E38" i="4"/>
  <c r="D38" i="4"/>
  <c r="C38" i="4"/>
  <c r="G38" i="4" s="1"/>
  <c r="P37" i="4"/>
  <c r="O37" i="4"/>
  <c r="N37" i="4"/>
  <c r="M37" i="4"/>
  <c r="I37" i="4"/>
  <c r="H37" i="4"/>
  <c r="G37" i="4"/>
  <c r="L36" i="4"/>
  <c r="K36" i="4"/>
  <c r="J36" i="4"/>
  <c r="M36" i="4" s="1"/>
  <c r="E36" i="4"/>
  <c r="D36" i="4"/>
  <c r="C36" i="4"/>
  <c r="G36" i="4" s="1"/>
  <c r="P35" i="4"/>
  <c r="O35" i="4"/>
  <c r="N35" i="4"/>
  <c r="M35" i="4"/>
  <c r="I35" i="4"/>
  <c r="H35" i="4"/>
  <c r="G35" i="4"/>
  <c r="P34" i="4"/>
  <c r="O34" i="4"/>
  <c r="N34" i="4"/>
  <c r="M34" i="4"/>
  <c r="I34" i="4"/>
  <c r="H34" i="4"/>
  <c r="G34" i="4"/>
  <c r="P33" i="4"/>
  <c r="O33" i="4"/>
  <c r="N33" i="4"/>
  <c r="M33" i="4"/>
  <c r="I33" i="4"/>
  <c r="H33" i="4"/>
  <c r="G33" i="4"/>
  <c r="P32" i="4"/>
  <c r="M32" i="4"/>
  <c r="K32" i="4"/>
  <c r="N32" i="4" s="1"/>
  <c r="I32" i="4"/>
  <c r="H32" i="4"/>
  <c r="G32" i="4"/>
  <c r="P31" i="4"/>
  <c r="O31" i="4"/>
  <c r="N31" i="4"/>
  <c r="M31" i="4"/>
  <c r="I31" i="4"/>
  <c r="H31" i="4"/>
  <c r="G31" i="4"/>
  <c r="L30" i="4"/>
  <c r="K30" i="4"/>
  <c r="J30" i="4"/>
  <c r="M30" i="4" s="1"/>
  <c r="E30" i="4"/>
  <c r="D30" i="4"/>
  <c r="H30" i="4" s="1"/>
  <c r="C30" i="4"/>
  <c r="G30" i="4" s="1"/>
  <c r="P29" i="4"/>
  <c r="O29" i="4"/>
  <c r="N29" i="4"/>
  <c r="M29" i="4"/>
  <c r="I29" i="4"/>
  <c r="H29" i="4"/>
  <c r="G29" i="4"/>
  <c r="L28" i="4"/>
  <c r="K28" i="4"/>
  <c r="J28" i="4"/>
  <c r="M28" i="4" s="1"/>
  <c r="E28" i="4"/>
  <c r="D28" i="4"/>
  <c r="H28" i="4" s="1"/>
  <c r="C28" i="4"/>
  <c r="G28" i="4" s="1"/>
  <c r="P27" i="4"/>
  <c r="O27" i="4"/>
  <c r="N27" i="4"/>
  <c r="M27" i="4"/>
  <c r="I27" i="4"/>
  <c r="H27" i="4"/>
  <c r="G27" i="4"/>
  <c r="P26" i="4"/>
  <c r="O26" i="4"/>
  <c r="N26" i="4"/>
  <c r="M26" i="4"/>
  <c r="I26" i="4"/>
  <c r="H26" i="4"/>
  <c r="G26" i="4"/>
  <c r="P25" i="4"/>
  <c r="O25" i="4"/>
  <c r="N25" i="4"/>
  <c r="M25" i="4"/>
  <c r="I25" i="4"/>
  <c r="H25" i="4"/>
  <c r="G25" i="4"/>
  <c r="P24" i="4"/>
  <c r="O24" i="4"/>
  <c r="N24" i="4"/>
  <c r="M24" i="4"/>
  <c r="I24" i="4"/>
  <c r="H24" i="4"/>
  <c r="G24" i="4"/>
  <c r="L23" i="4"/>
  <c r="K23" i="4"/>
  <c r="J23" i="4"/>
  <c r="M23" i="4" s="1"/>
  <c r="E23" i="4"/>
  <c r="D23" i="4"/>
  <c r="C23" i="4"/>
  <c r="G23" i="4" s="1"/>
  <c r="P22" i="4"/>
  <c r="O22" i="4"/>
  <c r="N22" i="4"/>
  <c r="M22" i="4"/>
  <c r="I22" i="4"/>
  <c r="H22" i="4"/>
  <c r="G22" i="4"/>
  <c r="P21" i="4"/>
  <c r="O21" i="4"/>
  <c r="N21" i="4"/>
  <c r="M21" i="4"/>
  <c r="I21" i="4"/>
  <c r="H21" i="4"/>
  <c r="G21" i="4"/>
  <c r="P20" i="4"/>
  <c r="O20" i="4"/>
  <c r="N20" i="4"/>
  <c r="M20" i="4"/>
  <c r="I20" i="4"/>
  <c r="H20" i="4"/>
  <c r="G20" i="4"/>
  <c r="L19" i="4"/>
  <c r="K19" i="4"/>
  <c r="J19" i="4"/>
  <c r="M19" i="4" s="1"/>
  <c r="E19" i="4"/>
  <c r="D19" i="4"/>
  <c r="H19" i="4" s="1"/>
  <c r="C19" i="4"/>
  <c r="G19" i="4" s="1"/>
  <c r="P18" i="4"/>
  <c r="O18" i="4"/>
  <c r="N18" i="4"/>
  <c r="M18" i="4"/>
  <c r="I18" i="4"/>
  <c r="H18" i="4"/>
  <c r="G18" i="4"/>
  <c r="L17" i="4"/>
  <c r="K17" i="4"/>
  <c r="J17" i="4"/>
  <c r="M17" i="4" s="1"/>
  <c r="E17" i="4"/>
  <c r="D17" i="4"/>
  <c r="C17" i="4"/>
  <c r="G17" i="4" s="1"/>
  <c r="P16" i="4"/>
  <c r="O16" i="4"/>
  <c r="N16" i="4"/>
  <c r="M16" i="4"/>
  <c r="I16" i="4"/>
  <c r="H16" i="4"/>
  <c r="G16" i="4"/>
  <c r="L15" i="4"/>
  <c r="K15" i="4"/>
  <c r="J15" i="4"/>
  <c r="M15" i="4" s="1"/>
  <c r="E15" i="4"/>
  <c r="D15" i="4"/>
  <c r="H15" i="4" s="1"/>
  <c r="C15" i="4"/>
  <c r="G15" i="4" s="1"/>
  <c r="P14" i="4"/>
  <c r="O14" i="4"/>
  <c r="N14" i="4"/>
  <c r="M14" i="4"/>
  <c r="I14" i="4"/>
  <c r="H14" i="4"/>
  <c r="G14" i="4"/>
  <c r="P13" i="4"/>
  <c r="O13" i="4"/>
  <c r="N13" i="4"/>
  <c r="M13" i="4"/>
  <c r="I13" i="4"/>
  <c r="H13" i="4"/>
  <c r="G13" i="4"/>
  <c r="P12" i="4"/>
  <c r="O12" i="4"/>
  <c r="N12" i="4"/>
  <c r="M12" i="4"/>
  <c r="I12" i="4"/>
  <c r="H12" i="4"/>
  <c r="G12" i="4"/>
  <c r="P11" i="4"/>
  <c r="O11" i="4"/>
  <c r="N11" i="4"/>
  <c r="M11" i="4"/>
  <c r="I11" i="4"/>
  <c r="H11" i="4"/>
  <c r="G11" i="4"/>
  <c r="P10" i="4"/>
  <c r="O10" i="4"/>
  <c r="N10" i="4"/>
  <c r="M10" i="4"/>
  <c r="I10" i="4"/>
  <c r="H10" i="4"/>
  <c r="G10" i="4"/>
  <c r="P9" i="4"/>
  <c r="O9" i="4"/>
  <c r="N9" i="4"/>
  <c r="M9" i="4"/>
  <c r="I9" i="4"/>
  <c r="H9" i="4"/>
  <c r="G9" i="4"/>
  <c r="P8" i="4"/>
  <c r="O8" i="4"/>
  <c r="N8" i="4"/>
  <c r="M8" i="4"/>
  <c r="I8" i="4"/>
  <c r="H8" i="4"/>
  <c r="G8" i="4"/>
  <c r="P7" i="4"/>
  <c r="O7" i="4"/>
  <c r="N7" i="4"/>
  <c r="M7" i="4"/>
  <c r="I7" i="4"/>
  <c r="H7" i="4"/>
  <c r="G7" i="4"/>
  <c r="L6" i="4"/>
  <c r="L50" i="4" s="1"/>
  <c r="K6" i="4"/>
  <c r="J6" i="4"/>
  <c r="M6" i="4" s="1"/>
  <c r="E6" i="4"/>
  <c r="D6" i="4"/>
  <c r="D50" i="4" s="1"/>
  <c r="C6" i="4"/>
  <c r="O65" i="3"/>
  <c r="N65" i="3"/>
  <c r="M65" i="3"/>
  <c r="L65" i="3"/>
  <c r="O64" i="3"/>
  <c r="N64" i="3"/>
  <c r="M64" i="3"/>
  <c r="L64" i="3"/>
  <c r="N63" i="3"/>
  <c r="O62" i="3"/>
  <c r="N62" i="3"/>
  <c r="M62" i="3"/>
  <c r="L62" i="3"/>
  <c r="O61" i="3"/>
  <c r="N61" i="3"/>
  <c r="M61" i="3"/>
  <c r="L61" i="3"/>
  <c r="O60" i="3"/>
  <c r="N60" i="3"/>
  <c r="M60" i="3"/>
  <c r="L60" i="3"/>
  <c r="O59" i="3"/>
  <c r="N59" i="3"/>
  <c r="M59" i="3"/>
  <c r="L59" i="3"/>
  <c r="O58" i="3"/>
  <c r="N58" i="3"/>
  <c r="M58" i="3"/>
  <c r="L58" i="3"/>
  <c r="O57" i="3"/>
  <c r="N57" i="3"/>
  <c r="O56" i="3"/>
  <c r="N56" i="3"/>
  <c r="M56" i="3"/>
  <c r="L56" i="3"/>
  <c r="O55" i="3"/>
  <c r="N55" i="3"/>
  <c r="M55" i="3"/>
  <c r="L55" i="3"/>
  <c r="O54" i="3"/>
  <c r="N54" i="3"/>
  <c r="M54" i="3"/>
  <c r="L54" i="3"/>
  <c r="O53" i="3"/>
  <c r="N53" i="3"/>
  <c r="M53" i="3"/>
  <c r="L53" i="3"/>
  <c r="O52" i="3"/>
  <c r="N52" i="3"/>
  <c r="O51" i="3"/>
  <c r="N51" i="3"/>
  <c r="M51" i="3"/>
  <c r="L51" i="3"/>
  <c r="O50" i="3"/>
  <c r="N50" i="3"/>
  <c r="M50" i="3"/>
  <c r="L50" i="3"/>
  <c r="O49" i="3"/>
  <c r="N49" i="3"/>
  <c r="M49" i="3"/>
  <c r="L49" i="3"/>
  <c r="O48" i="3"/>
  <c r="N48" i="3"/>
  <c r="O47" i="3"/>
  <c r="N47" i="3"/>
  <c r="O46" i="3"/>
  <c r="N46" i="3"/>
  <c r="O45" i="3"/>
  <c r="N45" i="3"/>
  <c r="M45" i="3"/>
  <c r="L45" i="3"/>
  <c r="O44" i="3"/>
  <c r="N44" i="3"/>
  <c r="M44" i="3"/>
  <c r="L44" i="3"/>
  <c r="O43" i="3"/>
  <c r="N43" i="3"/>
  <c r="M43" i="3"/>
  <c r="L43" i="3"/>
  <c r="O42" i="3"/>
  <c r="N42" i="3"/>
  <c r="M42" i="3"/>
  <c r="L42" i="3"/>
  <c r="O41" i="3"/>
  <c r="N41" i="3"/>
  <c r="M41" i="3"/>
  <c r="L41" i="3"/>
  <c r="O40" i="3"/>
  <c r="N40" i="3"/>
  <c r="M40" i="3"/>
  <c r="L40" i="3"/>
  <c r="O39" i="3"/>
  <c r="N39" i="3"/>
  <c r="M39" i="3"/>
  <c r="L39" i="3"/>
  <c r="O38" i="3"/>
  <c r="N38" i="3"/>
  <c r="M38" i="3"/>
  <c r="L38" i="3"/>
  <c r="O37" i="3"/>
  <c r="N37" i="3"/>
  <c r="M37" i="3"/>
  <c r="L37" i="3"/>
  <c r="N36" i="3"/>
  <c r="O35" i="3"/>
  <c r="N35" i="3"/>
  <c r="M35" i="3"/>
  <c r="L35" i="3"/>
  <c r="O34" i="3"/>
  <c r="N34" i="3"/>
  <c r="M34" i="3"/>
  <c r="L34" i="3"/>
  <c r="O33" i="3"/>
  <c r="N33" i="3"/>
  <c r="M33" i="3"/>
  <c r="L33" i="3"/>
  <c r="O32" i="3"/>
  <c r="N32" i="3"/>
  <c r="M32" i="3"/>
  <c r="L32" i="3"/>
  <c r="O31" i="3"/>
  <c r="N31" i="3"/>
  <c r="M31" i="3"/>
  <c r="L31" i="3"/>
  <c r="O30" i="3"/>
  <c r="N30" i="3"/>
  <c r="M30" i="3"/>
  <c r="L30" i="3"/>
  <c r="O29" i="3"/>
  <c r="N29" i="3"/>
  <c r="M29" i="3"/>
  <c r="L29" i="3"/>
  <c r="O28" i="3"/>
  <c r="N28" i="3"/>
  <c r="M28" i="3"/>
  <c r="L28" i="3"/>
  <c r="O27" i="3"/>
  <c r="N27" i="3"/>
  <c r="M27" i="3"/>
  <c r="L27" i="3"/>
  <c r="K26" i="3"/>
  <c r="N26" i="3" s="1"/>
  <c r="O25" i="3"/>
  <c r="N25" i="3"/>
  <c r="O24" i="3"/>
  <c r="N24" i="3"/>
  <c r="N23" i="3"/>
  <c r="N22" i="3"/>
  <c r="N21" i="3"/>
  <c r="O20" i="3"/>
  <c r="N20" i="3"/>
  <c r="O19" i="3"/>
  <c r="N19" i="3"/>
  <c r="M19" i="3"/>
  <c r="L19" i="3"/>
  <c r="O18" i="3"/>
  <c r="N18" i="3"/>
  <c r="M18" i="3"/>
  <c r="L18" i="3"/>
  <c r="O17" i="3"/>
  <c r="N17" i="3"/>
  <c r="M17" i="3"/>
  <c r="L17" i="3"/>
  <c r="O16" i="3"/>
  <c r="N16" i="3"/>
  <c r="M16" i="3"/>
  <c r="L16" i="3"/>
  <c r="O15" i="3"/>
  <c r="N15" i="3"/>
  <c r="M15" i="3"/>
  <c r="L15" i="3"/>
  <c r="O14" i="3"/>
  <c r="N14" i="3"/>
  <c r="M14" i="3"/>
  <c r="L14" i="3"/>
  <c r="O13" i="3"/>
  <c r="N13" i="3"/>
  <c r="M13" i="3"/>
  <c r="L13" i="3"/>
  <c r="O12" i="3"/>
  <c r="N12" i="3"/>
  <c r="M12" i="3"/>
  <c r="L12" i="3"/>
  <c r="O11" i="3"/>
  <c r="N11" i="3"/>
  <c r="M11" i="3"/>
  <c r="L11" i="3"/>
  <c r="O10" i="3"/>
  <c r="N10" i="3"/>
  <c r="M10" i="3"/>
  <c r="L10" i="3"/>
  <c r="O9" i="3"/>
  <c r="N9" i="3"/>
  <c r="M9" i="3"/>
  <c r="L9" i="3"/>
  <c r="O8" i="3"/>
  <c r="N8" i="3"/>
  <c r="M8" i="3"/>
  <c r="L8" i="3"/>
  <c r="K7" i="3"/>
  <c r="N7" i="3" s="1"/>
  <c r="O6" i="3"/>
  <c r="N6" i="3"/>
  <c r="M6" i="3"/>
  <c r="L6" i="3"/>
  <c r="K44" i="2"/>
  <c r="J44" i="2"/>
  <c r="I44" i="2"/>
  <c r="E44" i="2"/>
  <c r="C44" i="2"/>
  <c r="K43" i="2"/>
  <c r="J43" i="2"/>
  <c r="I43" i="2"/>
  <c r="E43" i="2"/>
  <c r="C43" i="2"/>
  <c r="K42" i="2"/>
  <c r="J42" i="2"/>
  <c r="I42" i="2"/>
  <c r="E42" i="2"/>
  <c r="C42" i="2"/>
  <c r="K41" i="2"/>
  <c r="J41" i="2"/>
  <c r="I41" i="2"/>
  <c r="E41" i="2"/>
  <c r="C41" i="2"/>
  <c r="K40" i="2"/>
  <c r="J40" i="2"/>
  <c r="I40" i="2"/>
  <c r="E40" i="2"/>
  <c r="C40" i="2"/>
  <c r="K39" i="2"/>
  <c r="J39" i="2"/>
  <c r="I39" i="2"/>
  <c r="E39" i="2"/>
  <c r="C39" i="2"/>
  <c r="K38" i="2"/>
  <c r="J38" i="2"/>
  <c r="I38" i="2"/>
  <c r="E38" i="2"/>
  <c r="C38" i="2"/>
  <c r="K37" i="2"/>
  <c r="J37" i="2"/>
  <c r="I37" i="2"/>
  <c r="E37" i="2"/>
  <c r="C37" i="2"/>
  <c r="K36" i="2"/>
  <c r="J36" i="2"/>
  <c r="I36" i="2"/>
  <c r="E36" i="2"/>
  <c r="C36" i="2"/>
  <c r="K35" i="2"/>
  <c r="J35" i="2"/>
  <c r="I35" i="2"/>
  <c r="E35" i="2"/>
  <c r="C35" i="2"/>
  <c r="K34" i="2"/>
  <c r="J34" i="2"/>
  <c r="I34" i="2"/>
  <c r="E34" i="2"/>
  <c r="C34" i="2"/>
  <c r="K33" i="2"/>
  <c r="J33" i="2"/>
  <c r="I33" i="2"/>
  <c r="E33" i="2"/>
  <c r="C33" i="2"/>
  <c r="K32" i="2"/>
  <c r="J32" i="2"/>
  <c r="I32" i="2"/>
  <c r="E32" i="2"/>
  <c r="C32" i="2"/>
  <c r="K31" i="2"/>
  <c r="J31" i="2"/>
  <c r="I31" i="2"/>
  <c r="E31" i="2"/>
  <c r="C31" i="2"/>
  <c r="K30" i="2"/>
  <c r="J30" i="2"/>
  <c r="I30" i="2"/>
  <c r="E30" i="2"/>
  <c r="C30" i="2"/>
  <c r="K29" i="2"/>
  <c r="J29" i="2"/>
  <c r="I29" i="2"/>
  <c r="E29" i="2"/>
  <c r="C29" i="2"/>
  <c r="K28" i="2"/>
  <c r="J28" i="2"/>
  <c r="I28" i="2"/>
  <c r="E28" i="2"/>
  <c r="C28" i="2"/>
  <c r="K27" i="2"/>
  <c r="J27" i="2"/>
  <c r="I27" i="2"/>
  <c r="E27" i="2"/>
  <c r="C27" i="2"/>
  <c r="K26" i="2"/>
  <c r="J26" i="2"/>
  <c r="I26" i="2"/>
  <c r="E26" i="2"/>
  <c r="C26" i="2"/>
  <c r="K25" i="2"/>
  <c r="J25" i="2"/>
  <c r="I25" i="2"/>
  <c r="E25" i="2"/>
  <c r="C25" i="2"/>
  <c r="K24" i="2"/>
  <c r="J24" i="2"/>
  <c r="I24" i="2"/>
  <c r="E24" i="2"/>
  <c r="C24" i="2"/>
  <c r="K23" i="2"/>
  <c r="J23" i="2"/>
  <c r="I23" i="2"/>
  <c r="E23" i="2"/>
  <c r="C23" i="2"/>
  <c r="K22" i="2"/>
  <c r="J22" i="2"/>
  <c r="I22" i="2"/>
  <c r="E22" i="2"/>
  <c r="C22" i="2"/>
  <c r="K21" i="2"/>
  <c r="J21" i="2"/>
  <c r="I21" i="2"/>
  <c r="E21" i="2"/>
  <c r="C21" i="2"/>
  <c r="K20" i="2"/>
  <c r="J20" i="2"/>
  <c r="E20" i="2"/>
  <c r="C20" i="2"/>
  <c r="K19" i="2"/>
  <c r="J19" i="2"/>
  <c r="I19" i="2"/>
  <c r="E19" i="2"/>
  <c r="C19" i="2"/>
  <c r="K18" i="2"/>
  <c r="J18" i="2"/>
  <c r="I18" i="2"/>
  <c r="E18" i="2"/>
  <c r="C18" i="2"/>
  <c r="K17" i="2"/>
  <c r="J17" i="2"/>
  <c r="I17" i="2"/>
  <c r="E17" i="2"/>
  <c r="C17" i="2"/>
  <c r="K16" i="2"/>
  <c r="J16" i="2"/>
  <c r="I16" i="2"/>
  <c r="E16" i="2"/>
  <c r="C16" i="2"/>
  <c r="K15" i="2"/>
  <c r="J15" i="2"/>
  <c r="I15" i="2"/>
  <c r="E15" i="2"/>
  <c r="C15" i="2"/>
  <c r="K14" i="2"/>
  <c r="J14" i="2"/>
  <c r="I14" i="2"/>
  <c r="E14" i="2"/>
  <c r="C14" i="2"/>
  <c r="K13" i="2"/>
  <c r="J13" i="2"/>
  <c r="I13" i="2"/>
  <c r="E13" i="2"/>
  <c r="C13" i="2"/>
  <c r="K12" i="2"/>
  <c r="J12" i="2"/>
  <c r="I12" i="2"/>
  <c r="E12" i="2"/>
  <c r="C12" i="2"/>
  <c r="K11" i="2"/>
  <c r="J11" i="2"/>
  <c r="I11" i="2"/>
  <c r="E11" i="2"/>
  <c r="C11" i="2"/>
  <c r="K10" i="2"/>
  <c r="J10" i="2"/>
  <c r="I10" i="2"/>
  <c r="E10" i="2"/>
  <c r="C10" i="2"/>
  <c r="K9" i="2"/>
  <c r="J9" i="2"/>
  <c r="I9" i="2"/>
  <c r="E9" i="2"/>
  <c r="C9" i="2"/>
  <c r="K8" i="2"/>
  <c r="J8" i="2"/>
  <c r="I8" i="2"/>
  <c r="E8" i="2"/>
  <c r="C8" i="2"/>
  <c r="K7" i="2"/>
  <c r="J7" i="2"/>
  <c r="I7" i="2"/>
  <c r="E7" i="2"/>
  <c r="C7" i="2"/>
  <c r="N6" i="4" l="1"/>
  <c r="N15" i="4"/>
  <c r="N19" i="4"/>
  <c r="N30" i="4"/>
  <c r="N36" i="4"/>
  <c r="N38" i="4"/>
  <c r="H45" i="4"/>
  <c r="H48" i="4"/>
  <c r="O48" i="4"/>
  <c r="D28" i="6"/>
  <c r="F30" i="6"/>
  <c r="F33" i="6"/>
  <c r="E40" i="6"/>
  <c r="D40" i="6" s="1"/>
  <c r="D13" i="6"/>
  <c r="D20" i="6"/>
  <c r="C10" i="6"/>
  <c r="F25" i="6"/>
  <c r="F28" i="6"/>
  <c r="D32" i="6"/>
  <c r="G40" i="6"/>
  <c r="H50" i="4"/>
  <c r="H6" i="4"/>
  <c r="C50" i="4"/>
  <c r="G50" i="4" s="1"/>
  <c r="E50" i="4"/>
  <c r="O6" i="4"/>
  <c r="I15" i="4"/>
  <c r="O15" i="4"/>
  <c r="H17" i="4"/>
  <c r="O17" i="4"/>
  <c r="I19" i="4"/>
  <c r="O19" i="4"/>
  <c r="H23" i="4"/>
  <c r="O23" i="4"/>
  <c r="O28" i="4"/>
  <c r="I30" i="4"/>
  <c r="O30" i="4"/>
  <c r="O32" i="4"/>
  <c r="N45" i="4"/>
  <c r="J50" i="4"/>
  <c r="C48" i="6"/>
  <c r="E24" i="6"/>
  <c r="G24" i="6"/>
  <c r="E39" i="6"/>
  <c r="G39" i="6"/>
  <c r="D42" i="6"/>
  <c r="D44" i="6"/>
  <c r="I50" i="4"/>
  <c r="F49" i="4"/>
  <c r="F47" i="4"/>
  <c r="F46" i="4"/>
  <c r="F44" i="4"/>
  <c r="F43" i="4"/>
  <c r="F42" i="4"/>
  <c r="F32" i="4"/>
  <c r="F31" i="4"/>
  <c r="F29" i="4"/>
  <c r="F27" i="4"/>
  <c r="F26" i="4"/>
  <c r="F25" i="4"/>
  <c r="F24" i="4"/>
  <c r="F22" i="4"/>
  <c r="F21" i="4"/>
  <c r="F20" i="4"/>
  <c r="F18" i="4"/>
  <c r="F16" i="4"/>
  <c r="F14" i="4"/>
  <c r="F13" i="4"/>
  <c r="F12" i="4"/>
  <c r="F11" i="4"/>
  <c r="F10" i="4"/>
  <c r="F9" i="4"/>
  <c r="F8" i="4"/>
  <c r="F7" i="4"/>
  <c r="F17" i="4"/>
  <c r="P17" i="4"/>
  <c r="F23" i="4"/>
  <c r="P23" i="4"/>
  <c r="F28" i="4"/>
  <c r="P28" i="4"/>
  <c r="F33" i="4"/>
  <c r="F34" i="4"/>
  <c r="F35" i="4"/>
  <c r="P36" i="4"/>
  <c r="F36" i="4"/>
  <c r="I36" i="4"/>
  <c r="F37" i="4"/>
  <c r="P38" i="4"/>
  <c r="F38" i="4"/>
  <c r="I38" i="4"/>
  <c r="F39" i="4"/>
  <c r="P40" i="4"/>
  <c r="F40" i="4"/>
  <c r="I40" i="4"/>
  <c r="F41" i="4"/>
  <c r="F50" i="4"/>
  <c r="F6" i="4"/>
  <c r="P6" i="4"/>
  <c r="F15" i="4"/>
  <c r="P15" i="4"/>
  <c r="I17" i="4"/>
  <c r="N17" i="4"/>
  <c r="F19" i="4"/>
  <c r="P19" i="4"/>
  <c r="I23" i="4"/>
  <c r="N23" i="4"/>
  <c r="I28" i="4"/>
  <c r="N28" i="4"/>
  <c r="F30" i="4"/>
  <c r="P30" i="4"/>
  <c r="H36" i="4"/>
  <c r="O36" i="4"/>
  <c r="H38" i="4"/>
  <c r="O38" i="4"/>
  <c r="H40" i="4"/>
  <c r="O40" i="4"/>
  <c r="F45" i="4"/>
  <c r="O45" i="4"/>
  <c r="O50" i="4"/>
  <c r="P45" i="4"/>
  <c r="F48" i="4"/>
  <c r="P48" i="4"/>
  <c r="G6" i="4"/>
  <c r="I6" i="4"/>
  <c r="M7" i="3"/>
  <c r="O7" i="3"/>
  <c r="M26" i="3"/>
  <c r="O26" i="3"/>
  <c r="L7" i="3"/>
  <c r="L26" i="3"/>
  <c r="F40" i="6" l="1"/>
  <c r="F39" i="6"/>
  <c r="F24" i="6"/>
  <c r="G10" i="6"/>
  <c r="G48" i="6" s="1"/>
  <c r="D39" i="6"/>
  <c r="D24" i="6"/>
  <c r="E10" i="6"/>
  <c r="D10" i="6" s="1"/>
  <c r="M50" i="4"/>
  <c r="N50" i="4"/>
  <c r="P50" i="4"/>
  <c r="E48" i="6" l="1"/>
  <c r="D48" i="6" s="1"/>
  <c r="F10" i="6"/>
  <c r="F48" i="6" l="1"/>
</calcChain>
</file>

<file path=xl/sharedStrings.xml><?xml version="1.0" encoding="utf-8"?>
<sst xmlns="http://schemas.openxmlformats.org/spreadsheetml/2006/main" count="404" uniqueCount="364">
  <si>
    <t>Приложение  №5</t>
  </si>
  <si>
    <t>Наименование</t>
  </si>
  <si>
    <t>РД от16.12.2021 №318</t>
  </si>
  <si>
    <t>Изменения</t>
  </si>
  <si>
    <t xml:space="preserve"> РД от 16.02.2022 №336</t>
  </si>
  <si>
    <t>РД от 22.06.2022 №318</t>
  </si>
  <si>
    <t>План на 6 месяцев</t>
  </si>
  <si>
    <t xml:space="preserve">Исполнение </t>
  </si>
  <si>
    <t>Не освоено</t>
  </si>
  <si>
    <t>Уд/вес %</t>
  </si>
  <si>
    <t>Справочно</t>
  </si>
  <si>
    <t>Исполнение  за 1 полуголие 2021г.</t>
  </si>
  <si>
    <t>% исполнения</t>
  </si>
  <si>
    <t xml:space="preserve"> к  годовому плану</t>
  </si>
  <si>
    <t xml:space="preserve"> к  плану 6мес.</t>
  </si>
  <si>
    <t>I. МУНИЦИПАЛЬНЫЕ ПРОГРАММЫ муниципального образования "Город Коряжма"</t>
  </si>
  <si>
    <t>Муниципальная программа "Развитие муниципального управления в муниципальном образовании "Город Коряжма" на 2018 - 2022 годы"</t>
  </si>
  <si>
    <t>Муниципальная программа "Управление муниципальными финансами и муниципальным долгом муниципального образования "Город Коряжма" на 2019-2026 годы</t>
  </si>
  <si>
    <t>Муниципальная программа "Управление муниципальным имуществом муниципального образования "Город Коряжма" на 2018 - 2025 годы"</t>
  </si>
  <si>
    <t>Муниципальная программа "Развитие местного самоуправления и поддержка социально ориентированных некоммерческих организаций в муниципальном образовании "Город Коряжма" на 2018-2023 годы"</t>
  </si>
  <si>
    <t>Муниципальная программа "Развитие образования в городе Коряжме на 2018-2023 годы"</t>
  </si>
  <si>
    <t>Муниципальная программа "Нет-наркотикам" на 2019 - 2023 годы</t>
  </si>
  <si>
    <t>Муниципальная программа "Доступная среда на 2019 - 2023 годы"</t>
  </si>
  <si>
    <t>Муниципальная программа "Развитие молодежной политики на территории муниципального образования "Город Коряжма" на 2018-2023 годы"</t>
  </si>
  <si>
    <t>Муниципальная программа "Развитие сферы культуры на территории муниципального образования "Город Коряжма" на 2018-2023 годы"</t>
  </si>
  <si>
    <t>Муниципальная программа "Улучшение условий и охраны труда на территории муниципального образования "Город Коряжма" на 2018-2025 годы"</t>
  </si>
  <si>
    <t>Муниципальная программа  "Создание условий в сфере охраны здоровья граждан на территории муниципального образования "Город Коряжма" 2018-2025 годы"</t>
  </si>
  <si>
    <t>Муниципальная программа "Дополнительные меры социальной поддержки отдельным категориям граждан на территории муниципального образования "Город Коряжма" на 2018-2025 годы"</t>
  </si>
  <si>
    <t>Муниципальная программа "Развитие физической культуры и спорта на территории муниципального образования "Город Коряжма"  на 2018-2023 годы"</t>
  </si>
  <si>
    <t>Муниципальная программа "Обеспечение жильем молодых семей на 2017-2023 годы"</t>
  </si>
  <si>
    <t>Муниципальная программа "Капитальное строительство на территории муниципального образования "Город Коряжма" на 2018 - 2025 годы"</t>
  </si>
  <si>
    <t>Муниципальная программа "Развитие городского хозяйства на территории муниципального образования "Город Коряжма" на 2018 - 2025 годы"</t>
  </si>
  <si>
    <t>Муниципальная программа  "Энергосбережение и повышение энергетической эффективности муниципального образования "Город Коряжма" на 2018-2023 годы"</t>
  </si>
  <si>
    <t>Муниципальная программа «Формирование современной городской среды муниципального образования «Город Коряжма» на 2017-2024 годы»</t>
  </si>
  <si>
    <t>Муниципальная  программа «Поддержка субъектов малого и среднего предпринимательства на территории муниципального образования «Город Коряжма» на 2020 – 2024 годы»</t>
  </si>
  <si>
    <t>Муниципальная программа профилактики правонарушений в муниципальном образовании "Город Коряжма" на 2020 - 2022 годы</t>
  </si>
  <si>
    <t>Муниципальная программа "Профилактика терроризма и экстремизма в городском округе Архангельской области "Город Коряжма" на 2021-2023 годы"</t>
  </si>
  <si>
    <t>Муниципальная программа "Профилактика безнадзорности и правонарушений несовершеннолетних на территории городского округа Архангельской области "Город Коряжма" на 2022-2024 годы"</t>
  </si>
  <si>
    <t>II. ВЕДОМСТВЕННЫЕ ЦЕЛЕВЫЕ ПРОГРАММЫ муниципального образования "Город Коряжма"</t>
  </si>
  <si>
    <t>Ведомственная целевая программа "Обеспечение пожарной безопасности, предупреждение и ликвидация чрезвычайных ситуаций на территории городского округа Архангельской области "Город Коряжма" на 2021-2023 годы"</t>
  </si>
  <si>
    <t>III. НЕПРОГРАММНЫЕ НАПРАВЛЕНИЯ ДЕЯТЕЛЬНОСТИ  органов местного самоуправления</t>
  </si>
  <si>
    <t>Обеспечение деятельности городской Думы</t>
  </si>
  <si>
    <t>Обеспечение деятельности контрольно-счетной палаты</t>
  </si>
  <si>
    <t>Проведение выборов и референдумов</t>
  </si>
  <si>
    <t xml:space="preserve">Резервные фонды </t>
  </si>
  <si>
    <t>Резервные средства</t>
  </si>
  <si>
    <t>Реализация инициативных проектов</t>
  </si>
  <si>
    <t>Исполнение судебных актов</t>
  </si>
  <si>
    <t>Непрограммные расходы в области управления</t>
  </si>
  <si>
    <t>Непрограммные расходы в области образования</t>
  </si>
  <si>
    <t>Непрограммные расходы на осуществление иных выплат работникам учреждений, организаций</t>
  </si>
  <si>
    <t>Непрограммные расходы в области социальной политики</t>
  </si>
  <si>
    <t>ИТОГО РАСХОДОВ</t>
  </si>
  <si>
    <t>Наименование показателя</t>
  </si>
  <si>
    <t>план на 2022 год</t>
  </si>
  <si>
    <t>план  на январь-июнь 2022 г.</t>
  </si>
  <si>
    <t>кассовое исполнение за январь-июнь 2022 г.</t>
  </si>
  <si>
    <t xml:space="preserve">Удельный вес в доходах </t>
  </si>
  <si>
    <t>% исп. к годов. плану</t>
  </si>
  <si>
    <t>% исп. к плану 6 месяцев 2022г.</t>
  </si>
  <si>
    <t>отклонение к плану 6 месяцев 2022г.</t>
  </si>
  <si>
    <t>СПРАВОЧНО</t>
  </si>
  <si>
    <t>план на 2021 год</t>
  </si>
  <si>
    <t>план на январь-июнь 2021 г.</t>
  </si>
  <si>
    <t>кассовое исполнение за январь-июнь  2021 г.</t>
  </si>
  <si>
    <t xml:space="preserve"> % исполнения бюдж назаначений</t>
  </si>
  <si>
    <t>% исполнения к  плану 6  месяцев</t>
  </si>
  <si>
    <t xml:space="preserve"> исполнено в 1полугодие 2022г.в сравнении с 1полугодием 2021г.</t>
  </si>
  <si>
    <t xml:space="preserve"> % исполнено в 1полугодие 2022г.в сравнении с 1полугодием 2021г.</t>
  </si>
  <si>
    <t>НАЛОГОВЫЕ И НЕНАЛОГОВЫЕ ДОХОДЫ</t>
  </si>
  <si>
    <t>НАЛОГОВЫЕ</t>
  </si>
  <si>
    <t>НАЛОГИ НА ПРИБЫЛЬ, ДОХОДЫ</t>
  </si>
  <si>
    <t>Налог на доходы физических лиц</t>
  </si>
  <si>
    <t>НАЛОГИ НА ТОВАРЫ (РАБОТЫ, УСЛУГИ)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</si>
  <si>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</si>
  <si>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</si>
  <si>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</si>
  <si>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</si>
  <si>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виде стоимости патента в связи с применением упрощенной системы налогообложения</t>
  </si>
  <si>
    <t>НАЛОГИ НА ИМУЩЕСТВО</t>
  </si>
  <si>
    <t>Налоги на имущество физических лиц</t>
  </si>
  <si>
    <t>Земельный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</si>
  <si>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</si>
  <si>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</si>
  <si>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 xml:space="preserve">Налог на прибыль организаций, зачисляемый до 01 января 2005 г. в местные бюджеты </t>
  </si>
  <si>
    <t>Земельный налог (по обязательствам, возникшим до 01января 2006 г.)</t>
  </si>
  <si>
    <t>Налог на рекламу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</si>
  <si>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</si>
  <si>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Прочие местные налоги и сборы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</si>
  <si>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</si>
  <si>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</si>
  <si>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государственной и муниципальной собственности</t>
  </si>
  <si>
    <t>Доходы, полученные в виде арендной платы за зем.участки, госсобств.на которые не разграничена и кот. расп. в границах гор. округов, а также средства от продажи права на закл. договоров аренды</t>
  </si>
  <si>
    <t>Доходы, полученные в виде арендной платы за земли, наход. в собств. городских округов, а также средства от продажи права на закл. договоров аренды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</si>
  <si>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</si>
  <si>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</si>
  <si>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 после уплаты налогов и иных обязательных платежей муниципальных унитарных предприятий, созданных муниципальными образованиями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</si>
  <si>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</si>
  <si>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</si>
  <si>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</si>
  <si>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</si>
  <si>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</si>
  <si>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</si>
  <si>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Прочие доходы  от оказания платных услуг полученных средств бюджета гор. округа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</si>
  <si>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</si>
  <si>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</si>
  <si>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</si>
  <si>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</si>
  <si>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</si>
  <si>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</si>
  <si>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</si>
  <si>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</si>
  <si>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
</t>
  </si>
  <si>
    <t>ШТРАФЫ, САНКЦИИ, ВОЗМЕЩЕНИЕ УЩЕРБА</t>
  </si>
  <si>
    <t>ПРОЧИЕ НЕНАЛОГОВЫЕ ДОХОДЫ</t>
  </si>
  <si>
    <t>Невыясненные поступления,зачисляемые в бюджеты городских округов</t>
  </si>
  <si>
    <t>Прочие неналоговые доходы местных бюджетов</t>
  </si>
  <si>
    <t>БЕЗВОЗМЕЗДНЫЕ ПОСТУПЛЕНИЯ</t>
  </si>
  <si>
    <t>Безвозмездные поступления от других бюджетов бюджетной системы Российской Федерации, кроме бюджетов государственных внебюджетных фондов</t>
  </si>
  <si>
    <t>Прочие дотации бюджетам городских округов</t>
  </si>
  <si>
    <t>Дотации бюджетам городских округов на поддержку мер по обеспечению сбалансированности бюджетов</t>
  </si>
  <si>
    <t>Субсидии от других бюджетов бюджетной системы Российской Федерации</t>
  </si>
  <si>
    <t>Субвенции от других бюджетов бюджетной системы Российской Федерации</t>
  </si>
  <si>
    <t>Иные межбюджетные трансферты</t>
  </si>
  <si>
    <t xml:space="preserve">Безвозмездные поступления от негосударственных организаций в бюджеты городских округов
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</si>
  <si>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</si>
  <si>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бюджетными учреждениями остатков субсидий прошлых лет</t>
  </si>
  <si>
    <t xml:space="preserve">Возврат остатков субсидий, субвенций и иных межбюджетных трансфертов из бюджетов гор. округов </t>
  </si>
  <si>
    <t>Всего доходов</t>
  </si>
  <si>
    <t>Код по бюджетной классификации</t>
  </si>
  <si>
    <t xml:space="preserve">Удельный вес </t>
  </si>
  <si>
    <t>% исп. к плану 6 месяцев 2021г.</t>
  </si>
  <si>
    <t>отклонение к плану 6 месяцев 2021г.</t>
  </si>
  <si>
    <t>0100</t>
  </si>
  <si>
    <t>ОБЩЕГОСУДАРСТВЕННЫЕ 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</si>
  <si>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</si>
  <si>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</si>
  <si>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</si>
  <si>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</si>
  <si>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</si>
  <si>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</si>
  <si>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</si>
  <si>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</si>
  <si>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</si>
  <si>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</si>
  <si>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</si>
  <si>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</si>
  <si>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</si>
  <si>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</si>
  <si>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</si>
  <si>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</si>
  <si>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</si>
  <si>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</si>
  <si>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</si>
  <si>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</si>
  <si>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</si>
  <si>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 БЕЗОПАСНОСТЬ  И 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</si>
  <si>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</si>
  <si>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</si>
  <si>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</si>
  <si>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</si>
  <si>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</si>
  <si>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</si>
  <si>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</si>
  <si>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</si>
  <si>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</si>
  <si>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</si>
  <si>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</si>
  <si>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</si>
  <si>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</si>
  <si>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</si>
  <si>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</si>
  <si>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</si>
  <si>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</si>
  <si>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</si>
  <si>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</si>
  <si>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</si>
  <si>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</si>
  <si>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</si>
  <si>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</si>
  <si>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</si>
  <si>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</si>
  <si>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</si>
  <si>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</si>
  <si>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</si>
  <si>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</si>
  <si>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</si>
  <si>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</si>
  <si>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</si>
  <si>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</si>
  <si>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</si>
  <si>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</si>
  <si>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</si>
  <si>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</si>
  <si>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 КИНЕМАТОГРАФИЯ</t>
  </si>
  <si>
    <t>0801</t>
  </si>
  <si>
    <t xml:space="preserve">Культура  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</si>
  <si>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</si>
  <si>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</si>
  <si>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</si>
  <si>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</si>
  <si>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</si>
  <si>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</si>
  <si>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</si>
  <si>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</si>
  <si>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</si>
  <si>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</si>
  <si>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</si>
  <si>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</si>
  <si>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</si>
  <si>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</si>
  <si>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</si>
  <si>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</si>
  <si>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</si>
  <si>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</si>
  <si>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</si>
  <si>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</si>
  <si>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</si>
  <si>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</si>
  <si>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</si>
  <si>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(муниципального) внутреннего долга</t>
  </si>
  <si>
    <t>9600</t>
  </si>
  <si>
    <t>СПРАВКА</t>
  </si>
  <si>
    <t>Наименование 
показателя</t>
  </si>
  <si>
    <t>Код дохода по бюджетной классификации</t>
  </si>
  <si>
    <t>Бюджетные назначения на 2022г.</t>
  </si>
  <si>
    <t>Исполнение за 1 полугодие 2022г.</t>
  </si>
  <si>
    <t>Удельный вес</t>
  </si>
  <si>
    <t xml:space="preserve"> % исполнения</t>
  </si>
  <si>
    <t>Бюджетные назначения  на 2021г.</t>
  </si>
  <si>
    <t>Исполнение за 1 полугодие 2021г.</t>
  </si>
  <si>
    <t xml:space="preserve">  Сравнение</t>
  </si>
  <si>
    <t>% отклонения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</si>
  <si>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</si>
  <si>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</si>
  <si>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</si>
  <si>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</si>
  <si>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 000 2021500104 0000 150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</si>
  <si>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</si>
  <si>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</si>
  <si>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</si>
  <si>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</si>
  <si>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</si>
  <si>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000 2022508104 0000 150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</si>
  <si>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</si>
  <si>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</si>
  <si>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>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</si>
  <si>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</si>
  <si>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>Субсидии бюджетам городских округов на поддержку отрасли культуры</t>
  </si>
  <si>
    <t xml:space="preserve"> 000 2022551904 0000 150</t>
  </si>
  <si>
    <t>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</si>
  <si>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</si>
  <si>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>Прочие субсидии бюджетам городских округов</t>
  </si>
  <si>
    <t xml:space="preserve"> 000 2022999904 0000 150</t>
  </si>
  <si>
    <t>Субвенции бюджетам бюджетной системы Российской Федерации</t>
  </si>
  <si>
    <t xml:space="preserve"> 000 2023000000 0000 150</t>
  </si>
  <si>
    <t>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</si>
  <si>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</si>
  <si>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</si>
  <si>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</si>
  <si>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</si>
  <si>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</si>
  <si>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</si>
  <si>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</si>
  <si>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</si>
  <si>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</si>
  <si>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</si>
  <si>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000 2023530304 0000 150</t>
  </si>
  <si>
    <t xml:space="preserve">  
Субвенции бюджетам городских округов на проведение Всероссийской переписи населения 2020 года
</t>
  </si>
  <si>
    <t xml:space="preserve"> 000 2023546904 0000 150</t>
  </si>
  <si>
    <t>Единая субвенция бюджетам городских округов</t>
  </si>
  <si>
    <t xml:space="preserve"> 000 2023999804 0000 150</t>
  </si>
  <si>
    <t>Прочие субвенции бюджетам городских округов</t>
  </si>
  <si>
    <t xml:space="preserve"> 000 2023999904 0000 150</t>
  </si>
  <si>
    <t xml:space="preserve"> 000 2024000000 0000 150</t>
  </si>
  <si>
    <t>Межбюджетные трансферты, передаваемые бюджетам городских округов на создание модельных муниципальных библиотек</t>
  </si>
  <si>
    <t xml:space="preserve"> 000 2024545404 0000 150</t>
  </si>
  <si>
    <t>Прочие межбюджетные трансферты, передаваемые бюджетам городских округов</t>
  </si>
  <si>
    <t xml:space="preserve"> 000 2024999904 0000 150</t>
  </si>
  <si>
    <t xml:space="preserve">  
БЕЗВОЗМЕЗДНЫЕ ПОСТУПЛЕНИЯ ОТ НЕГОСУДАРСТВЕННЫХ ОРГАНИЗАЦИЙ
</t>
  </si>
  <si>
    <t xml:space="preserve"> 000 2040000000 0000 000</t>
  </si>
  <si>
    <t xml:space="preserve">  
Поступления от денежных пожертвований, предоставляемых негосударственными организациями получателям средств бюджетов городских округов
</t>
  </si>
  <si>
    <t xml:space="preserve"> 000 2040402004 0000 150</t>
  </si>
  <si>
    <t xml:space="preserve">  
Прочие безвозмездные поступления от негосударственных организаций в бюджеты городских округов
</t>
  </si>
  <si>
    <t xml:space="preserve"> 000 2040409904 0000 150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</si>
  <si>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</si>
  <si>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</si>
  <si>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</si>
  <si>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</si>
  <si>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Приложение №1</t>
  </si>
  <si>
    <t xml:space="preserve"> Анализ изменения прогнозируемых  доходов</t>
  </si>
  <si>
    <t xml:space="preserve">бюджета городского округа Архангельской области "Город Коряжма" </t>
  </si>
  <si>
    <t>Наименование показателей</t>
  </si>
  <si>
    <t>Код доходов</t>
  </si>
  <si>
    <t xml:space="preserve"> РД от 16.12.2021 №318</t>
  </si>
  <si>
    <t xml:space="preserve"> Уувеличение (+)Уменьшение(-)</t>
  </si>
  <si>
    <t xml:space="preserve"> РД от 22.06.2022 №360</t>
  </si>
  <si>
    <t>4 (5-4)</t>
  </si>
  <si>
    <t>6 (7-5)</t>
  </si>
  <si>
    <t>000 1 00 00000 00 0000 000</t>
  </si>
  <si>
    <t>НАЛОГИ НА ПРИБЫЛЬ,ДОХОДЫ</t>
  </si>
  <si>
    <t>000 1 01 00000 00 0000 000</t>
  </si>
  <si>
    <t>000 1 01 02000 01 0000 110</t>
  </si>
  <si>
    <t>НАЛОГИ НА ТОВАРЫ (РАБОТЫ.УСЛУГИ) РЕАЛИЗУЕМЫЕ НА ТЕРРИТОРИИ РОССИЙСКОЙ ФЕДЕРАЦИИ</t>
  </si>
  <si>
    <t>000 1 03 00000 00 0000 000</t>
  </si>
  <si>
    <t>000 1 03 02000 01 0000 000</t>
  </si>
  <si>
    <t>000 1 05 00000 00 0000 000</t>
  </si>
  <si>
    <t>000 1 05 01000 00 0000 110</t>
  </si>
  <si>
    <t>000 1 05 02000 02 0000 110</t>
  </si>
  <si>
    <t>Единый сельскохозяйственный налог</t>
  </si>
  <si>
    <t>000 1 05 03000 02 0000 110</t>
  </si>
  <si>
    <t>Налог, взимаемый в связи с применением патентной системы налогообложения</t>
  </si>
  <si>
    <t>000 1 05 04000 02 0000 110</t>
  </si>
  <si>
    <t>000 1 06 00000 00 0000 000</t>
  </si>
  <si>
    <t>Налог на имущество физических лиц</t>
  </si>
  <si>
    <t>000 1 06 01000 00 0000 110</t>
  </si>
  <si>
    <t xml:space="preserve">Земельный налог </t>
  </si>
  <si>
    <t>000 1 06 06000 00 0000 110</t>
  </si>
  <si>
    <t>000 1 08 00000 00 0000 000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</si>
  <si>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</si>
  <si>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</si>
  <si>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</si>
  <si>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Платежи от государственных и муниципальных унитарных предприятий</t>
  </si>
  <si>
    <t>000 1 11 07000 00 0000 120</t>
  </si>
  <si>
    <t>000 1 11 09000 00 0000 120</t>
  </si>
  <si>
    <t>000 1 12 00000 00 0000 000</t>
  </si>
  <si>
    <t>000 1 12 00000 01 0000 120</t>
  </si>
  <si>
    <t xml:space="preserve">ДОХОДЫ ОТ ОКАЗАНИЯ ПЛАТНЫХ УСЛУГ (РАБОТ) И КОМПЕНСАЦИИ ЗАТРАТ </t>
  </si>
  <si>
    <t>000 1 13 00000 00 0000 000</t>
  </si>
  <si>
    <t>Доходы от оказания платных услуг (работ)</t>
  </si>
  <si>
    <t>000 1 13 01000 00 0000 130</t>
  </si>
  <si>
    <t>Доходы от компенсации затрат государства</t>
  </si>
  <si>
    <t>000 1 13 02 000 00 0000 130</t>
  </si>
  <si>
    <t>000 1 14 00000 00 0000 000</t>
  </si>
  <si>
    <t>000 114 02000 00 0000 410</t>
  </si>
  <si>
    <t xml:space="preserve">Доходы от продажи земельных участков, находящихся в государственной и муниципальной собственности
</t>
  </si>
  <si>
    <t>000 114 06000 04 0000 430</t>
  </si>
  <si>
    <t>Доходы от приватизации имущества, находящегося в государственной и муниципальной собственности</t>
  </si>
  <si>
    <t>000 1 14 13000 00 0000 410</t>
  </si>
  <si>
    <t>000 1 16 00000 00 0000 000</t>
  </si>
  <si>
    <t>000 1 17 00000 00 0000 000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</si>
  <si>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</si>
  <si>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</si>
  <si>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</si>
  <si>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</si>
  <si>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>000 2 02 10000 00 0000 150</t>
  </si>
  <si>
    <t>000 2 02 20000 00 0000 150</t>
  </si>
  <si>
    <t xml:space="preserve">Субвенции бюджетам бюджетной системы Российской Федерации </t>
  </si>
  <si>
    <t>000 2 02 30000 00 0000 150</t>
  </si>
  <si>
    <t>000 2 02 40000 00 0000 150</t>
  </si>
  <si>
    <t xml:space="preserve">000 2 04 04000 04 0000 180
</t>
  </si>
  <si>
    <t>Доходы бюджетов городских округов от возврата организациями остатков субсидий прошлых лет</t>
  </si>
  <si>
    <t xml:space="preserve">000 2 18 04000 04 0000 150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</si>
  <si>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</si>
  <si>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000 2 19 00000 04 0000 150
</t>
  </si>
  <si>
    <t>Приложение №2</t>
  </si>
  <si>
    <t>Анализ безвозмездных поступлений   в бюджет городского округа Архангельской области "Город Коряжма" за 1 полугодие 2022г.</t>
  </si>
  <si>
    <t>Приложение №3</t>
  </si>
  <si>
    <t>Анализ  исполнения расходной части бюджета городского округа  Архангельской области "Город Коряжма" за 1 полугодие 2022г.</t>
  </si>
  <si>
    <t xml:space="preserve"> Сравнение  1пол.2022к 1 пол.2021г.</t>
  </si>
  <si>
    <t>Приложение №4</t>
  </si>
  <si>
    <t>Анализ исполнения расходов бюджета  городского округа  Архангельской области "Город Коряжма" в разрезе муниципальных программ за 1 полугодие 2022г.</t>
  </si>
  <si>
    <t>Анализ поступления  доходов  в  бюджет городского  округа  Арханегельской области "Город Коряжма" за 6 месяцев 2022г.</t>
  </si>
  <si>
    <t>% исполнения к  полугодовомуплану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</si>
</sst>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.0,"/>
    <numFmt numFmtId="166" formatCode="0.0%"/>
    <numFmt numFmtId="167" formatCode="0.0"/>
    <numFmt numFmtId="168" formatCode="#,##0.00_р_."/>
    <numFmt numFmtId="169" formatCode="#,##0.0"/>
    <numFmt numFmtId="170" formatCode="#,##0.00,"/>
    <numFmt numFmtId="171" formatCode="#,##0.0_ ;\-#,##0.0\ "/>
  </numFmts>
  <fonts count="4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b/>
      <sz val="8"/>
      <color indexed="8"/>
      <name val="Times New Roman"/>
      <family val="1"/>
      <charset val="204"/>
    </font>
    <font>
      <sz val="9"/>
      <color indexed="8"/>
      <name val="Times New Roman"/>
      <family val="1"/>
    </font>
    <font>
      <b/>
      <sz val="8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sz val="12"/>
      <name val="Calibri"/>
      <family val="2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62">
    <xf numFmtId="0" fontId="0" fillId="0" borderId="0"/>
    <xf numFmtId="0" fontId="1" fillId="0" borderId="0"/>
    <xf numFmtId="0" fontId="7" fillId="0" borderId="0"/>
    <xf numFmtId="0" fontId="13" fillId="0" borderId="0"/>
    <xf numFmtId="0" fontId="7" fillId="0" borderId="0"/>
    <xf numFmtId="0" fontId="7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20" fillId="0" borderId="0">
      <alignment horizontal="center" wrapText="1"/>
    </xf>
    <xf numFmtId="0" fontId="21" fillId="0" borderId="0"/>
    <xf numFmtId="0" fontId="22" fillId="0" borderId="0"/>
    <xf numFmtId="0" fontId="24" fillId="0" borderId="0"/>
    <xf numFmtId="49" fontId="25" fillId="0" borderId="10">
      <alignment horizontal="center" vertical="center" wrapText="1"/>
    </xf>
    <xf numFmtId="49" fontId="25" fillId="0" borderId="12">
      <alignment horizontal="center" vertical="center" wrapText="1"/>
    </xf>
    <xf numFmtId="49" fontId="25" fillId="0" borderId="15">
      <alignment horizontal="center" vertical="center" wrapText="1"/>
    </xf>
    <xf numFmtId="0" fontId="25" fillId="0" borderId="16">
      <alignment horizontal="left" wrapText="1" indent="2"/>
    </xf>
    <xf numFmtId="49" fontId="25" fillId="0" borderId="10">
      <alignment horizontal="center"/>
    </xf>
    <xf numFmtId="4" fontId="25" fillId="0" borderId="10">
      <alignment horizontal="right"/>
    </xf>
    <xf numFmtId="0" fontId="25" fillId="0" borderId="0">
      <alignment horizontal="right"/>
    </xf>
    <xf numFmtId="0" fontId="7" fillId="0" borderId="0"/>
  </cellStyleXfs>
  <cellXfs count="353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1" applyFont="1" applyFill="1"/>
    <xf numFmtId="0" fontId="5" fillId="0" borderId="0" xfId="1" applyFont="1" applyFill="1"/>
    <xf numFmtId="0" fontId="2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0" xfId="1" applyFont="1" applyFill="1"/>
    <xf numFmtId="0" fontId="6" fillId="0" borderId="0" xfId="1" applyFont="1" applyFill="1"/>
    <xf numFmtId="0" fontId="2" fillId="0" borderId="2" xfId="2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4" fillId="0" borderId="2" xfId="0" applyNumberFormat="1" applyFont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left" vertical="center" wrapText="1"/>
    </xf>
    <xf numFmtId="0" fontId="9" fillId="2" borderId="0" xfId="1" applyFont="1" applyFill="1" applyAlignment="1">
      <alignment vertical="center"/>
    </xf>
    <xf numFmtId="0" fontId="12" fillId="4" borderId="2" xfId="1" applyFont="1" applyFill="1" applyBorder="1" applyAlignment="1">
      <alignment horizontal="left" vertical="center" wrapText="1"/>
    </xf>
    <xf numFmtId="0" fontId="5" fillId="6" borderId="2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vertical="center" wrapText="1"/>
    </xf>
    <xf numFmtId="0" fontId="5" fillId="6" borderId="2" xfId="1" applyFont="1" applyFill="1" applyBorder="1" applyAlignment="1">
      <alignment horizontal="left" vertical="center" wrapText="1"/>
    </xf>
    <xf numFmtId="0" fontId="5" fillId="8" borderId="2" xfId="1" applyFont="1" applyFill="1" applyBorder="1" applyAlignment="1">
      <alignment horizontal="left" vertical="center" wrapText="1"/>
    </xf>
    <xf numFmtId="0" fontId="5" fillId="8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left" vertical="top" wrapText="1"/>
    </xf>
    <xf numFmtId="49" fontId="15" fillId="6" borderId="2" xfId="1" applyNumberFormat="1" applyFont="1" applyFill="1" applyBorder="1" applyAlignment="1">
      <alignment horizontal="left" vertical="center" wrapText="1"/>
    </xf>
    <xf numFmtId="49" fontId="15" fillId="2" borderId="2" xfId="1" applyNumberFormat="1" applyFont="1" applyFill="1" applyBorder="1" applyAlignment="1">
      <alignment horizontal="left" vertical="center" wrapText="1"/>
    </xf>
    <xf numFmtId="0" fontId="5" fillId="0" borderId="2" xfId="4" applyNumberFormat="1" applyFont="1" applyFill="1" applyBorder="1" applyAlignment="1" applyProtection="1">
      <alignment horizontal="left" vertical="center" wrapText="1"/>
      <protection hidden="1"/>
    </xf>
    <xf numFmtId="49" fontId="16" fillId="6" borderId="2" xfId="1" applyNumberFormat="1" applyFont="1" applyFill="1" applyBorder="1" applyAlignment="1">
      <alignment horizontal="left" vertical="center" wrapText="1"/>
    </xf>
    <xf numFmtId="49" fontId="16" fillId="2" borderId="2" xfId="1" applyNumberFormat="1" applyFont="1" applyFill="1" applyBorder="1" applyAlignment="1">
      <alignment horizontal="left" vertical="center" wrapText="1"/>
    </xf>
    <xf numFmtId="49" fontId="17" fillId="3" borderId="2" xfId="1" applyNumberFormat="1" applyFont="1" applyFill="1" applyBorder="1" applyAlignment="1">
      <alignment horizontal="left" vertical="center" wrapText="1"/>
    </xf>
    <xf numFmtId="49" fontId="15" fillId="7" borderId="2" xfId="1" applyNumberFormat="1" applyFont="1" applyFill="1" applyBorder="1" applyAlignment="1">
      <alignment horizontal="left" vertical="center" wrapText="1"/>
    </xf>
    <xf numFmtId="0" fontId="5" fillId="0" borderId="9" xfId="5" applyNumberFormat="1" applyFont="1" applyFill="1" applyBorder="1" applyAlignment="1" applyProtection="1">
      <alignment horizontal="left" vertical="center" wrapText="1"/>
      <protection hidden="1"/>
    </xf>
    <xf numFmtId="0" fontId="12" fillId="3" borderId="2" xfId="1" applyFont="1" applyFill="1" applyBorder="1" applyAlignment="1">
      <alignment vertical="center" wrapText="1"/>
    </xf>
    <xf numFmtId="0" fontId="9" fillId="2" borderId="0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vertical="center"/>
    </xf>
    <xf numFmtId="168" fontId="9" fillId="2" borderId="0" xfId="1" applyNumberFormat="1" applyFont="1" applyFill="1" applyBorder="1" applyAlignment="1">
      <alignment vertical="center"/>
    </xf>
    <xf numFmtId="0" fontId="0" fillId="0" borderId="2" xfId="0" applyBorder="1"/>
    <xf numFmtId="49" fontId="5" fillId="2" borderId="2" xfId="1" applyNumberFormat="1" applyFont="1" applyFill="1" applyBorder="1" applyAlignment="1">
      <alignment horizontal="center" vertical="center" wrapText="1"/>
    </xf>
    <xf numFmtId="49" fontId="9" fillId="7" borderId="0" xfId="1" applyNumberFormat="1" applyFont="1" applyFill="1" applyBorder="1" applyAlignment="1">
      <alignment horizontal="center" vertical="center" wrapText="1"/>
    </xf>
    <xf numFmtId="168" fontId="9" fillId="7" borderId="0" xfId="1" applyNumberFormat="1" applyFont="1" applyFill="1" applyBorder="1" applyAlignment="1">
      <alignment horizontal="center" vertical="center" wrapText="1"/>
    </xf>
    <xf numFmtId="49" fontId="10" fillId="7" borderId="0" xfId="1" applyNumberFormat="1" applyFont="1" applyFill="1" applyBorder="1" applyAlignment="1">
      <alignment horizontal="center" vertical="center" wrapText="1"/>
    </xf>
    <xf numFmtId="168" fontId="10" fillId="7" borderId="0" xfId="1" applyNumberFormat="1" applyFont="1" applyFill="1" applyBorder="1" applyAlignment="1">
      <alignment horizontal="center" vertical="center" wrapText="1"/>
    </xf>
    <xf numFmtId="49" fontId="9" fillId="7" borderId="0" xfId="1" applyNumberFormat="1" applyFont="1" applyFill="1" applyBorder="1" applyAlignment="1">
      <alignment vertical="center" wrapText="1"/>
    </xf>
    <xf numFmtId="0" fontId="9" fillId="7" borderId="0" xfId="1" applyFont="1" applyFill="1" applyBorder="1" applyAlignment="1">
      <alignment horizontal="center" vertical="center"/>
    </xf>
    <xf numFmtId="0" fontId="9" fillId="7" borderId="0" xfId="1" applyFont="1" applyFill="1" applyBorder="1" applyAlignment="1">
      <alignment vertical="center"/>
    </xf>
    <xf numFmtId="168" fontId="9" fillId="7" borderId="0" xfId="1" applyNumberFormat="1" applyFont="1" applyFill="1" applyBorder="1" applyAlignment="1">
      <alignment vertical="center"/>
    </xf>
    <xf numFmtId="0" fontId="12" fillId="7" borderId="2" xfId="1" applyFont="1" applyFill="1" applyBorder="1" applyAlignment="1">
      <alignment horizontal="center" vertical="center" wrapText="1"/>
    </xf>
    <xf numFmtId="168" fontId="12" fillId="7" borderId="2" xfId="1" applyNumberFormat="1" applyFont="1" applyFill="1" applyBorder="1" applyAlignment="1">
      <alignment horizontal="center" vertical="center" wrapText="1"/>
    </xf>
    <xf numFmtId="0" fontId="12" fillId="7" borderId="2" xfId="1" applyFont="1" applyFill="1" applyBorder="1" applyAlignment="1">
      <alignment horizontal="left" vertical="center" wrapText="1"/>
    </xf>
    <xf numFmtId="0" fontId="9" fillId="7" borderId="2" xfId="1" applyFont="1" applyFill="1" applyBorder="1" applyAlignment="1">
      <alignment horizontal="center" vertical="center"/>
    </xf>
    <xf numFmtId="168" fontId="9" fillId="7" borderId="2" xfId="1" applyNumberFormat="1" applyFont="1" applyFill="1" applyBorder="1" applyAlignment="1">
      <alignment horizontal="center" vertical="center"/>
    </xf>
    <xf numFmtId="169" fontId="6" fillId="7" borderId="2" xfId="1" applyNumberFormat="1" applyFont="1" applyFill="1" applyBorder="1" applyAlignment="1">
      <alignment horizontal="center" vertical="center"/>
    </xf>
    <xf numFmtId="166" fontId="6" fillId="7" borderId="2" xfId="1" applyNumberFormat="1" applyFont="1" applyFill="1" applyBorder="1" applyAlignment="1">
      <alignment horizontal="center" vertical="center"/>
    </xf>
    <xf numFmtId="168" fontId="6" fillId="7" borderId="2" xfId="6" applyNumberFormat="1" applyFont="1" applyFill="1" applyBorder="1" applyAlignment="1">
      <alignment horizontal="center" vertical="center"/>
    </xf>
    <xf numFmtId="0" fontId="5" fillId="7" borderId="2" xfId="1" applyFont="1" applyFill="1" applyBorder="1" applyAlignment="1">
      <alignment vertical="center" wrapText="1"/>
    </xf>
    <xf numFmtId="169" fontId="3" fillId="7" borderId="2" xfId="1" applyNumberFormat="1" applyFont="1" applyFill="1" applyBorder="1" applyAlignment="1">
      <alignment horizontal="center" vertical="center"/>
    </xf>
    <xf numFmtId="166" fontId="3" fillId="7" borderId="2" xfId="1" applyNumberFormat="1" applyFont="1" applyFill="1" applyBorder="1" applyAlignment="1">
      <alignment horizontal="center" vertical="center"/>
    </xf>
    <xf numFmtId="168" fontId="3" fillId="7" borderId="2" xfId="6" applyNumberFormat="1" applyFont="1" applyFill="1" applyBorder="1" applyAlignment="1">
      <alignment horizontal="center" vertical="center"/>
    </xf>
    <xf numFmtId="0" fontId="5" fillId="7" borderId="2" xfId="1" applyFont="1" applyFill="1" applyBorder="1" applyAlignment="1">
      <alignment horizontal="left" vertical="center" wrapText="1"/>
    </xf>
    <xf numFmtId="166" fontId="5" fillId="7" borderId="2" xfId="1" applyNumberFormat="1" applyFont="1" applyFill="1" applyBorder="1" applyAlignment="1">
      <alignment horizontal="center" vertical="center"/>
    </xf>
    <xf numFmtId="168" fontId="3" fillId="7" borderId="2" xfId="1" applyNumberFormat="1" applyFont="1" applyFill="1" applyBorder="1" applyAlignment="1">
      <alignment horizontal="center" vertical="center"/>
    </xf>
    <xf numFmtId="0" fontId="5" fillId="7" borderId="2" xfId="4" applyNumberFormat="1" applyFont="1" applyFill="1" applyBorder="1" applyAlignment="1" applyProtection="1">
      <alignment horizontal="left" vertical="center" wrapText="1"/>
      <protection hidden="1"/>
    </xf>
    <xf numFmtId="49" fontId="18" fillId="7" borderId="2" xfId="1" applyNumberFormat="1" applyFont="1" applyFill="1" applyBorder="1" applyAlignment="1">
      <alignment horizontal="left" vertical="center" wrapText="1"/>
    </xf>
    <xf numFmtId="49" fontId="16" fillId="7" borderId="2" xfId="1" applyNumberFormat="1" applyFont="1" applyFill="1" applyBorder="1" applyAlignment="1">
      <alignment horizontal="left" vertical="center" wrapText="1"/>
    </xf>
    <xf numFmtId="49" fontId="17" fillId="7" borderId="2" xfId="1" applyNumberFormat="1" applyFont="1" applyFill="1" applyBorder="1" applyAlignment="1">
      <alignment horizontal="left" vertical="center" wrapText="1"/>
    </xf>
    <xf numFmtId="0" fontId="6" fillId="7" borderId="2" xfId="1" applyFont="1" applyFill="1" applyBorder="1" applyAlignment="1">
      <alignment vertical="center" wrapText="1"/>
    </xf>
    <xf numFmtId="0" fontId="2" fillId="7" borderId="2" xfId="1" applyFont="1" applyFill="1" applyBorder="1" applyAlignment="1">
      <alignment vertical="center" wrapText="1"/>
    </xf>
    <xf numFmtId="49" fontId="9" fillId="2" borderId="0" xfId="1" applyNumberFormat="1" applyFont="1" applyFill="1" applyAlignment="1">
      <alignment vertical="center" wrapText="1"/>
    </xf>
    <xf numFmtId="49" fontId="9" fillId="2" borderId="0" xfId="1" applyNumberFormat="1" applyFont="1" applyFill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168" fontId="12" fillId="2" borderId="2" xfId="0" applyNumberFormat="1" applyFont="1" applyFill="1" applyBorder="1" applyAlignment="1">
      <alignment horizontal="center" vertical="center" wrapText="1"/>
    </xf>
    <xf numFmtId="49" fontId="12" fillId="11" borderId="2" xfId="1" applyNumberFormat="1" applyFont="1" applyFill="1" applyBorder="1" applyAlignment="1">
      <alignment horizontal="center" vertical="center" wrapText="1"/>
    </xf>
    <xf numFmtId="49" fontId="12" fillId="11" borderId="2" xfId="1" applyNumberFormat="1" applyFont="1" applyFill="1" applyBorder="1" applyAlignment="1">
      <alignment horizontal="left" vertical="center" wrapText="1"/>
    </xf>
    <xf numFmtId="0" fontId="2" fillId="2" borderId="0" xfId="1" applyFont="1" applyFill="1" applyAlignment="1">
      <alignment vertical="center"/>
    </xf>
    <xf numFmtId="49" fontId="5" fillId="0" borderId="2" xfId="1" applyNumberFormat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vertical="center" wrapText="1"/>
    </xf>
    <xf numFmtId="49" fontId="12" fillId="11" borderId="2" xfId="1" applyNumberFormat="1" applyFont="1" applyFill="1" applyBorder="1" applyAlignment="1">
      <alignment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vertical="center" wrapText="1"/>
    </xf>
    <xf numFmtId="49" fontId="12" fillId="13" borderId="2" xfId="1" applyNumberFormat="1" applyFont="1" applyFill="1" applyBorder="1" applyAlignment="1">
      <alignment horizontal="center" vertical="center" wrapText="1"/>
    </xf>
    <xf numFmtId="49" fontId="12" fillId="13" borderId="2" xfId="1" applyNumberFormat="1" applyFont="1" applyFill="1" applyBorder="1" applyAlignment="1">
      <alignment vertical="center" wrapText="1"/>
    </xf>
    <xf numFmtId="0" fontId="9" fillId="7" borderId="0" xfId="1" applyFont="1" applyFill="1" applyBorder="1" applyAlignment="1">
      <alignment horizontal="left" vertical="center"/>
    </xf>
    <xf numFmtId="49" fontId="12" fillId="7" borderId="2" xfId="1" applyNumberFormat="1" applyFont="1" applyFill="1" applyBorder="1" applyAlignment="1">
      <alignment horizontal="center" vertical="center" wrapText="1"/>
    </xf>
    <xf numFmtId="49" fontId="12" fillId="7" borderId="2" xfId="1" applyNumberFormat="1" applyFont="1" applyFill="1" applyBorder="1" applyAlignment="1">
      <alignment horizontal="left" vertical="center" wrapText="1"/>
    </xf>
    <xf numFmtId="49" fontId="5" fillId="7" borderId="2" xfId="1" applyNumberFormat="1" applyFont="1" applyFill="1" applyBorder="1" applyAlignment="1">
      <alignment horizontal="left" vertical="center" wrapText="1"/>
    </xf>
    <xf numFmtId="0" fontId="15" fillId="7" borderId="2" xfId="1" applyFont="1" applyFill="1" applyBorder="1" applyAlignment="1">
      <alignment horizontal="left" vertical="center" wrapText="1"/>
    </xf>
    <xf numFmtId="0" fontId="17" fillId="7" borderId="2" xfId="1" applyFont="1" applyFill="1" applyBorder="1" applyAlignment="1">
      <alignment horizontal="left" vertical="center" wrapText="1"/>
    </xf>
    <xf numFmtId="0" fontId="23" fillId="0" borderId="0" xfId="3" applyFont="1" applyProtection="1">
      <protection locked="0"/>
    </xf>
    <xf numFmtId="0" fontId="26" fillId="0" borderId="16" xfId="57" applyNumberFormat="1" applyFont="1" applyAlignment="1" applyProtection="1">
      <alignment horizontal="center" vertical="center" wrapText="1"/>
    </xf>
    <xf numFmtId="0" fontId="26" fillId="10" borderId="16" xfId="57" applyNumberFormat="1" applyFont="1" applyFill="1" applyAlignment="1" applyProtection="1">
      <alignment horizontal="center" vertical="center" wrapText="1"/>
    </xf>
    <xf numFmtId="0" fontId="27" fillId="0" borderId="16" xfId="57" applyNumberFormat="1" applyFont="1" applyAlignment="1" applyProtection="1">
      <alignment horizontal="center" vertical="center" wrapText="1"/>
    </xf>
    <xf numFmtId="0" fontId="27" fillId="10" borderId="16" xfId="57" applyNumberFormat="1" applyFont="1" applyFill="1" applyAlignment="1" applyProtection="1">
      <alignment horizontal="center" vertical="center" wrapText="1"/>
    </xf>
    <xf numFmtId="0" fontId="27" fillId="0" borderId="0" xfId="60" applyNumberFormat="1" applyFont="1" applyAlignment="1" applyProtection="1">
      <alignment horizontal="center" vertical="center" wrapText="1"/>
    </xf>
    <xf numFmtId="0" fontId="1" fillId="0" borderId="0" xfId="1"/>
    <xf numFmtId="0" fontId="3" fillId="0" borderId="0" xfId="61" applyFont="1" applyAlignment="1">
      <alignment horizontal="right"/>
    </xf>
    <xf numFmtId="0" fontId="8" fillId="0" borderId="0" xfId="61" applyFont="1" applyBorder="1" applyAlignment="1">
      <alignment horizontal="center"/>
    </xf>
    <xf numFmtId="0" fontId="9" fillId="0" borderId="0" xfId="61" applyFont="1" applyBorder="1" applyAlignment="1">
      <alignment horizontal="center"/>
    </xf>
    <xf numFmtId="0" fontId="5" fillId="0" borderId="2" xfId="61" applyFont="1" applyBorder="1" applyAlignment="1">
      <alignment horizontal="center" vertical="center" wrapText="1"/>
    </xf>
    <xf numFmtId="0" fontId="1" fillId="0" borderId="2" xfId="1" applyBorder="1" applyAlignment="1">
      <alignment horizontal="center"/>
    </xf>
    <xf numFmtId="0" fontId="28" fillId="7" borderId="2" xfId="61" applyFont="1" applyFill="1" applyBorder="1" applyAlignment="1">
      <alignment horizontal="left" vertical="center" wrapText="1"/>
    </xf>
    <xf numFmtId="49" fontId="9" fillId="7" borderId="2" xfId="61" applyNumberFormat="1" applyFont="1" applyFill="1" applyBorder="1" applyAlignment="1">
      <alignment horizontal="center" vertical="center" wrapText="1"/>
    </xf>
    <xf numFmtId="0" fontId="9" fillId="7" borderId="2" xfId="1" applyFont="1" applyFill="1" applyBorder="1" applyAlignment="1">
      <alignment vertical="center" wrapText="1"/>
    </xf>
    <xf numFmtId="0" fontId="28" fillId="7" borderId="2" xfId="61" applyFont="1" applyFill="1" applyBorder="1" applyAlignment="1">
      <alignment vertical="top" wrapText="1"/>
    </xf>
    <xf numFmtId="0" fontId="28" fillId="7" borderId="2" xfId="61" applyFont="1" applyFill="1" applyBorder="1" applyAlignment="1">
      <alignment vertical="center" wrapText="1"/>
    </xf>
    <xf numFmtId="0" fontId="9" fillId="7" borderId="2" xfId="1" applyFont="1" applyFill="1" applyBorder="1" applyAlignment="1">
      <alignment vertical="top" wrapText="1"/>
    </xf>
    <xf numFmtId="0" fontId="9" fillId="7" borderId="2" xfId="61" applyFont="1" applyFill="1" applyBorder="1" applyAlignment="1">
      <alignment vertical="center" wrapText="1"/>
    </xf>
    <xf numFmtId="0" fontId="28" fillId="7" borderId="2" xfId="61" applyNumberFormat="1" applyFont="1" applyFill="1" applyBorder="1" applyAlignment="1">
      <alignment vertical="top" wrapText="1"/>
    </xf>
    <xf numFmtId="0" fontId="28" fillId="0" borderId="2" xfId="61" applyFont="1" applyBorder="1" applyAlignment="1">
      <alignment vertical="top" wrapText="1"/>
    </xf>
    <xf numFmtId="0" fontId="28" fillId="7" borderId="2" xfId="1" applyNumberFormat="1" applyFont="1" applyFill="1" applyBorder="1" applyAlignment="1">
      <alignment vertical="top" wrapText="1"/>
    </xf>
    <xf numFmtId="0" fontId="28" fillId="7" borderId="2" xfId="61" applyFont="1" applyFill="1" applyBorder="1" applyAlignment="1">
      <alignment horizontal="left" vertical="top" wrapText="1"/>
    </xf>
    <xf numFmtId="49" fontId="29" fillId="7" borderId="2" xfId="61" applyNumberFormat="1" applyFont="1" applyFill="1" applyBorder="1" applyAlignment="1">
      <alignment horizontal="left" vertical="top" wrapText="1"/>
    </xf>
    <xf numFmtId="49" fontId="29" fillId="7" borderId="2" xfId="1" applyNumberFormat="1" applyFont="1" applyFill="1" applyBorder="1" applyAlignment="1">
      <alignment horizontal="left" vertical="top" wrapText="1"/>
    </xf>
    <xf numFmtId="49" fontId="9" fillId="7" borderId="2" xfId="1" applyNumberFormat="1" applyFont="1" applyFill="1" applyBorder="1" applyAlignment="1">
      <alignment horizontal="center" vertical="center" wrapText="1"/>
    </xf>
    <xf numFmtId="3" fontId="30" fillId="7" borderId="2" xfId="61" applyNumberFormat="1" applyFont="1" applyFill="1" applyBorder="1" applyAlignment="1">
      <alignment horizontal="center" vertical="center" wrapText="1"/>
    </xf>
    <xf numFmtId="0" fontId="31" fillId="7" borderId="2" xfId="61" applyFont="1" applyFill="1" applyBorder="1" applyAlignment="1">
      <alignment horizontal="left" vertical="center" wrapText="1"/>
    </xf>
    <xf numFmtId="49" fontId="10" fillId="7" borderId="2" xfId="61" applyNumberFormat="1" applyFont="1" applyFill="1" applyBorder="1" applyAlignment="1">
      <alignment horizontal="center" vertical="center" wrapText="1"/>
    </xf>
    <xf numFmtId="166" fontId="1" fillId="0" borderId="0" xfId="1" applyNumberFormat="1"/>
    <xf numFmtId="171" fontId="1" fillId="0" borderId="0" xfId="1" applyNumberFormat="1"/>
    <xf numFmtId="0" fontId="12" fillId="0" borderId="2" xfId="3" applyFont="1" applyFill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wrapText="1"/>
    </xf>
    <xf numFmtId="170" fontId="6" fillId="11" borderId="2" xfId="1" applyNumberFormat="1" applyFont="1" applyFill="1" applyBorder="1" applyAlignment="1">
      <alignment horizontal="center" vertical="center"/>
    </xf>
    <xf numFmtId="4" fontId="6" fillId="11" borderId="2" xfId="1" applyNumberFormat="1" applyFont="1" applyFill="1" applyBorder="1" applyAlignment="1">
      <alignment horizontal="center" vertical="center"/>
    </xf>
    <xf numFmtId="166" fontId="6" fillId="11" borderId="2" xfId="1" applyNumberFormat="1" applyFont="1" applyFill="1" applyBorder="1" applyAlignment="1">
      <alignment horizontal="center" vertical="center"/>
    </xf>
    <xf numFmtId="170" fontId="6" fillId="11" borderId="2" xfId="0" applyNumberFormat="1" applyFont="1" applyFill="1" applyBorder="1" applyAlignment="1">
      <alignment horizontal="center" vertical="center"/>
    </xf>
    <xf numFmtId="166" fontId="6" fillId="11" borderId="2" xfId="0" applyNumberFormat="1" applyFont="1" applyFill="1" applyBorder="1" applyAlignment="1">
      <alignment horizontal="center" vertical="center"/>
    </xf>
    <xf numFmtId="170" fontId="3" fillId="12" borderId="2" xfId="1" applyNumberFormat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horizontal="center" vertical="center"/>
    </xf>
    <xf numFmtId="166" fontId="3" fillId="2" borderId="2" xfId="1" applyNumberFormat="1" applyFont="1" applyFill="1" applyBorder="1" applyAlignment="1">
      <alignment horizontal="center" vertical="center"/>
    </xf>
    <xf numFmtId="170" fontId="3" fillId="2" borderId="2" xfId="1" applyNumberFormat="1" applyFont="1" applyFill="1" applyBorder="1" applyAlignment="1">
      <alignment horizontal="center" vertical="center"/>
    </xf>
    <xf numFmtId="170" fontId="3" fillId="2" borderId="2" xfId="0" applyNumberFormat="1" applyFont="1" applyFill="1" applyBorder="1" applyAlignment="1">
      <alignment horizontal="center" vertical="center"/>
    </xf>
    <xf numFmtId="166" fontId="3" fillId="2" borderId="2" xfId="0" applyNumberFormat="1" applyFont="1" applyFill="1" applyBorder="1" applyAlignment="1">
      <alignment horizontal="center" vertical="center"/>
    </xf>
    <xf numFmtId="170" fontId="3" fillId="0" borderId="2" xfId="7" applyNumberFormat="1" applyFont="1" applyFill="1" applyBorder="1" applyAlignment="1" applyProtection="1">
      <alignment horizontal="center" vertical="center"/>
      <protection hidden="1"/>
    </xf>
    <xf numFmtId="170" fontId="3" fillId="0" borderId="2" xfId="8" applyNumberFormat="1" applyFont="1" applyFill="1" applyBorder="1" applyAlignment="1" applyProtection="1">
      <alignment horizontal="center" vertical="center"/>
      <protection hidden="1"/>
    </xf>
    <xf numFmtId="170" fontId="3" fillId="0" borderId="2" xfId="9" applyNumberFormat="1" applyFont="1" applyFill="1" applyBorder="1" applyAlignment="1" applyProtection="1">
      <alignment horizontal="center" vertical="center"/>
      <protection hidden="1"/>
    </xf>
    <xf numFmtId="170" fontId="3" fillId="0" borderId="2" xfId="10" applyNumberFormat="1" applyFont="1" applyFill="1" applyBorder="1" applyAlignment="1" applyProtection="1">
      <alignment horizontal="center" vertical="center"/>
      <protection hidden="1"/>
    </xf>
    <xf numFmtId="170" fontId="3" fillId="0" borderId="5" xfId="11" applyNumberFormat="1" applyFont="1" applyFill="1" applyBorder="1" applyAlignment="1" applyProtection="1">
      <alignment horizontal="center" vertical="center"/>
      <protection hidden="1"/>
    </xf>
    <xf numFmtId="170" fontId="3" fillId="0" borderId="5" xfId="12" applyNumberFormat="1" applyFont="1" applyFill="1" applyBorder="1" applyAlignment="1" applyProtection="1">
      <alignment horizontal="center" vertical="center"/>
      <protection hidden="1"/>
    </xf>
    <xf numFmtId="170" fontId="3" fillId="0" borderId="5" xfId="13" applyNumberFormat="1" applyFont="1" applyFill="1" applyBorder="1" applyAlignment="1" applyProtection="1">
      <alignment horizontal="center" vertical="center"/>
      <protection hidden="1"/>
    </xf>
    <xf numFmtId="170" fontId="3" fillId="0" borderId="5" xfId="14" applyNumberFormat="1" applyFont="1" applyFill="1" applyBorder="1" applyAlignment="1" applyProtection="1">
      <alignment horizontal="center" vertical="center"/>
      <protection hidden="1"/>
    </xf>
    <xf numFmtId="170" fontId="3" fillId="0" borderId="5" xfId="15" applyNumberFormat="1" applyFont="1" applyFill="1" applyBorder="1" applyAlignment="1" applyProtection="1">
      <alignment horizontal="center" vertical="center"/>
      <protection hidden="1"/>
    </xf>
    <xf numFmtId="170" fontId="3" fillId="0" borderId="2" xfId="16" applyNumberFormat="1" applyFont="1" applyFill="1" applyBorder="1" applyAlignment="1" applyProtection="1">
      <alignment horizontal="center" vertical="center"/>
      <protection hidden="1"/>
    </xf>
    <xf numFmtId="170" fontId="3" fillId="0" borderId="2" xfId="17" applyNumberFormat="1" applyFont="1" applyFill="1" applyBorder="1" applyAlignment="1" applyProtection="1">
      <alignment horizontal="center" vertical="center"/>
      <protection hidden="1"/>
    </xf>
    <xf numFmtId="170" fontId="3" fillId="11" borderId="2" xfId="1" applyNumberFormat="1" applyFont="1" applyFill="1" applyBorder="1" applyAlignment="1">
      <alignment horizontal="center" vertical="center"/>
    </xf>
    <xf numFmtId="170" fontId="3" fillId="11" borderId="2" xfId="0" applyNumberFormat="1" applyFont="1" applyFill="1" applyBorder="1" applyAlignment="1">
      <alignment horizontal="center" vertical="center"/>
    </xf>
    <xf numFmtId="170" fontId="3" fillId="0" borderId="5" xfId="18" applyNumberFormat="1" applyFont="1" applyFill="1" applyBorder="1" applyAlignment="1" applyProtection="1">
      <alignment horizontal="center" vertical="center"/>
      <protection hidden="1"/>
    </xf>
    <xf numFmtId="170" fontId="3" fillId="0" borderId="2" xfId="18" applyNumberFormat="1" applyFont="1" applyFill="1" applyBorder="1" applyAlignment="1" applyProtection="1">
      <alignment horizontal="center" vertical="center"/>
      <protection hidden="1"/>
    </xf>
    <xf numFmtId="170" fontId="3" fillId="0" borderId="5" xfId="19" applyNumberFormat="1" applyFont="1" applyFill="1" applyBorder="1" applyAlignment="1" applyProtection="1">
      <alignment horizontal="center" vertical="center"/>
      <protection hidden="1"/>
    </xf>
    <xf numFmtId="170" fontId="3" fillId="0" borderId="2" xfId="20" applyNumberFormat="1" applyFont="1" applyFill="1" applyBorder="1" applyAlignment="1" applyProtection="1">
      <alignment horizontal="center" vertical="center"/>
      <protection hidden="1"/>
    </xf>
    <xf numFmtId="170" fontId="3" fillId="0" borderId="2" xfId="21" applyNumberFormat="1" applyFont="1" applyFill="1" applyBorder="1" applyAlignment="1" applyProtection="1">
      <alignment horizontal="center" vertical="center"/>
      <protection hidden="1"/>
    </xf>
    <xf numFmtId="170" fontId="3" fillId="0" borderId="2" xfId="22" applyNumberFormat="1" applyFont="1" applyFill="1" applyBorder="1" applyAlignment="1" applyProtection="1">
      <alignment horizontal="center" vertical="center"/>
      <protection hidden="1"/>
    </xf>
    <xf numFmtId="170" fontId="3" fillId="0" borderId="2" xfId="23" applyNumberFormat="1" applyFont="1" applyFill="1" applyBorder="1" applyAlignment="1" applyProtection="1">
      <alignment horizontal="center" vertical="center"/>
      <protection hidden="1"/>
    </xf>
    <xf numFmtId="170" fontId="3" fillId="0" borderId="2" xfId="24" applyNumberFormat="1" applyFont="1" applyFill="1" applyBorder="1" applyAlignment="1" applyProtection="1">
      <alignment horizontal="center" vertical="center"/>
      <protection hidden="1"/>
    </xf>
    <xf numFmtId="170" fontId="3" fillId="0" borderId="2" xfId="25" applyNumberFormat="1" applyFont="1" applyFill="1" applyBorder="1" applyAlignment="1" applyProtection="1">
      <alignment horizontal="center" vertical="center"/>
      <protection hidden="1"/>
    </xf>
    <xf numFmtId="170" fontId="3" fillId="0" borderId="2" xfId="26" applyNumberFormat="1" applyFont="1" applyFill="1" applyBorder="1" applyAlignment="1" applyProtection="1">
      <alignment horizontal="center" vertical="center"/>
      <protection hidden="1"/>
    </xf>
    <xf numFmtId="170" fontId="3" fillId="0" borderId="2" xfId="27" applyNumberFormat="1" applyFont="1" applyFill="1" applyBorder="1" applyAlignment="1" applyProtection="1">
      <alignment horizontal="center" vertical="center"/>
      <protection hidden="1"/>
    </xf>
    <xf numFmtId="170" fontId="3" fillId="0" borderId="2" xfId="28" applyNumberFormat="1" applyFont="1" applyFill="1" applyBorder="1" applyAlignment="1" applyProtection="1">
      <alignment horizontal="center" vertical="center"/>
      <protection hidden="1"/>
    </xf>
    <xf numFmtId="170" fontId="3" fillId="0" borderId="2" xfId="29" applyNumberFormat="1" applyFont="1" applyFill="1" applyBorder="1" applyAlignment="1" applyProtection="1">
      <alignment horizontal="center" vertical="center"/>
      <protection hidden="1"/>
    </xf>
    <xf numFmtId="170" fontId="3" fillId="0" borderId="2" xfId="30" applyNumberFormat="1" applyFont="1" applyFill="1" applyBorder="1" applyAlignment="1" applyProtection="1">
      <alignment horizontal="center" vertical="center"/>
      <protection hidden="1"/>
    </xf>
    <xf numFmtId="170" fontId="3" fillId="0" borderId="2" xfId="31" applyNumberFormat="1" applyFont="1" applyFill="1" applyBorder="1" applyAlignment="1" applyProtection="1">
      <alignment horizontal="center" vertical="center"/>
      <protection hidden="1"/>
    </xf>
    <xf numFmtId="170" fontId="3" fillId="0" borderId="2" xfId="32" applyNumberFormat="1" applyFont="1" applyFill="1" applyBorder="1" applyAlignment="1" applyProtection="1">
      <alignment horizontal="center" vertical="center"/>
      <protection hidden="1"/>
    </xf>
    <xf numFmtId="170" fontId="3" fillId="0" borderId="2" xfId="33" applyNumberFormat="1" applyFont="1" applyFill="1" applyBorder="1" applyAlignment="1" applyProtection="1">
      <alignment horizontal="center" vertical="center"/>
      <protection hidden="1"/>
    </xf>
    <xf numFmtId="170" fontId="3" fillId="0" borderId="2" xfId="34" applyNumberFormat="1" applyFont="1" applyFill="1" applyBorder="1" applyAlignment="1" applyProtection="1">
      <alignment horizontal="center" vertical="center"/>
      <protection hidden="1"/>
    </xf>
    <xf numFmtId="170" fontId="7" fillId="0" borderId="2" xfId="35" applyNumberFormat="1" applyFont="1" applyFill="1" applyBorder="1" applyAlignment="1" applyProtection="1">
      <alignment horizontal="center" vertical="center"/>
      <protection hidden="1"/>
    </xf>
    <xf numFmtId="170" fontId="7" fillId="0" borderId="2" xfId="36" applyNumberFormat="1" applyFont="1" applyFill="1" applyBorder="1" applyAlignment="1" applyProtection="1">
      <alignment horizontal="center" vertical="center"/>
      <protection hidden="1"/>
    </xf>
    <xf numFmtId="170" fontId="3" fillId="0" borderId="2" xfId="37" applyNumberFormat="1" applyFont="1" applyFill="1" applyBorder="1" applyAlignment="1" applyProtection="1">
      <alignment horizontal="center" vertical="center"/>
      <protection hidden="1"/>
    </xf>
    <xf numFmtId="170" fontId="3" fillId="0" borderId="2" xfId="38" applyNumberFormat="1" applyFont="1" applyFill="1" applyBorder="1" applyAlignment="1" applyProtection="1">
      <alignment horizontal="center" vertical="center"/>
      <protection hidden="1"/>
    </xf>
    <xf numFmtId="170" fontId="3" fillId="0" borderId="2" xfId="39" applyNumberFormat="1" applyFont="1" applyBorder="1" applyAlignment="1">
      <alignment horizontal="center" vertical="center"/>
    </xf>
    <xf numFmtId="170" fontId="3" fillId="0" borderId="2" xfId="40" applyNumberFormat="1" applyFont="1" applyFill="1" applyBorder="1" applyAlignment="1" applyProtection="1">
      <alignment horizontal="center" vertical="center"/>
      <protection hidden="1"/>
    </xf>
    <xf numFmtId="170" fontId="3" fillId="0" borderId="2" xfId="41" applyNumberFormat="1" applyFont="1" applyFill="1" applyBorder="1" applyAlignment="1" applyProtection="1">
      <alignment horizontal="center" vertical="center"/>
      <protection hidden="1"/>
    </xf>
    <xf numFmtId="170" fontId="3" fillId="0" borderId="2" xfId="42" applyNumberFormat="1" applyFont="1" applyFill="1" applyBorder="1" applyAlignment="1" applyProtection="1">
      <alignment horizontal="center" vertical="center"/>
      <protection hidden="1"/>
    </xf>
    <xf numFmtId="170" fontId="3" fillId="0" borderId="2" xfId="43" applyNumberFormat="1" applyFont="1" applyFill="1" applyBorder="1" applyAlignment="1" applyProtection="1">
      <alignment horizontal="center" vertical="center"/>
      <protection hidden="1"/>
    </xf>
    <xf numFmtId="170" fontId="3" fillId="0" borderId="2" xfId="44" applyNumberFormat="1" applyFont="1" applyFill="1" applyBorder="1" applyAlignment="1" applyProtection="1">
      <alignment horizontal="center" vertical="center"/>
      <protection hidden="1"/>
    </xf>
    <xf numFmtId="170" fontId="3" fillId="0" borderId="2" xfId="45" applyNumberFormat="1" applyFont="1" applyFill="1" applyBorder="1" applyAlignment="1" applyProtection="1">
      <alignment horizontal="center" vertical="center"/>
      <protection hidden="1"/>
    </xf>
    <xf numFmtId="170" fontId="3" fillId="0" borderId="2" xfId="46" applyNumberFormat="1" applyFont="1" applyFill="1" applyBorder="1" applyAlignment="1" applyProtection="1">
      <alignment horizontal="center" vertical="center"/>
      <protection hidden="1"/>
    </xf>
    <xf numFmtId="170" fontId="3" fillId="0" borderId="2" xfId="47" applyNumberFormat="1" applyFont="1" applyFill="1" applyBorder="1" applyAlignment="1" applyProtection="1">
      <alignment horizontal="center" vertical="center"/>
      <protection hidden="1"/>
    </xf>
    <xf numFmtId="170" fontId="3" fillId="0" borderId="2" xfId="48" applyNumberFormat="1" applyFont="1" applyFill="1" applyBorder="1" applyAlignment="1" applyProtection="1">
      <alignment horizontal="center" vertical="center"/>
      <protection hidden="1"/>
    </xf>
    <xf numFmtId="170" fontId="6" fillId="13" borderId="2" xfId="1" applyNumberFormat="1" applyFont="1" applyFill="1" applyBorder="1" applyAlignment="1">
      <alignment horizontal="center" vertical="center"/>
    </xf>
    <xf numFmtId="166" fontId="6" fillId="13" borderId="2" xfId="1" applyNumberFormat="1" applyFont="1" applyFill="1" applyBorder="1" applyAlignment="1">
      <alignment horizontal="center" vertical="center"/>
    </xf>
    <xf numFmtId="170" fontId="6" fillId="13" borderId="2" xfId="0" applyNumberFormat="1" applyFont="1" applyFill="1" applyBorder="1" applyAlignment="1">
      <alignment horizontal="center" vertical="center"/>
    </xf>
    <xf numFmtId="166" fontId="6" fillId="13" borderId="2" xfId="0" applyNumberFormat="1" applyFont="1" applyFill="1" applyBorder="1" applyAlignment="1">
      <alignment horizontal="center" vertical="center"/>
    </xf>
    <xf numFmtId="170" fontId="3" fillId="14" borderId="2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168" fontId="3" fillId="2" borderId="0" xfId="1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170" fontId="3" fillId="0" borderId="7" xfId="7" applyNumberFormat="1" applyFont="1" applyFill="1" applyBorder="1" applyAlignment="1" applyProtection="1">
      <alignment horizontal="center" vertical="center"/>
      <protection hidden="1"/>
    </xf>
    <xf numFmtId="170" fontId="3" fillId="0" borderId="7" xfId="8" applyNumberFormat="1" applyFont="1" applyFill="1" applyBorder="1" applyAlignment="1" applyProtection="1">
      <alignment horizontal="center" vertical="center"/>
      <protection hidden="1"/>
    </xf>
    <xf numFmtId="49" fontId="26" fillId="0" borderId="17" xfId="58" applyNumberFormat="1" applyFont="1" applyBorder="1" applyAlignment="1" applyProtection="1">
      <alignment horizontal="center" vertical="center" wrapText="1"/>
    </xf>
    <xf numFmtId="49" fontId="26" fillId="10" borderId="17" xfId="58" applyNumberFormat="1" applyFont="1" applyFill="1" applyBorder="1" applyAlignment="1" applyProtection="1">
      <alignment horizontal="center" vertical="center" wrapText="1"/>
    </xf>
    <xf numFmtId="49" fontId="27" fillId="0" borderId="17" xfId="58" applyNumberFormat="1" applyFont="1" applyBorder="1" applyAlignment="1" applyProtection="1">
      <alignment horizontal="center" vertical="center" wrapText="1"/>
    </xf>
    <xf numFmtId="49" fontId="27" fillId="10" borderId="17" xfId="58" applyNumberFormat="1" applyFont="1" applyFill="1" applyBorder="1" applyAlignment="1" applyProtection="1">
      <alignment horizontal="center" vertical="center" wrapText="1"/>
    </xf>
    <xf numFmtId="0" fontId="34" fillId="0" borderId="2" xfId="49" applyNumberFormat="1" applyFont="1" applyBorder="1" applyAlignment="1" applyProtection="1">
      <alignment horizontal="center" vertical="center" wrapText="1"/>
    </xf>
    <xf numFmtId="0" fontId="34" fillId="0" borderId="2" xfId="50" applyFont="1" applyBorder="1" applyAlignment="1">
      <alignment horizontal="center" vertical="center" wrapText="1"/>
    </xf>
    <xf numFmtId="0" fontId="26" fillId="0" borderId="2" xfId="51" applyNumberFormat="1" applyFont="1" applyBorder="1" applyAlignment="1" applyProtection="1">
      <alignment horizontal="center" vertical="center" wrapText="1"/>
    </xf>
    <xf numFmtId="0" fontId="26" fillId="0" borderId="2" xfId="52" applyNumberFormat="1" applyFont="1" applyBorder="1" applyAlignment="1" applyProtection="1">
      <alignment horizontal="center" vertical="center" wrapText="1"/>
    </xf>
    <xf numFmtId="0" fontId="28" fillId="0" borderId="2" xfId="3" applyFont="1" applyBorder="1" applyAlignment="1" applyProtection="1">
      <alignment horizontal="center" vertical="center" wrapText="1"/>
      <protection locked="0"/>
    </xf>
    <xf numFmtId="167" fontId="28" fillId="0" borderId="2" xfId="3" applyNumberFormat="1" applyFont="1" applyBorder="1" applyAlignment="1" applyProtection="1">
      <alignment horizontal="center" vertical="center" wrapText="1"/>
      <protection locked="0"/>
    </xf>
    <xf numFmtId="0" fontId="34" fillId="10" borderId="16" xfId="57" applyNumberFormat="1" applyFont="1" applyFill="1" applyAlignment="1" applyProtection="1">
      <alignment horizontal="center" vertical="center" wrapText="1"/>
    </xf>
    <xf numFmtId="165" fontId="26" fillId="10" borderId="2" xfId="59" applyNumberFormat="1" applyFont="1" applyFill="1" applyBorder="1" applyAlignment="1" applyProtection="1">
      <alignment horizontal="center" vertical="center" wrapText="1"/>
    </xf>
    <xf numFmtId="167" fontId="26" fillId="10" borderId="2" xfId="52" applyNumberFormat="1" applyFont="1" applyFill="1" applyBorder="1" applyAlignment="1" applyProtection="1">
      <alignment horizontal="center" vertical="center" wrapText="1"/>
    </xf>
    <xf numFmtId="167" fontId="28" fillId="10" borderId="2" xfId="3" applyNumberFormat="1" applyFont="1" applyFill="1" applyBorder="1" applyAlignment="1" applyProtection="1">
      <alignment horizontal="center" vertical="center" wrapText="1"/>
      <protection locked="0"/>
    </xf>
    <xf numFmtId="165" fontId="26" fillId="10" borderId="2" xfId="56" applyNumberFormat="1" applyFont="1" applyFill="1" applyBorder="1" applyAlignment="1" applyProtection="1">
      <alignment horizontal="center" vertical="center" wrapText="1"/>
    </xf>
    <xf numFmtId="165" fontId="28" fillId="10" borderId="2" xfId="3" applyNumberFormat="1" applyFont="1" applyFill="1" applyBorder="1" applyAlignment="1" applyProtection="1">
      <alignment horizontal="center" vertical="center" wrapText="1"/>
      <protection locked="0"/>
    </xf>
    <xf numFmtId="165" fontId="26" fillId="0" borderId="2" xfId="59" applyNumberFormat="1" applyFont="1" applyBorder="1" applyAlignment="1" applyProtection="1">
      <alignment horizontal="center" vertical="center" wrapText="1"/>
    </xf>
    <xf numFmtId="167" fontId="26" fillId="0" borderId="2" xfId="52" applyNumberFormat="1" applyFont="1" applyBorder="1" applyAlignment="1" applyProtection="1">
      <alignment horizontal="center" vertical="center" wrapText="1"/>
    </xf>
    <xf numFmtId="165" fontId="26" fillId="0" borderId="2" xfId="56" applyNumberFormat="1" applyFont="1" applyBorder="1" applyAlignment="1" applyProtection="1">
      <alignment horizontal="center" vertical="center" wrapText="1"/>
    </xf>
    <xf numFmtId="165" fontId="28" fillId="0" borderId="2" xfId="3" applyNumberFormat="1" applyFont="1" applyBorder="1" applyAlignment="1" applyProtection="1">
      <alignment horizontal="center" vertical="center" wrapText="1"/>
      <protection locked="0"/>
    </xf>
    <xf numFmtId="49" fontId="26" fillId="0" borderId="14" xfId="54" applyNumberFormat="1" applyFont="1" applyBorder="1" applyAlignment="1" applyProtection="1">
      <alignment horizontal="center" vertical="center" wrapText="1"/>
    </xf>
    <xf numFmtId="49" fontId="26" fillId="0" borderId="13" xfId="54" applyNumberFormat="1" applyFont="1" applyBorder="1" applyAlignment="1" applyProtection="1">
      <alignment horizontal="center" vertical="center" wrapText="1"/>
    </xf>
    <xf numFmtId="170" fontId="28" fillId="7" borderId="2" xfId="6" applyNumberFormat="1" applyFont="1" applyFill="1" applyBorder="1" applyAlignment="1">
      <alignment horizontal="center" vertical="center"/>
    </xf>
    <xf numFmtId="170" fontId="28" fillId="0" borderId="2" xfId="1" applyNumberFormat="1" applyFont="1" applyBorder="1" applyAlignment="1">
      <alignment horizontal="center" vertical="center"/>
    </xf>
    <xf numFmtId="165" fontId="9" fillId="7" borderId="2" xfId="1" applyNumberFormat="1" applyFont="1" applyFill="1" applyBorder="1" applyAlignment="1">
      <alignment horizontal="center" vertical="center"/>
    </xf>
    <xf numFmtId="169" fontId="9" fillId="7" borderId="2" xfId="1" applyNumberFormat="1" applyFont="1" applyFill="1" applyBorder="1" applyAlignment="1">
      <alignment horizontal="center" vertical="center"/>
    </xf>
    <xf numFmtId="166" fontId="9" fillId="2" borderId="2" xfId="1" applyNumberFormat="1" applyFont="1" applyFill="1" applyBorder="1" applyAlignment="1">
      <alignment horizontal="center" vertical="center"/>
    </xf>
    <xf numFmtId="170" fontId="9" fillId="2" borderId="2" xfId="1" applyNumberFormat="1" applyFont="1" applyFill="1" applyBorder="1" applyAlignment="1">
      <alignment horizontal="center" vertical="center"/>
    </xf>
    <xf numFmtId="165" fontId="9" fillId="7" borderId="2" xfId="0" applyNumberFormat="1" applyFont="1" applyFill="1" applyBorder="1" applyAlignment="1">
      <alignment horizontal="center" vertical="center"/>
    </xf>
    <xf numFmtId="169" fontId="37" fillId="0" borderId="2" xfId="0" applyNumberFormat="1" applyFont="1" applyBorder="1" applyAlignment="1">
      <alignment horizontal="center" vertical="center"/>
    </xf>
    <xf numFmtId="169" fontId="37" fillId="0" borderId="2" xfId="0" applyNumberFormat="1" applyFont="1" applyFill="1" applyBorder="1" applyAlignment="1">
      <alignment horizontal="center" vertical="center"/>
    </xf>
    <xf numFmtId="170" fontId="37" fillId="7" borderId="2" xfId="0" applyNumberFormat="1" applyFont="1" applyFill="1" applyBorder="1" applyAlignment="1">
      <alignment horizontal="center" vertical="center"/>
    </xf>
    <xf numFmtId="167" fontId="37" fillId="7" borderId="2" xfId="0" applyNumberFormat="1" applyFont="1" applyFill="1" applyBorder="1" applyAlignment="1">
      <alignment horizontal="center" vertical="center"/>
    </xf>
    <xf numFmtId="165" fontId="9" fillId="6" borderId="2" xfId="1" applyNumberFormat="1" applyFont="1" applyFill="1" applyBorder="1" applyAlignment="1">
      <alignment horizontal="center" vertical="center"/>
    </xf>
    <xf numFmtId="169" fontId="9" fillId="9" borderId="2" xfId="1" applyNumberFormat="1" applyFont="1" applyFill="1" applyBorder="1" applyAlignment="1">
      <alignment horizontal="center" vertical="center"/>
    </xf>
    <xf numFmtId="166" fontId="9" fillId="6" borderId="2" xfId="1" applyNumberFormat="1" applyFont="1" applyFill="1" applyBorder="1" applyAlignment="1">
      <alignment horizontal="center" vertical="center"/>
    </xf>
    <xf numFmtId="170" fontId="9" fillId="6" borderId="2" xfId="1" applyNumberFormat="1" applyFont="1" applyFill="1" applyBorder="1" applyAlignment="1">
      <alignment horizontal="center" vertical="center"/>
    </xf>
    <xf numFmtId="165" fontId="9" fillId="6" borderId="2" xfId="0" applyNumberFormat="1" applyFont="1" applyFill="1" applyBorder="1" applyAlignment="1">
      <alignment horizontal="center" vertical="center"/>
    </xf>
    <xf numFmtId="169" fontId="37" fillId="6" borderId="2" xfId="0" applyNumberFormat="1" applyFont="1" applyFill="1" applyBorder="1" applyAlignment="1">
      <alignment horizontal="center" vertical="center"/>
    </xf>
    <xf numFmtId="170" fontId="37" fillId="9" borderId="2" xfId="0" applyNumberFormat="1" applyFont="1" applyFill="1" applyBorder="1" applyAlignment="1">
      <alignment horizontal="center" vertical="center"/>
    </xf>
    <xf numFmtId="167" fontId="37" fillId="9" borderId="2" xfId="0" applyNumberFormat="1" applyFont="1" applyFill="1" applyBorder="1" applyAlignment="1">
      <alignment horizontal="center" vertical="center"/>
    </xf>
    <xf numFmtId="165" fontId="10" fillId="3" borderId="2" xfId="1" applyNumberFormat="1" applyFont="1" applyFill="1" applyBorder="1" applyAlignment="1">
      <alignment horizontal="center" vertical="center"/>
    </xf>
    <xf numFmtId="169" fontId="10" fillId="4" borderId="2" xfId="1" applyNumberFormat="1" applyFont="1" applyFill="1" applyBorder="1" applyAlignment="1">
      <alignment horizontal="center" vertical="center"/>
    </xf>
    <xf numFmtId="166" fontId="10" fillId="3" borderId="2" xfId="1" applyNumberFormat="1" applyFont="1" applyFill="1" applyBorder="1" applyAlignment="1">
      <alignment horizontal="center" vertical="center"/>
    </xf>
    <xf numFmtId="170" fontId="10" fillId="3" borderId="2" xfId="1" applyNumberFormat="1" applyFont="1" applyFill="1" applyBorder="1" applyAlignment="1">
      <alignment horizontal="center" vertical="center"/>
    </xf>
    <xf numFmtId="165" fontId="10" fillId="3" borderId="2" xfId="0" applyNumberFormat="1" applyFont="1" applyFill="1" applyBorder="1" applyAlignment="1">
      <alignment horizontal="center" vertical="center"/>
    </xf>
    <xf numFmtId="169" fontId="38" fillId="3" borderId="2" xfId="0" applyNumberFormat="1" applyFont="1" applyFill="1" applyBorder="1" applyAlignment="1">
      <alignment horizontal="center" vertical="center"/>
    </xf>
    <xf numFmtId="170" fontId="38" fillId="3" borderId="2" xfId="0" applyNumberFormat="1" applyFont="1" applyFill="1" applyBorder="1" applyAlignment="1">
      <alignment horizontal="center" vertical="center"/>
    </xf>
    <xf numFmtId="167" fontId="38" fillId="3" borderId="2" xfId="0" applyNumberFormat="1" applyFont="1" applyFill="1" applyBorder="1" applyAlignment="1">
      <alignment horizontal="center" vertical="center"/>
    </xf>
    <xf numFmtId="165" fontId="9" fillId="10" borderId="2" xfId="1" applyNumberFormat="1" applyFont="1" applyFill="1" applyBorder="1" applyAlignment="1">
      <alignment horizontal="center" vertical="center"/>
    </xf>
    <xf numFmtId="165" fontId="9" fillId="7" borderId="2" xfId="3" applyNumberFormat="1" applyFont="1" applyFill="1" applyBorder="1" applyAlignment="1">
      <alignment horizontal="center" vertical="center"/>
    </xf>
    <xf numFmtId="165" fontId="10" fillId="3" borderId="6" xfId="0" applyNumberFormat="1" applyFont="1" applyFill="1" applyBorder="1" applyAlignment="1">
      <alignment horizontal="center" vertical="center"/>
    </xf>
    <xf numFmtId="167" fontId="38" fillId="5" borderId="2" xfId="0" applyNumberFormat="1" applyFont="1" applyFill="1" applyBorder="1" applyAlignment="1">
      <alignment horizontal="center" vertical="center"/>
    </xf>
    <xf numFmtId="165" fontId="10" fillId="4" borderId="2" xfId="1" applyNumberFormat="1" applyFont="1" applyFill="1" applyBorder="1" applyAlignment="1">
      <alignment horizontal="center" vertical="center"/>
    </xf>
    <xf numFmtId="166" fontId="10" fillId="4" borderId="2" xfId="1" applyNumberFormat="1" applyFont="1" applyFill="1" applyBorder="1" applyAlignment="1">
      <alignment horizontal="center" vertical="center"/>
    </xf>
    <xf numFmtId="170" fontId="10" fillId="4" borderId="2" xfId="1" applyNumberFormat="1" applyFont="1" applyFill="1" applyBorder="1" applyAlignment="1">
      <alignment horizontal="center" vertical="center"/>
    </xf>
    <xf numFmtId="165" fontId="10" fillId="4" borderId="2" xfId="0" applyNumberFormat="1" applyFont="1" applyFill="1" applyBorder="1" applyAlignment="1">
      <alignment horizontal="center" vertical="center"/>
    </xf>
    <xf numFmtId="169" fontId="38" fillId="4" borderId="2" xfId="0" applyNumberFormat="1" applyFont="1" applyFill="1" applyBorder="1" applyAlignment="1">
      <alignment horizontal="center" vertical="center"/>
    </xf>
    <xf numFmtId="169" fontId="9" fillId="6" borderId="2" xfId="1" applyNumberFormat="1" applyFont="1" applyFill="1" applyBorder="1" applyAlignment="1">
      <alignment horizontal="center" vertical="center"/>
    </xf>
    <xf numFmtId="170" fontId="37" fillId="6" borderId="2" xfId="0" applyNumberFormat="1" applyFont="1" applyFill="1" applyBorder="1" applyAlignment="1">
      <alignment horizontal="center" vertical="center"/>
    </xf>
    <xf numFmtId="167" fontId="37" fillId="6" borderId="2" xfId="0" applyNumberFormat="1" applyFont="1" applyFill="1" applyBorder="1" applyAlignment="1">
      <alignment horizontal="center" vertical="center"/>
    </xf>
    <xf numFmtId="169" fontId="38" fillId="6" borderId="2" xfId="0" applyNumberFormat="1" applyFont="1" applyFill="1" applyBorder="1" applyAlignment="1">
      <alignment horizontal="center" vertical="center"/>
    </xf>
    <xf numFmtId="4" fontId="9" fillId="2" borderId="2" xfId="1" applyNumberFormat="1" applyFont="1" applyFill="1" applyBorder="1" applyAlignment="1">
      <alignment horizontal="center" vertical="center"/>
    </xf>
    <xf numFmtId="169" fontId="37" fillId="7" borderId="2" xfId="0" applyNumberFormat="1" applyFont="1" applyFill="1" applyBorder="1" applyAlignment="1">
      <alignment horizontal="center" vertical="center"/>
    </xf>
    <xf numFmtId="4" fontId="9" fillId="7" borderId="2" xfId="1" applyNumberFormat="1" applyFont="1" applyFill="1" applyBorder="1" applyAlignment="1">
      <alignment horizontal="center" vertical="center"/>
    </xf>
    <xf numFmtId="165" fontId="9" fillId="8" borderId="2" xfId="1" applyNumberFormat="1" applyFont="1" applyFill="1" applyBorder="1" applyAlignment="1">
      <alignment horizontal="center" vertical="center"/>
    </xf>
    <xf numFmtId="166" fontId="9" fillId="9" borderId="2" xfId="1" applyNumberFormat="1" applyFont="1" applyFill="1" applyBorder="1" applyAlignment="1">
      <alignment horizontal="center" vertical="center"/>
    </xf>
    <xf numFmtId="170" fontId="9" fillId="9" borderId="2" xfId="1" applyNumberFormat="1" applyFont="1" applyFill="1" applyBorder="1" applyAlignment="1">
      <alignment horizontal="center" vertical="center"/>
    </xf>
    <xf numFmtId="165" fontId="9" fillId="9" borderId="2" xfId="0" applyNumberFormat="1" applyFont="1" applyFill="1" applyBorder="1" applyAlignment="1">
      <alignment horizontal="center" vertical="center"/>
    </xf>
    <xf numFmtId="169" fontId="37" fillId="9" borderId="2" xfId="0" applyNumberFormat="1" applyFont="1" applyFill="1" applyBorder="1" applyAlignment="1">
      <alignment horizontal="center" vertical="center"/>
    </xf>
    <xf numFmtId="165" fontId="28" fillId="0" borderId="2" xfId="1" applyNumberFormat="1" applyFont="1" applyFill="1" applyBorder="1" applyAlignment="1">
      <alignment horizontal="center" vertical="center" wrapText="1"/>
    </xf>
    <xf numFmtId="166" fontId="28" fillId="0" borderId="2" xfId="1" applyNumberFormat="1" applyFont="1" applyFill="1" applyBorder="1" applyAlignment="1">
      <alignment horizontal="center" vertical="center" wrapText="1"/>
    </xf>
    <xf numFmtId="167" fontId="28" fillId="0" borderId="2" xfId="1" applyNumberFormat="1" applyFont="1" applyFill="1" applyBorder="1" applyAlignment="1">
      <alignment horizontal="center" vertical="center" wrapText="1"/>
    </xf>
    <xf numFmtId="167" fontId="35" fillId="0" borderId="2" xfId="0" applyNumberFormat="1" applyFont="1" applyBorder="1" applyAlignment="1">
      <alignment horizontal="center" vertical="center"/>
    </xf>
    <xf numFmtId="167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165" fontId="28" fillId="0" borderId="2" xfId="1" applyNumberFormat="1" applyFont="1" applyFill="1" applyBorder="1" applyAlignment="1">
      <alignment horizontal="center" vertical="center"/>
    </xf>
    <xf numFmtId="166" fontId="28" fillId="0" borderId="2" xfId="1" applyNumberFormat="1" applyFont="1" applyFill="1" applyBorder="1" applyAlignment="1">
      <alignment horizontal="center" vertical="center"/>
    </xf>
    <xf numFmtId="4" fontId="28" fillId="0" borderId="2" xfId="1" applyNumberFormat="1" applyFont="1" applyFill="1" applyBorder="1" applyAlignment="1">
      <alignment horizontal="center" vertical="center" wrapText="1"/>
    </xf>
    <xf numFmtId="0" fontId="28" fillId="0" borderId="2" xfId="1" applyNumberFormat="1" applyFont="1" applyFill="1" applyBorder="1" applyAlignment="1">
      <alignment horizontal="center" vertical="center"/>
    </xf>
    <xf numFmtId="0" fontId="28" fillId="0" borderId="2" xfId="1" applyNumberFormat="1" applyFont="1" applyFill="1" applyBorder="1" applyAlignment="1">
      <alignment horizontal="center" vertical="center" wrapText="1"/>
    </xf>
    <xf numFmtId="0" fontId="35" fillId="0" borderId="2" xfId="0" applyNumberFormat="1" applyFont="1" applyBorder="1" applyAlignment="1">
      <alignment horizontal="center" vertical="center"/>
    </xf>
    <xf numFmtId="165" fontId="8" fillId="0" borderId="2" xfId="1" applyNumberFormat="1" applyFont="1" applyFill="1" applyBorder="1" applyAlignment="1">
      <alignment horizontal="center" vertical="center"/>
    </xf>
    <xf numFmtId="165" fontId="8" fillId="0" borderId="2" xfId="1" applyNumberFormat="1" applyFont="1" applyFill="1" applyBorder="1" applyAlignment="1">
      <alignment horizontal="center" vertical="center" wrapText="1"/>
    </xf>
    <xf numFmtId="166" fontId="8" fillId="0" borderId="2" xfId="1" applyNumberFormat="1" applyFont="1" applyFill="1" applyBorder="1" applyAlignment="1">
      <alignment horizontal="center" vertical="center"/>
    </xf>
    <xf numFmtId="167" fontId="8" fillId="0" borderId="2" xfId="1" applyNumberFormat="1" applyFont="1" applyFill="1" applyBorder="1" applyAlignment="1">
      <alignment horizontal="center" vertical="center" wrapText="1"/>
    </xf>
    <xf numFmtId="0" fontId="36" fillId="0" borderId="2" xfId="0" applyNumberFormat="1" applyFont="1" applyBorder="1" applyAlignment="1">
      <alignment horizontal="center" vertical="center"/>
    </xf>
    <xf numFmtId="2" fontId="36" fillId="0" borderId="2" xfId="0" applyNumberFormat="1" applyFont="1" applyBorder="1" applyAlignment="1">
      <alignment horizontal="center" vertical="center"/>
    </xf>
    <xf numFmtId="167" fontId="36" fillId="0" borderId="2" xfId="0" applyNumberFormat="1" applyFont="1" applyBorder="1" applyAlignment="1">
      <alignment horizontal="center" vertical="center"/>
    </xf>
    <xf numFmtId="0" fontId="28" fillId="0" borderId="0" xfId="1" applyFont="1" applyFill="1"/>
    <xf numFmtId="0" fontId="39" fillId="0" borderId="2" xfId="0" applyFont="1" applyBorder="1" applyAlignment="1">
      <alignment wrapText="1"/>
    </xf>
    <xf numFmtId="0" fontId="10" fillId="0" borderId="3" xfId="61" applyFont="1" applyBorder="1" applyAlignment="1">
      <alignment horizontal="center" vertical="center" wrapText="1"/>
    </xf>
    <xf numFmtId="0" fontId="10" fillId="0" borderId="7" xfId="61" applyFont="1" applyBorder="1" applyAlignment="1">
      <alignment horizontal="center" vertical="center" wrapText="1"/>
    </xf>
    <xf numFmtId="0" fontId="9" fillId="0" borderId="1" xfId="61" applyFont="1" applyBorder="1" applyAlignment="1">
      <alignment horizontal="center"/>
    </xf>
    <xf numFmtId="0" fontId="10" fillId="0" borderId="2" xfId="61" applyFont="1" applyBorder="1" applyAlignment="1">
      <alignment horizontal="center" vertical="center"/>
    </xf>
    <xf numFmtId="0" fontId="10" fillId="0" borderId="2" xfId="61" applyFont="1" applyBorder="1" applyAlignment="1">
      <alignment horizontal="center" vertical="center" wrapText="1"/>
    </xf>
    <xf numFmtId="0" fontId="8" fillId="0" borderId="0" xfId="61" applyFont="1" applyBorder="1" applyAlignment="1">
      <alignment horizontal="center"/>
    </xf>
    <xf numFmtId="0" fontId="3" fillId="0" borderId="0" xfId="61" applyFont="1" applyAlignment="1">
      <alignment horizontal="center"/>
    </xf>
    <xf numFmtId="0" fontId="3" fillId="0" borderId="0" xfId="61" applyFont="1" applyAlignment="1">
      <alignment horizontal="right"/>
    </xf>
    <xf numFmtId="0" fontId="32" fillId="0" borderId="0" xfId="61" applyFont="1" applyAlignment="1">
      <alignment horizontal="center"/>
    </xf>
    <xf numFmtId="0" fontId="28" fillId="0" borderId="4" xfId="3" applyFont="1" applyBorder="1" applyAlignment="1" applyProtection="1">
      <alignment horizontal="center" vertical="center" wrapText="1"/>
      <protection locked="0"/>
    </xf>
    <xf numFmtId="0" fontId="28" fillId="0" borderId="7" xfId="3" applyFont="1" applyBorder="1" applyAlignment="1" applyProtection="1">
      <alignment horizontal="center" vertical="center" wrapText="1"/>
      <protection locked="0"/>
    </xf>
    <xf numFmtId="49" fontId="26" fillId="0" borderId="19" xfId="54" applyFont="1" applyBorder="1" applyAlignment="1">
      <alignment horizontal="center" vertical="center" wrapText="1"/>
    </xf>
    <xf numFmtId="49" fontId="26" fillId="0" borderId="7" xfId="54" applyFont="1" applyBorder="1" applyAlignment="1">
      <alignment horizontal="center" vertical="center" wrapText="1"/>
    </xf>
    <xf numFmtId="49" fontId="26" fillId="0" borderId="2" xfId="54" applyFont="1" applyBorder="1" applyAlignment="1">
      <alignment horizontal="center" vertical="center" wrapText="1"/>
    </xf>
    <xf numFmtId="0" fontId="34" fillId="0" borderId="18" xfId="53" applyNumberFormat="1" applyFont="1" applyBorder="1" applyAlignment="1" applyProtection="1">
      <alignment horizontal="center" vertical="center" wrapText="1"/>
    </xf>
    <xf numFmtId="0" fontId="34" fillId="0" borderId="1" xfId="53" applyNumberFormat="1" applyFont="1" applyBorder="1" applyAlignment="1" applyProtection="1">
      <alignment horizontal="center" vertical="center" wrapText="1"/>
    </xf>
    <xf numFmtId="0" fontId="28" fillId="0" borderId="21" xfId="3" applyFont="1" applyBorder="1" applyAlignment="1" applyProtection="1">
      <alignment horizontal="center" vertical="center" wrapText="1"/>
      <protection locked="0"/>
    </xf>
    <xf numFmtId="0" fontId="28" fillId="0" borderId="0" xfId="3" applyFont="1" applyBorder="1" applyAlignment="1" applyProtection="1">
      <alignment horizontal="center" vertical="center" wrapText="1"/>
      <protection locked="0"/>
    </xf>
    <xf numFmtId="49" fontId="26" fillId="0" borderId="11" xfId="54" applyNumberFormat="1" applyFont="1" applyBorder="1" applyAlignment="1" applyProtection="1">
      <alignment horizontal="center" vertical="center" wrapText="1"/>
    </xf>
    <xf numFmtId="49" fontId="26" fillId="0" borderId="12" xfId="54" applyNumberFormat="1" applyFont="1" applyBorder="1" applyAlignment="1" applyProtection="1">
      <alignment horizontal="center" vertical="center" wrapText="1"/>
    </xf>
    <xf numFmtId="49" fontId="26" fillId="0" borderId="11" xfId="55" applyNumberFormat="1" applyFont="1" applyBorder="1" applyAlignment="1" applyProtection="1">
      <alignment horizontal="center" vertical="center" wrapText="1"/>
    </xf>
    <xf numFmtId="49" fontId="26" fillId="0" borderId="12" xfId="55" applyNumberFormat="1" applyFont="1" applyAlignment="1" applyProtection="1">
      <alignment horizontal="center" vertical="center" wrapText="1"/>
    </xf>
    <xf numFmtId="49" fontId="26" fillId="0" borderId="20" xfId="55" applyNumberFormat="1" applyFont="1" applyBorder="1" applyAlignment="1" applyProtection="1">
      <alignment horizontal="center" vertical="center" wrapText="1"/>
    </xf>
    <xf numFmtId="49" fontId="26" fillId="0" borderId="13" xfId="55" applyNumberFormat="1" applyFont="1" applyBorder="1" applyAlignment="1" applyProtection="1">
      <alignment horizontal="center" vertical="center" wrapText="1"/>
    </xf>
    <xf numFmtId="0" fontId="26" fillId="0" borderId="4" xfId="52" applyNumberFormat="1" applyFont="1" applyBorder="1" applyAlignment="1" applyProtection="1">
      <alignment horizontal="center" vertical="center" wrapText="1"/>
    </xf>
    <xf numFmtId="0" fontId="26" fillId="0" borderId="7" xfId="52" applyNumberFormat="1" applyFont="1" applyBorder="1" applyAlignment="1" applyProtection="1">
      <alignment horizontal="center" vertical="center" wrapText="1"/>
    </xf>
    <xf numFmtId="49" fontId="11" fillId="2" borderId="5" xfId="1" applyNumberFormat="1" applyFont="1" applyFill="1" applyBorder="1" applyAlignment="1">
      <alignment horizontal="center" vertical="center" wrapText="1"/>
    </xf>
    <xf numFmtId="49" fontId="11" fillId="2" borderId="8" xfId="1" applyNumberFormat="1" applyFont="1" applyFill="1" applyBorder="1" applyAlignment="1">
      <alignment horizontal="center" vertical="center" wrapText="1"/>
    </xf>
    <xf numFmtId="49" fontId="11" fillId="2" borderId="6" xfId="1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49" fontId="10" fillId="2" borderId="5" xfId="1" applyNumberFormat="1" applyFont="1" applyFill="1" applyBorder="1" applyAlignment="1">
      <alignment horizontal="center" vertical="center" wrapText="1"/>
    </xf>
    <xf numFmtId="49" fontId="10" fillId="2" borderId="8" xfId="1" applyNumberFormat="1" applyFont="1" applyFill="1" applyBorder="1" applyAlignment="1">
      <alignment horizontal="center" vertical="center" wrapText="1"/>
    </xf>
    <xf numFmtId="49" fontId="10" fillId="2" borderId="6" xfId="1" applyNumberFormat="1" applyFont="1" applyFill="1" applyBorder="1" applyAlignment="1">
      <alignment horizontal="center" vertical="center" wrapText="1"/>
    </xf>
    <xf numFmtId="49" fontId="8" fillId="7" borderId="0" xfId="1" applyNumberFormat="1" applyFont="1" applyFill="1" applyBorder="1" applyAlignment="1">
      <alignment horizontal="center" vertical="center" wrapText="1"/>
    </xf>
    <xf numFmtId="49" fontId="9" fillId="7" borderId="0" xfId="1" applyNumberFormat="1" applyFont="1" applyFill="1" applyBorder="1" applyAlignment="1">
      <alignment horizontal="center" vertical="center" wrapText="1"/>
    </xf>
    <xf numFmtId="49" fontId="10" fillId="7" borderId="0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68" fontId="12" fillId="2" borderId="3" xfId="1" applyNumberFormat="1" applyFont="1" applyFill="1" applyBorder="1" applyAlignment="1">
      <alignment horizontal="center" vertical="center" wrapText="1"/>
    </xf>
    <xf numFmtId="168" fontId="12" fillId="2" borderId="7" xfId="1" applyNumberFormat="1" applyFont="1" applyFill="1" applyBorder="1" applyAlignment="1">
      <alignment horizontal="center" vertical="center" wrapText="1"/>
    </xf>
    <xf numFmtId="49" fontId="10" fillId="2" borderId="0" xfId="1" applyNumberFormat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49" fontId="12" fillId="2" borderId="3" xfId="1" applyNumberFormat="1" applyFont="1" applyFill="1" applyBorder="1" applyAlignment="1">
      <alignment horizontal="center" vertical="center" wrapText="1"/>
    </xf>
    <xf numFmtId="49" fontId="12" fillId="2" borderId="7" xfId="1" applyNumberFormat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12" fillId="2" borderId="7" xfId="1" applyFont="1" applyFill="1" applyBorder="1" applyAlignment="1">
      <alignment horizontal="center" vertical="center" wrapText="1"/>
    </xf>
    <xf numFmtId="49" fontId="8" fillId="2" borderId="5" xfId="1" applyNumberFormat="1" applyFont="1" applyFill="1" applyBorder="1" applyAlignment="1">
      <alignment horizontal="center" vertical="center" wrapText="1"/>
    </xf>
    <xf numFmtId="49" fontId="8" fillId="2" borderId="8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0" fontId="37" fillId="0" borderId="5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0" fontId="37" fillId="0" borderId="6" xfId="0" applyFont="1" applyBorder="1" applyAlignment="1">
      <alignment horizontal="center"/>
    </xf>
    <xf numFmtId="168" fontId="12" fillId="2" borderId="2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49" fontId="11" fillId="2" borderId="2" xfId="1" applyNumberFormat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>
      <alignment horizontal="center" vertical="center" wrapText="1"/>
    </xf>
    <xf numFmtId="4" fontId="2" fillId="0" borderId="4" xfId="1" applyNumberFormat="1" applyFont="1" applyFill="1" applyBorder="1" applyAlignment="1">
      <alignment horizontal="center" vertical="center" wrapText="1"/>
    </xf>
    <xf numFmtId="4" fontId="2" fillId="0" borderId="7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/>
    </xf>
    <xf numFmtId="0" fontId="39" fillId="0" borderId="3" xfId="0" applyFont="1" applyBorder="1" applyAlignment="1">
      <alignment horizontal="center" wrapText="1"/>
    </xf>
    <xf numFmtId="0" fontId="39" fillId="0" borderId="7" xfId="0" applyFont="1" applyBorder="1" applyAlignment="1">
      <alignment horizontal="center" wrapText="1"/>
    </xf>
    <xf numFmtId="0" fontId="39" fillId="0" borderId="5" xfId="0" applyFont="1" applyBorder="1" applyAlignment="1">
      <alignment horizontal="center"/>
    </xf>
    <xf numFmtId="0" fontId="39" fillId="0" borderId="6" xfId="0" applyFont="1" applyBorder="1" applyAlignment="1">
      <alignment horizontal="center"/>
    </xf>
  </cellXfs>
  <cellStyles count="62">
    <cellStyle name="xl22" xfId="49"/>
    <cellStyle name="xl23" xfId="53"/>
    <cellStyle name="xl26" xfId="52"/>
    <cellStyle name="xl27" xfId="51"/>
    <cellStyle name="xl28" xfId="54"/>
    <cellStyle name="xl31" xfId="57"/>
    <cellStyle name="xl43" xfId="58"/>
    <cellStyle name="xl44" xfId="55"/>
    <cellStyle name="xl45" xfId="56"/>
    <cellStyle name="xl46" xfId="59"/>
    <cellStyle name="xl48" xfId="50"/>
    <cellStyle name="xl71" xfId="60"/>
    <cellStyle name="Обычный" xfId="0" builtinId="0"/>
    <cellStyle name="Обычный 2" xfId="3"/>
    <cellStyle name="Обычный 2 10" xfId="24"/>
    <cellStyle name="Обычный 2 11" xfId="25"/>
    <cellStyle name="Обычный 2 12" xfId="26"/>
    <cellStyle name="Обычный 2 13" xfId="27"/>
    <cellStyle name="Обычный 2 14" xfId="39"/>
    <cellStyle name="Обычный 2 15" xfId="42"/>
    <cellStyle name="Обычный 2 16" xfId="43"/>
    <cellStyle name="Обычный 2 17" xfId="44"/>
    <cellStyle name="Обычный 2 18 2" xfId="7"/>
    <cellStyle name="Обычный 2 19 2" xfId="8"/>
    <cellStyle name="Обычный 2 2" xfId="61"/>
    <cellStyle name="Обычный 2 20 2" xfId="9"/>
    <cellStyle name="Обычный 2 21 2" xfId="10"/>
    <cellStyle name="Обычный 2 22 2" xfId="11"/>
    <cellStyle name="Обычный 2 23 2" xfId="12"/>
    <cellStyle name="Обычный 2 24" xfId="16"/>
    <cellStyle name="Обычный 2 25" xfId="17"/>
    <cellStyle name="Обычный 2 26" xfId="18"/>
    <cellStyle name="Обычный 2 27" xfId="19"/>
    <cellStyle name="Обычный 2 28" xfId="20"/>
    <cellStyle name="Обычный 2 29" xfId="21"/>
    <cellStyle name="Обычный 2 3" xfId="5"/>
    <cellStyle name="Обычный 2 30" xfId="28"/>
    <cellStyle name="Обычный 2 31" xfId="29"/>
    <cellStyle name="Обычный 2 32" xfId="30"/>
    <cellStyle name="Обычный 2 33" xfId="31"/>
    <cellStyle name="Обычный 2 34" xfId="32"/>
    <cellStyle name="Обычный 2 35" xfId="33"/>
    <cellStyle name="Обычный 2 36" xfId="34"/>
    <cellStyle name="Обычный 2 37" xfId="35"/>
    <cellStyle name="Обычный 2 38" xfId="36"/>
    <cellStyle name="Обычный 2 39" xfId="37"/>
    <cellStyle name="Обычный 2 40" xfId="38"/>
    <cellStyle name="Обычный 2 41" xfId="40"/>
    <cellStyle name="Обычный 2 42" xfId="41"/>
    <cellStyle name="Обычный 2 43" xfId="45"/>
    <cellStyle name="Обычный 2 44" xfId="46"/>
    <cellStyle name="Обычный 2 45" xfId="47"/>
    <cellStyle name="Обычный 2 46" xfId="48"/>
    <cellStyle name="Обычный 2 5" xfId="13"/>
    <cellStyle name="Обычный 2 6" xfId="14"/>
    <cellStyle name="Обычный 2 7" xfId="15"/>
    <cellStyle name="Обычный 2 8" xfId="22"/>
    <cellStyle name="Обычный 2 9" xfId="23"/>
    <cellStyle name="Обычный 3" xfId="1"/>
    <cellStyle name="Обычный_tmp" xfId="2"/>
    <cellStyle name="Обычный_Tmp1" xfId="4"/>
    <cellStyle name="Финансовый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view="pageBreakPreview" topLeftCell="A28" zoomScaleNormal="87" zoomScaleSheetLayoutView="100" workbookViewId="0">
      <selection activeCell="C10" sqref="C10"/>
    </sheetView>
  </sheetViews>
  <sheetFormatPr defaultRowHeight="12.75" x14ac:dyDescent="0.2"/>
  <cols>
    <col min="1" max="1" width="68.7109375" style="97" customWidth="1"/>
    <col min="2" max="2" width="25" style="97" customWidth="1"/>
    <col min="3" max="3" width="17.85546875" style="97" customWidth="1"/>
    <col min="4" max="4" width="20.42578125" style="97" customWidth="1"/>
    <col min="5" max="5" width="18.42578125" style="97" customWidth="1"/>
    <col min="6" max="6" width="17.140625" style="97" customWidth="1"/>
    <col min="7" max="7" width="18.42578125" style="97" customWidth="1"/>
    <col min="8" max="8" width="9.140625" style="97" customWidth="1"/>
    <col min="9" max="248" width="9.140625" style="97"/>
    <col min="249" max="249" width="68.7109375" style="97" customWidth="1"/>
    <col min="250" max="250" width="25" style="97" customWidth="1"/>
    <col min="251" max="251" width="17.85546875" style="97" customWidth="1"/>
    <col min="252" max="253" width="17.28515625" style="97" customWidth="1"/>
    <col min="254" max="504" width="9.140625" style="97"/>
    <col min="505" max="505" width="68.7109375" style="97" customWidth="1"/>
    <col min="506" max="506" width="25" style="97" customWidth="1"/>
    <col min="507" max="507" width="17.85546875" style="97" customWidth="1"/>
    <col min="508" max="509" width="17.28515625" style="97" customWidth="1"/>
    <col min="510" max="760" width="9.140625" style="97"/>
    <col min="761" max="761" width="68.7109375" style="97" customWidth="1"/>
    <col min="762" max="762" width="25" style="97" customWidth="1"/>
    <col min="763" max="763" width="17.85546875" style="97" customWidth="1"/>
    <col min="764" max="765" width="17.28515625" style="97" customWidth="1"/>
    <col min="766" max="1016" width="9.140625" style="97"/>
    <col min="1017" max="1017" width="68.7109375" style="97" customWidth="1"/>
    <col min="1018" max="1018" width="25" style="97" customWidth="1"/>
    <col min="1019" max="1019" width="17.85546875" style="97" customWidth="1"/>
    <col min="1020" max="1021" width="17.28515625" style="97" customWidth="1"/>
    <col min="1022" max="1272" width="9.140625" style="97"/>
    <col min="1273" max="1273" width="68.7109375" style="97" customWidth="1"/>
    <col min="1274" max="1274" width="25" style="97" customWidth="1"/>
    <col min="1275" max="1275" width="17.85546875" style="97" customWidth="1"/>
    <col min="1276" max="1277" width="17.28515625" style="97" customWidth="1"/>
    <col min="1278" max="1528" width="9.140625" style="97"/>
    <col min="1529" max="1529" width="68.7109375" style="97" customWidth="1"/>
    <col min="1530" max="1530" width="25" style="97" customWidth="1"/>
    <col min="1531" max="1531" width="17.85546875" style="97" customWidth="1"/>
    <col min="1532" max="1533" width="17.28515625" style="97" customWidth="1"/>
    <col min="1534" max="1784" width="9.140625" style="97"/>
    <col min="1785" max="1785" width="68.7109375" style="97" customWidth="1"/>
    <col min="1786" max="1786" width="25" style="97" customWidth="1"/>
    <col min="1787" max="1787" width="17.85546875" style="97" customWidth="1"/>
    <col min="1788" max="1789" width="17.28515625" style="97" customWidth="1"/>
    <col min="1790" max="2040" width="9.140625" style="97"/>
    <col min="2041" max="2041" width="68.7109375" style="97" customWidth="1"/>
    <col min="2042" max="2042" width="25" style="97" customWidth="1"/>
    <col min="2043" max="2043" width="17.85546875" style="97" customWidth="1"/>
    <col min="2044" max="2045" width="17.28515625" style="97" customWidth="1"/>
    <col min="2046" max="2296" width="9.140625" style="97"/>
    <col min="2297" max="2297" width="68.7109375" style="97" customWidth="1"/>
    <col min="2298" max="2298" width="25" style="97" customWidth="1"/>
    <col min="2299" max="2299" width="17.85546875" style="97" customWidth="1"/>
    <col min="2300" max="2301" width="17.28515625" style="97" customWidth="1"/>
    <col min="2302" max="2552" width="9.140625" style="97"/>
    <col min="2553" max="2553" width="68.7109375" style="97" customWidth="1"/>
    <col min="2554" max="2554" width="25" style="97" customWidth="1"/>
    <col min="2555" max="2555" width="17.85546875" style="97" customWidth="1"/>
    <col min="2556" max="2557" width="17.28515625" style="97" customWidth="1"/>
    <col min="2558" max="2808" width="9.140625" style="97"/>
    <col min="2809" max="2809" width="68.7109375" style="97" customWidth="1"/>
    <col min="2810" max="2810" width="25" style="97" customWidth="1"/>
    <col min="2811" max="2811" width="17.85546875" style="97" customWidth="1"/>
    <col min="2812" max="2813" width="17.28515625" style="97" customWidth="1"/>
    <col min="2814" max="3064" width="9.140625" style="97"/>
    <col min="3065" max="3065" width="68.7109375" style="97" customWidth="1"/>
    <col min="3066" max="3066" width="25" style="97" customWidth="1"/>
    <col min="3067" max="3067" width="17.85546875" style="97" customWidth="1"/>
    <col min="3068" max="3069" width="17.28515625" style="97" customWidth="1"/>
    <col min="3070" max="3320" width="9.140625" style="97"/>
    <col min="3321" max="3321" width="68.7109375" style="97" customWidth="1"/>
    <col min="3322" max="3322" width="25" style="97" customWidth="1"/>
    <col min="3323" max="3323" width="17.85546875" style="97" customWidth="1"/>
    <col min="3324" max="3325" width="17.28515625" style="97" customWidth="1"/>
    <col min="3326" max="3576" width="9.140625" style="97"/>
    <col min="3577" max="3577" width="68.7109375" style="97" customWidth="1"/>
    <col min="3578" max="3578" width="25" style="97" customWidth="1"/>
    <col min="3579" max="3579" width="17.85546875" style="97" customWidth="1"/>
    <col min="3580" max="3581" width="17.28515625" style="97" customWidth="1"/>
    <col min="3582" max="3832" width="9.140625" style="97"/>
    <col min="3833" max="3833" width="68.7109375" style="97" customWidth="1"/>
    <col min="3834" max="3834" width="25" style="97" customWidth="1"/>
    <col min="3835" max="3835" width="17.85546875" style="97" customWidth="1"/>
    <col min="3836" max="3837" width="17.28515625" style="97" customWidth="1"/>
    <col min="3838" max="4088" width="9.140625" style="97"/>
    <col min="4089" max="4089" width="68.7109375" style="97" customWidth="1"/>
    <col min="4090" max="4090" width="25" style="97" customWidth="1"/>
    <col min="4091" max="4091" width="17.85546875" style="97" customWidth="1"/>
    <col min="4092" max="4093" width="17.28515625" style="97" customWidth="1"/>
    <col min="4094" max="4344" width="9.140625" style="97"/>
    <col min="4345" max="4345" width="68.7109375" style="97" customWidth="1"/>
    <col min="4346" max="4346" width="25" style="97" customWidth="1"/>
    <col min="4347" max="4347" width="17.85546875" style="97" customWidth="1"/>
    <col min="4348" max="4349" width="17.28515625" style="97" customWidth="1"/>
    <col min="4350" max="4600" width="9.140625" style="97"/>
    <col min="4601" max="4601" width="68.7109375" style="97" customWidth="1"/>
    <col min="4602" max="4602" width="25" style="97" customWidth="1"/>
    <col min="4603" max="4603" width="17.85546875" style="97" customWidth="1"/>
    <col min="4604" max="4605" width="17.28515625" style="97" customWidth="1"/>
    <col min="4606" max="4856" width="9.140625" style="97"/>
    <col min="4857" max="4857" width="68.7109375" style="97" customWidth="1"/>
    <col min="4858" max="4858" width="25" style="97" customWidth="1"/>
    <col min="4859" max="4859" width="17.85546875" style="97" customWidth="1"/>
    <col min="4860" max="4861" width="17.28515625" style="97" customWidth="1"/>
    <col min="4862" max="5112" width="9.140625" style="97"/>
    <col min="5113" max="5113" width="68.7109375" style="97" customWidth="1"/>
    <col min="5114" max="5114" width="25" style="97" customWidth="1"/>
    <col min="5115" max="5115" width="17.85546875" style="97" customWidth="1"/>
    <col min="5116" max="5117" width="17.28515625" style="97" customWidth="1"/>
    <col min="5118" max="5368" width="9.140625" style="97"/>
    <col min="5369" max="5369" width="68.7109375" style="97" customWidth="1"/>
    <col min="5370" max="5370" width="25" style="97" customWidth="1"/>
    <col min="5371" max="5371" width="17.85546875" style="97" customWidth="1"/>
    <col min="5372" max="5373" width="17.28515625" style="97" customWidth="1"/>
    <col min="5374" max="5624" width="9.140625" style="97"/>
    <col min="5625" max="5625" width="68.7109375" style="97" customWidth="1"/>
    <col min="5626" max="5626" width="25" style="97" customWidth="1"/>
    <col min="5627" max="5627" width="17.85546875" style="97" customWidth="1"/>
    <col min="5628" max="5629" width="17.28515625" style="97" customWidth="1"/>
    <col min="5630" max="5880" width="9.140625" style="97"/>
    <col min="5881" max="5881" width="68.7109375" style="97" customWidth="1"/>
    <col min="5882" max="5882" width="25" style="97" customWidth="1"/>
    <col min="5883" max="5883" width="17.85546875" style="97" customWidth="1"/>
    <col min="5884" max="5885" width="17.28515625" style="97" customWidth="1"/>
    <col min="5886" max="6136" width="9.140625" style="97"/>
    <col min="6137" max="6137" width="68.7109375" style="97" customWidth="1"/>
    <col min="6138" max="6138" width="25" style="97" customWidth="1"/>
    <col min="6139" max="6139" width="17.85546875" style="97" customWidth="1"/>
    <col min="6140" max="6141" width="17.28515625" style="97" customWidth="1"/>
    <col min="6142" max="6392" width="9.140625" style="97"/>
    <col min="6393" max="6393" width="68.7109375" style="97" customWidth="1"/>
    <col min="6394" max="6394" width="25" style="97" customWidth="1"/>
    <col min="6395" max="6395" width="17.85546875" style="97" customWidth="1"/>
    <col min="6396" max="6397" width="17.28515625" style="97" customWidth="1"/>
    <col min="6398" max="6648" width="9.140625" style="97"/>
    <col min="6649" max="6649" width="68.7109375" style="97" customWidth="1"/>
    <col min="6650" max="6650" width="25" style="97" customWidth="1"/>
    <col min="6651" max="6651" width="17.85546875" style="97" customWidth="1"/>
    <col min="6652" max="6653" width="17.28515625" style="97" customWidth="1"/>
    <col min="6654" max="6904" width="9.140625" style="97"/>
    <col min="6905" max="6905" width="68.7109375" style="97" customWidth="1"/>
    <col min="6906" max="6906" width="25" style="97" customWidth="1"/>
    <col min="6907" max="6907" width="17.85546875" style="97" customWidth="1"/>
    <col min="6908" max="6909" width="17.28515625" style="97" customWidth="1"/>
    <col min="6910" max="7160" width="9.140625" style="97"/>
    <col min="7161" max="7161" width="68.7109375" style="97" customWidth="1"/>
    <col min="7162" max="7162" width="25" style="97" customWidth="1"/>
    <col min="7163" max="7163" width="17.85546875" style="97" customWidth="1"/>
    <col min="7164" max="7165" width="17.28515625" style="97" customWidth="1"/>
    <col min="7166" max="7416" width="9.140625" style="97"/>
    <col min="7417" max="7417" width="68.7109375" style="97" customWidth="1"/>
    <col min="7418" max="7418" width="25" style="97" customWidth="1"/>
    <col min="7419" max="7419" width="17.85546875" style="97" customWidth="1"/>
    <col min="7420" max="7421" width="17.28515625" style="97" customWidth="1"/>
    <col min="7422" max="7672" width="9.140625" style="97"/>
    <col min="7673" max="7673" width="68.7109375" style="97" customWidth="1"/>
    <col min="7674" max="7674" width="25" style="97" customWidth="1"/>
    <col min="7675" max="7675" width="17.85546875" style="97" customWidth="1"/>
    <col min="7676" max="7677" width="17.28515625" style="97" customWidth="1"/>
    <col min="7678" max="7928" width="9.140625" style="97"/>
    <col min="7929" max="7929" width="68.7109375" style="97" customWidth="1"/>
    <col min="7930" max="7930" width="25" style="97" customWidth="1"/>
    <col min="7931" max="7931" width="17.85546875" style="97" customWidth="1"/>
    <col min="7932" max="7933" width="17.28515625" style="97" customWidth="1"/>
    <col min="7934" max="8184" width="9.140625" style="97"/>
    <col min="8185" max="8185" width="68.7109375" style="97" customWidth="1"/>
    <col min="8186" max="8186" width="25" style="97" customWidth="1"/>
    <col min="8187" max="8187" width="17.85546875" style="97" customWidth="1"/>
    <col min="8188" max="8189" width="17.28515625" style="97" customWidth="1"/>
    <col min="8190" max="8440" width="9.140625" style="97"/>
    <col min="8441" max="8441" width="68.7109375" style="97" customWidth="1"/>
    <col min="8442" max="8442" width="25" style="97" customWidth="1"/>
    <col min="8443" max="8443" width="17.85546875" style="97" customWidth="1"/>
    <col min="8444" max="8445" width="17.28515625" style="97" customWidth="1"/>
    <col min="8446" max="8696" width="9.140625" style="97"/>
    <col min="8697" max="8697" width="68.7109375" style="97" customWidth="1"/>
    <col min="8698" max="8698" width="25" style="97" customWidth="1"/>
    <col min="8699" max="8699" width="17.85546875" style="97" customWidth="1"/>
    <col min="8700" max="8701" width="17.28515625" style="97" customWidth="1"/>
    <col min="8702" max="8952" width="9.140625" style="97"/>
    <col min="8953" max="8953" width="68.7109375" style="97" customWidth="1"/>
    <col min="8954" max="8954" width="25" style="97" customWidth="1"/>
    <col min="8955" max="8955" width="17.85546875" style="97" customWidth="1"/>
    <col min="8956" max="8957" width="17.28515625" style="97" customWidth="1"/>
    <col min="8958" max="9208" width="9.140625" style="97"/>
    <col min="9209" max="9209" width="68.7109375" style="97" customWidth="1"/>
    <col min="9210" max="9210" width="25" style="97" customWidth="1"/>
    <col min="9211" max="9211" width="17.85546875" style="97" customWidth="1"/>
    <col min="9212" max="9213" width="17.28515625" style="97" customWidth="1"/>
    <col min="9214" max="9464" width="9.140625" style="97"/>
    <col min="9465" max="9465" width="68.7109375" style="97" customWidth="1"/>
    <col min="9466" max="9466" width="25" style="97" customWidth="1"/>
    <col min="9467" max="9467" width="17.85546875" style="97" customWidth="1"/>
    <col min="9468" max="9469" width="17.28515625" style="97" customWidth="1"/>
    <col min="9470" max="9720" width="9.140625" style="97"/>
    <col min="9721" max="9721" width="68.7109375" style="97" customWidth="1"/>
    <col min="9722" max="9722" width="25" style="97" customWidth="1"/>
    <col min="9723" max="9723" width="17.85546875" style="97" customWidth="1"/>
    <col min="9724" max="9725" width="17.28515625" style="97" customWidth="1"/>
    <col min="9726" max="9976" width="9.140625" style="97"/>
    <col min="9977" max="9977" width="68.7109375" style="97" customWidth="1"/>
    <col min="9978" max="9978" width="25" style="97" customWidth="1"/>
    <col min="9979" max="9979" width="17.85546875" style="97" customWidth="1"/>
    <col min="9980" max="9981" width="17.28515625" style="97" customWidth="1"/>
    <col min="9982" max="10232" width="9.140625" style="97"/>
    <col min="10233" max="10233" width="68.7109375" style="97" customWidth="1"/>
    <col min="10234" max="10234" width="25" style="97" customWidth="1"/>
    <col min="10235" max="10235" width="17.85546875" style="97" customWidth="1"/>
    <col min="10236" max="10237" width="17.28515625" style="97" customWidth="1"/>
    <col min="10238" max="10488" width="9.140625" style="97"/>
    <col min="10489" max="10489" width="68.7109375" style="97" customWidth="1"/>
    <col min="10490" max="10490" width="25" style="97" customWidth="1"/>
    <col min="10491" max="10491" width="17.85546875" style="97" customWidth="1"/>
    <col min="10492" max="10493" width="17.28515625" style="97" customWidth="1"/>
    <col min="10494" max="10744" width="9.140625" style="97"/>
    <col min="10745" max="10745" width="68.7109375" style="97" customWidth="1"/>
    <col min="10746" max="10746" width="25" style="97" customWidth="1"/>
    <col min="10747" max="10747" width="17.85546875" style="97" customWidth="1"/>
    <col min="10748" max="10749" width="17.28515625" style="97" customWidth="1"/>
    <col min="10750" max="11000" width="9.140625" style="97"/>
    <col min="11001" max="11001" width="68.7109375" style="97" customWidth="1"/>
    <col min="11002" max="11002" width="25" style="97" customWidth="1"/>
    <col min="11003" max="11003" width="17.85546875" style="97" customWidth="1"/>
    <col min="11004" max="11005" width="17.28515625" style="97" customWidth="1"/>
    <col min="11006" max="11256" width="9.140625" style="97"/>
    <col min="11257" max="11257" width="68.7109375" style="97" customWidth="1"/>
    <col min="11258" max="11258" width="25" style="97" customWidth="1"/>
    <col min="11259" max="11259" width="17.85546875" style="97" customWidth="1"/>
    <col min="11260" max="11261" width="17.28515625" style="97" customWidth="1"/>
    <col min="11262" max="11512" width="9.140625" style="97"/>
    <col min="11513" max="11513" width="68.7109375" style="97" customWidth="1"/>
    <col min="11514" max="11514" width="25" style="97" customWidth="1"/>
    <col min="11515" max="11515" width="17.85546875" style="97" customWidth="1"/>
    <col min="11516" max="11517" width="17.28515625" style="97" customWidth="1"/>
    <col min="11518" max="11768" width="9.140625" style="97"/>
    <col min="11769" max="11769" width="68.7109375" style="97" customWidth="1"/>
    <col min="11770" max="11770" width="25" style="97" customWidth="1"/>
    <col min="11771" max="11771" width="17.85546875" style="97" customWidth="1"/>
    <col min="11772" max="11773" width="17.28515625" style="97" customWidth="1"/>
    <col min="11774" max="12024" width="9.140625" style="97"/>
    <col min="12025" max="12025" width="68.7109375" style="97" customWidth="1"/>
    <col min="12026" max="12026" width="25" style="97" customWidth="1"/>
    <col min="12027" max="12027" width="17.85546875" style="97" customWidth="1"/>
    <col min="12028" max="12029" width="17.28515625" style="97" customWidth="1"/>
    <col min="12030" max="12280" width="9.140625" style="97"/>
    <col min="12281" max="12281" width="68.7109375" style="97" customWidth="1"/>
    <col min="12282" max="12282" width="25" style="97" customWidth="1"/>
    <col min="12283" max="12283" width="17.85546875" style="97" customWidth="1"/>
    <col min="12284" max="12285" width="17.28515625" style="97" customWidth="1"/>
    <col min="12286" max="12536" width="9.140625" style="97"/>
    <col min="12537" max="12537" width="68.7109375" style="97" customWidth="1"/>
    <col min="12538" max="12538" width="25" style="97" customWidth="1"/>
    <col min="12539" max="12539" width="17.85546875" style="97" customWidth="1"/>
    <col min="12540" max="12541" width="17.28515625" style="97" customWidth="1"/>
    <col min="12542" max="12792" width="9.140625" style="97"/>
    <col min="12793" max="12793" width="68.7109375" style="97" customWidth="1"/>
    <col min="12794" max="12794" width="25" style="97" customWidth="1"/>
    <col min="12795" max="12795" width="17.85546875" style="97" customWidth="1"/>
    <col min="12796" max="12797" width="17.28515625" style="97" customWidth="1"/>
    <col min="12798" max="13048" width="9.140625" style="97"/>
    <col min="13049" max="13049" width="68.7109375" style="97" customWidth="1"/>
    <col min="13050" max="13050" width="25" style="97" customWidth="1"/>
    <col min="13051" max="13051" width="17.85546875" style="97" customWidth="1"/>
    <col min="13052" max="13053" width="17.28515625" style="97" customWidth="1"/>
    <col min="13054" max="13304" width="9.140625" style="97"/>
    <col min="13305" max="13305" width="68.7109375" style="97" customWidth="1"/>
    <col min="13306" max="13306" width="25" style="97" customWidth="1"/>
    <col min="13307" max="13307" width="17.85546875" style="97" customWidth="1"/>
    <col min="13308" max="13309" width="17.28515625" style="97" customWidth="1"/>
    <col min="13310" max="13560" width="9.140625" style="97"/>
    <col min="13561" max="13561" width="68.7109375" style="97" customWidth="1"/>
    <col min="13562" max="13562" width="25" style="97" customWidth="1"/>
    <col min="13563" max="13563" width="17.85546875" style="97" customWidth="1"/>
    <col min="13564" max="13565" width="17.28515625" style="97" customWidth="1"/>
    <col min="13566" max="13816" width="9.140625" style="97"/>
    <col min="13817" max="13817" width="68.7109375" style="97" customWidth="1"/>
    <col min="13818" max="13818" width="25" style="97" customWidth="1"/>
    <col min="13819" max="13819" width="17.85546875" style="97" customWidth="1"/>
    <col min="13820" max="13821" width="17.28515625" style="97" customWidth="1"/>
    <col min="13822" max="14072" width="9.140625" style="97"/>
    <col min="14073" max="14073" width="68.7109375" style="97" customWidth="1"/>
    <col min="14074" max="14074" width="25" style="97" customWidth="1"/>
    <col min="14075" max="14075" width="17.85546875" style="97" customWidth="1"/>
    <col min="14076" max="14077" width="17.28515625" style="97" customWidth="1"/>
    <col min="14078" max="14328" width="9.140625" style="97"/>
    <col min="14329" max="14329" width="68.7109375" style="97" customWidth="1"/>
    <col min="14330" max="14330" width="25" style="97" customWidth="1"/>
    <col min="14331" max="14331" width="17.85546875" style="97" customWidth="1"/>
    <col min="14332" max="14333" width="17.28515625" style="97" customWidth="1"/>
    <col min="14334" max="14584" width="9.140625" style="97"/>
    <col min="14585" max="14585" width="68.7109375" style="97" customWidth="1"/>
    <col min="14586" max="14586" width="25" style="97" customWidth="1"/>
    <col min="14587" max="14587" width="17.85546875" style="97" customWidth="1"/>
    <col min="14588" max="14589" width="17.28515625" style="97" customWidth="1"/>
    <col min="14590" max="14840" width="9.140625" style="97"/>
    <col min="14841" max="14841" width="68.7109375" style="97" customWidth="1"/>
    <col min="14842" max="14842" width="25" style="97" customWidth="1"/>
    <col min="14843" max="14843" width="17.85546875" style="97" customWidth="1"/>
    <col min="14844" max="14845" width="17.28515625" style="97" customWidth="1"/>
    <col min="14846" max="15096" width="9.140625" style="97"/>
    <col min="15097" max="15097" width="68.7109375" style="97" customWidth="1"/>
    <col min="15098" max="15098" width="25" style="97" customWidth="1"/>
    <col min="15099" max="15099" width="17.85546875" style="97" customWidth="1"/>
    <col min="15100" max="15101" width="17.28515625" style="97" customWidth="1"/>
    <col min="15102" max="15352" width="9.140625" style="97"/>
    <col min="15353" max="15353" width="68.7109375" style="97" customWidth="1"/>
    <col min="15354" max="15354" width="25" style="97" customWidth="1"/>
    <col min="15355" max="15355" width="17.85546875" style="97" customWidth="1"/>
    <col min="15356" max="15357" width="17.28515625" style="97" customWidth="1"/>
    <col min="15358" max="15608" width="9.140625" style="97"/>
    <col min="15609" max="15609" width="68.7109375" style="97" customWidth="1"/>
    <col min="15610" max="15610" width="25" style="97" customWidth="1"/>
    <col min="15611" max="15611" width="17.85546875" style="97" customWidth="1"/>
    <col min="15612" max="15613" width="17.28515625" style="97" customWidth="1"/>
    <col min="15614" max="15864" width="9.140625" style="97"/>
    <col min="15865" max="15865" width="68.7109375" style="97" customWidth="1"/>
    <col min="15866" max="15866" width="25" style="97" customWidth="1"/>
    <col min="15867" max="15867" width="17.85546875" style="97" customWidth="1"/>
    <col min="15868" max="15869" width="17.28515625" style="97" customWidth="1"/>
    <col min="15870" max="16120" width="9.140625" style="97"/>
    <col min="16121" max="16121" width="68.7109375" style="97" customWidth="1"/>
    <col min="16122" max="16122" width="25" style="97" customWidth="1"/>
    <col min="16123" max="16123" width="17.85546875" style="97" customWidth="1"/>
    <col min="16124" max="16125" width="17.28515625" style="97" customWidth="1"/>
    <col min="16126" max="16384" width="9.140625" style="97"/>
  </cols>
  <sheetData>
    <row r="1" spans="1:7" ht="17.25" customHeight="1" x14ac:dyDescent="0.2">
      <c r="A1" s="287"/>
      <c r="B1" s="287"/>
      <c r="C1" s="287"/>
      <c r="D1" s="287"/>
      <c r="E1" s="287"/>
    </row>
    <row r="2" spans="1:7" ht="15.75" customHeight="1" x14ac:dyDescent="0.25">
      <c r="A2" s="288"/>
      <c r="B2" s="288"/>
      <c r="C2" s="288"/>
      <c r="D2" s="289" t="s">
        <v>289</v>
      </c>
      <c r="E2" s="289"/>
      <c r="F2" s="289"/>
      <c r="G2" s="289"/>
    </row>
    <row r="3" spans="1:7" ht="16.5" customHeight="1" x14ac:dyDescent="0.2">
      <c r="A3" s="288"/>
      <c r="B3" s="288"/>
      <c r="C3" s="288"/>
      <c r="D3" s="98"/>
    </row>
    <row r="4" spans="1:7" ht="15.75" x14ac:dyDescent="0.25">
      <c r="A4" s="286" t="s">
        <v>290</v>
      </c>
      <c r="B4" s="286"/>
      <c r="C4" s="286"/>
      <c r="D4" s="99"/>
    </row>
    <row r="5" spans="1:7" ht="15.75" x14ac:dyDescent="0.25">
      <c r="A5" s="286" t="s">
        <v>291</v>
      </c>
      <c r="B5" s="286"/>
      <c r="C5" s="286"/>
      <c r="D5" s="99"/>
    </row>
    <row r="6" spans="1:7" ht="9.75" customHeight="1" x14ac:dyDescent="0.25">
      <c r="A6" s="283"/>
      <c r="B6" s="283"/>
      <c r="C6" s="283"/>
      <c r="D6" s="100"/>
    </row>
    <row r="7" spans="1:7" ht="18.75" customHeight="1" x14ac:dyDescent="0.2">
      <c r="A7" s="284" t="s">
        <v>292</v>
      </c>
      <c r="B7" s="285" t="s">
        <v>293</v>
      </c>
      <c r="C7" s="281" t="s">
        <v>294</v>
      </c>
      <c r="D7" s="281" t="s">
        <v>295</v>
      </c>
      <c r="E7" s="281" t="s">
        <v>4</v>
      </c>
      <c r="F7" s="281" t="s">
        <v>295</v>
      </c>
      <c r="G7" s="281" t="s">
        <v>296</v>
      </c>
    </row>
    <row r="8" spans="1:7" ht="18.75" customHeight="1" x14ac:dyDescent="0.2">
      <c r="A8" s="284"/>
      <c r="B8" s="285"/>
      <c r="C8" s="282"/>
      <c r="D8" s="282"/>
      <c r="E8" s="282"/>
      <c r="F8" s="282"/>
      <c r="G8" s="282"/>
    </row>
    <row r="9" spans="1:7" ht="14.25" customHeight="1" x14ac:dyDescent="0.2">
      <c r="A9" s="101">
        <v>1</v>
      </c>
      <c r="B9" s="101">
        <v>2</v>
      </c>
      <c r="C9" s="101">
        <v>3</v>
      </c>
      <c r="D9" s="101" t="s">
        <v>297</v>
      </c>
      <c r="E9" s="101">
        <v>5</v>
      </c>
      <c r="F9" s="102" t="s">
        <v>298</v>
      </c>
      <c r="G9" s="102">
        <v>7</v>
      </c>
    </row>
    <row r="10" spans="1:7" ht="20.25" customHeight="1" x14ac:dyDescent="0.2">
      <c r="A10" s="103" t="s">
        <v>69</v>
      </c>
      <c r="B10" s="104" t="s">
        <v>299</v>
      </c>
      <c r="C10" s="212">
        <f>C11+C13+C15+C20+C23+C24+C28+C30+C33+C37+C38</f>
        <v>490033758.82000005</v>
      </c>
      <c r="D10" s="212">
        <f>E10-C10</f>
        <v>108897.54999995232</v>
      </c>
      <c r="E10" s="212">
        <f>E11+E13+E15+E20+E23+E24+E28+E30+E33+E37+E38</f>
        <v>490142656.37</v>
      </c>
      <c r="F10" s="213">
        <f>G10-E10</f>
        <v>257326.97000002861</v>
      </c>
      <c r="G10" s="212">
        <f>G11+G13+G15+G20+G23+G24+G28+G30+G33+G37+G38</f>
        <v>490399983.34000003</v>
      </c>
    </row>
    <row r="11" spans="1:7" ht="18" customHeight="1" x14ac:dyDescent="0.2">
      <c r="A11" s="105" t="s">
        <v>300</v>
      </c>
      <c r="B11" s="104" t="s">
        <v>301</v>
      </c>
      <c r="C11" s="212">
        <f>C12</f>
        <v>382155000</v>
      </c>
      <c r="D11" s="212">
        <f t="shared" ref="D11:D48" si="0">E11-C11</f>
        <v>0</v>
      </c>
      <c r="E11" s="212">
        <f>E12</f>
        <v>382155000</v>
      </c>
      <c r="F11" s="213">
        <f t="shared" ref="F11:F48" si="1">G11-E11</f>
        <v>0</v>
      </c>
      <c r="G11" s="212">
        <f>G12</f>
        <v>382155000</v>
      </c>
    </row>
    <row r="12" spans="1:7" ht="18.75" customHeight="1" x14ac:dyDescent="0.2">
      <c r="A12" s="106" t="s">
        <v>72</v>
      </c>
      <c r="B12" s="104" t="s">
        <v>302</v>
      </c>
      <c r="C12" s="212">
        <v>382155000</v>
      </c>
      <c r="D12" s="212">
        <f t="shared" si="0"/>
        <v>0</v>
      </c>
      <c r="E12" s="212">
        <v>382155000</v>
      </c>
      <c r="F12" s="213">
        <f t="shared" si="1"/>
        <v>0</v>
      </c>
      <c r="G12" s="212">
        <v>382155000</v>
      </c>
    </row>
    <row r="13" spans="1:7" ht="34.15" customHeight="1" x14ac:dyDescent="0.2">
      <c r="A13" s="107" t="s">
        <v>303</v>
      </c>
      <c r="B13" s="104" t="s">
        <v>304</v>
      </c>
      <c r="C13" s="212">
        <f>C14</f>
        <v>2550040</v>
      </c>
      <c r="D13" s="212">
        <f t="shared" si="0"/>
        <v>0</v>
      </c>
      <c r="E13" s="212">
        <f>E14</f>
        <v>2550040</v>
      </c>
      <c r="F13" s="213">
        <f t="shared" si="1"/>
        <v>0</v>
      </c>
      <c r="G13" s="212">
        <f>G14</f>
        <v>2550040</v>
      </c>
    </row>
    <row r="14" spans="1:7" ht="34.5" customHeight="1" x14ac:dyDescent="0.2">
      <c r="A14" s="106" t="s">
        <v>74</v>
      </c>
      <c r="B14" s="104" t="s">
        <v>305</v>
      </c>
      <c r="C14" s="212">
        <v>2550040</v>
      </c>
      <c r="D14" s="212">
        <f t="shared" si="0"/>
        <v>0</v>
      </c>
      <c r="E14" s="212">
        <v>2550040</v>
      </c>
      <c r="F14" s="213">
        <f t="shared" si="1"/>
        <v>0</v>
      </c>
      <c r="G14" s="212">
        <v>2550040</v>
      </c>
    </row>
    <row r="15" spans="1:7" ht="17.25" customHeight="1" x14ac:dyDescent="0.2">
      <c r="A15" s="105" t="s">
        <v>75</v>
      </c>
      <c r="B15" s="104" t="s">
        <v>306</v>
      </c>
      <c r="C15" s="212">
        <f>C17+C19+C16</f>
        <v>21775000</v>
      </c>
      <c r="D15" s="212">
        <f t="shared" si="0"/>
        <v>0</v>
      </c>
      <c r="E15" s="212">
        <f>E17+E19+E16</f>
        <v>21775000</v>
      </c>
      <c r="F15" s="213">
        <f t="shared" si="1"/>
        <v>0</v>
      </c>
      <c r="G15" s="212">
        <f>G17+G19+G16</f>
        <v>21775000</v>
      </c>
    </row>
    <row r="16" spans="1:7" ht="30" customHeight="1" x14ac:dyDescent="0.2">
      <c r="A16" s="108" t="s">
        <v>76</v>
      </c>
      <c r="B16" s="104" t="s">
        <v>307</v>
      </c>
      <c r="C16" s="212">
        <v>15975000</v>
      </c>
      <c r="D16" s="212">
        <f t="shared" si="0"/>
        <v>0</v>
      </c>
      <c r="E16" s="212">
        <v>15975000</v>
      </c>
      <c r="F16" s="213">
        <f t="shared" si="1"/>
        <v>0</v>
      </c>
      <c r="G16" s="212">
        <v>15975000</v>
      </c>
    </row>
    <row r="17" spans="1:7" ht="20.45" customHeight="1" x14ac:dyDescent="0.2">
      <c r="A17" s="106" t="s">
        <v>77</v>
      </c>
      <c r="B17" s="104" t="s">
        <v>308</v>
      </c>
      <c r="C17" s="212">
        <v>100000</v>
      </c>
      <c r="D17" s="212">
        <f t="shared" si="0"/>
        <v>0</v>
      </c>
      <c r="E17" s="212">
        <v>100000</v>
      </c>
      <c r="F17" s="213">
        <f t="shared" si="1"/>
        <v>0</v>
      </c>
      <c r="G17" s="212">
        <v>100000</v>
      </c>
    </row>
    <row r="18" spans="1:7" ht="20.25" hidden="1" customHeight="1" x14ac:dyDescent="0.2">
      <c r="A18" s="106" t="s">
        <v>309</v>
      </c>
      <c r="B18" s="104" t="s">
        <v>310</v>
      </c>
      <c r="C18" s="212">
        <v>0</v>
      </c>
      <c r="D18" s="212">
        <f t="shared" si="0"/>
        <v>0</v>
      </c>
      <c r="E18" s="212">
        <v>0</v>
      </c>
      <c r="F18" s="213">
        <f t="shared" si="1"/>
        <v>0</v>
      </c>
      <c r="G18" s="212">
        <v>0</v>
      </c>
    </row>
    <row r="19" spans="1:7" ht="31.9" customHeight="1" x14ac:dyDescent="0.2">
      <c r="A19" s="106" t="s">
        <v>311</v>
      </c>
      <c r="B19" s="104" t="s">
        <v>312</v>
      </c>
      <c r="C19" s="212">
        <v>5700000</v>
      </c>
      <c r="D19" s="212">
        <f t="shared" si="0"/>
        <v>0</v>
      </c>
      <c r="E19" s="212">
        <v>5700000</v>
      </c>
      <c r="F19" s="213">
        <f t="shared" si="1"/>
        <v>0</v>
      </c>
      <c r="G19" s="212">
        <v>5700000</v>
      </c>
    </row>
    <row r="20" spans="1:7" ht="19.5" customHeight="1" x14ac:dyDescent="0.2">
      <c r="A20" s="109" t="s">
        <v>79</v>
      </c>
      <c r="B20" s="104" t="s">
        <v>313</v>
      </c>
      <c r="C20" s="212">
        <f>C21+C22</f>
        <v>28000000</v>
      </c>
      <c r="D20" s="212">
        <f t="shared" si="0"/>
        <v>0</v>
      </c>
      <c r="E20" s="212">
        <f>E21+E22</f>
        <v>28000000</v>
      </c>
      <c r="F20" s="213">
        <f t="shared" si="1"/>
        <v>0</v>
      </c>
      <c r="G20" s="212">
        <f>G21+G22</f>
        <v>28000000</v>
      </c>
    </row>
    <row r="21" spans="1:7" ht="17.45" customHeight="1" x14ac:dyDescent="0.2">
      <c r="A21" s="107" t="s">
        <v>314</v>
      </c>
      <c r="B21" s="104" t="s">
        <v>315</v>
      </c>
      <c r="C21" s="212">
        <v>15200000</v>
      </c>
      <c r="D21" s="212">
        <f t="shared" si="0"/>
        <v>0</v>
      </c>
      <c r="E21" s="212">
        <v>15200000</v>
      </c>
      <c r="F21" s="213">
        <f t="shared" si="1"/>
        <v>0</v>
      </c>
      <c r="G21" s="212">
        <v>15200000</v>
      </c>
    </row>
    <row r="22" spans="1:7" ht="17.25" customHeight="1" x14ac:dyDescent="0.2">
      <c r="A22" s="107" t="s">
        <v>316</v>
      </c>
      <c r="B22" s="104" t="s">
        <v>317</v>
      </c>
      <c r="C22" s="212">
        <v>12800000</v>
      </c>
      <c r="D22" s="212">
        <f t="shared" si="0"/>
        <v>0</v>
      </c>
      <c r="E22" s="212">
        <v>12800000</v>
      </c>
      <c r="F22" s="213">
        <f t="shared" si="1"/>
        <v>0</v>
      </c>
      <c r="G22" s="212">
        <v>12800000</v>
      </c>
    </row>
    <row r="23" spans="1:7" ht="17.25" customHeight="1" x14ac:dyDescent="0.2">
      <c r="A23" s="109" t="s">
        <v>82</v>
      </c>
      <c r="B23" s="104" t="s">
        <v>318</v>
      </c>
      <c r="C23" s="212">
        <v>6500000</v>
      </c>
      <c r="D23" s="212">
        <f t="shared" si="0"/>
        <v>0</v>
      </c>
      <c r="E23" s="212">
        <v>6500000</v>
      </c>
      <c r="F23" s="213">
        <f t="shared" si="1"/>
        <v>0</v>
      </c>
      <c r="G23" s="212">
        <v>6500000</v>
      </c>
    </row>
    <row r="24" spans="1:7" ht="31.9" customHeight="1" x14ac:dyDescent="0.2">
      <c r="A24" s="105" t="s">
        <v>90</v>
      </c>
      <c r="B24" s="104" t="s">
        <v>319</v>
      </c>
      <c r="C24" s="212">
        <f>C25+C27+C26</f>
        <v>16711584.41</v>
      </c>
      <c r="D24" s="212">
        <f t="shared" si="0"/>
        <v>0</v>
      </c>
      <c r="E24" s="212">
        <f>E25+E27+E26</f>
        <v>16711584.41</v>
      </c>
      <c r="F24" s="213">
        <f t="shared" si="1"/>
        <v>4808811.82</v>
      </c>
      <c r="G24" s="212">
        <f>G25+G27+G26</f>
        <v>21520396.23</v>
      </c>
    </row>
    <row r="25" spans="1:7" ht="82.9" customHeight="1" x14ac:dyDescent="0.2">
      <c r="A25" s="110" t="s">
        <v>320</v>
      </c>
      <c r="B25" s="104" t="s">
        <v>321</v>
      </c>
      <c r="C25" s="212">
        <f>13503254.1+142703.31</f>
        <v>13645957.41</v>
      </c>
      <c r="D25" s="212">
        <f t="shared" si="0"/>
        <v>0</v>
      </c>
      <c r="E25" s="212">
        <f>13503254.1+142703.31</f>
        <v>13645957.41</v>
      </c>
      <c r="F25" s="213">
        <f t="shared" si="1"/>
        <v>0</v>
      </c>
      <c r="G25" s="212">
        <f>13503254.1+142703.31</f>
        <v>13645957.41</v>
      </c>
    </row>
    <row r="26" spans="1:7" ht="33" hidden="1" customHeight="1" x14ac:dyDescent="0.2">
      <c r="A26" s="110" t="s">
        <v>322</v>
      </c>
      <c r="B26" s="104" t="s">
        <v>323</v>
      </c>
      <c r="C26" s="212">
        <v>0</v>
      </c>
      <c r="D26" s="212">
        <f t="shared" si="0"/>
        <v>0</v>
      </c>
      <c r="E26" s="212">
        <v>0</v>
      </c>
      <c r="F26" s="213">
        <f t="shared" si="1"/>
        <v>231697.82</v>
      </c>
      <c r="G26" s="212">
        <v>231697.82</v>
      </c>
    </row>
    <row r="27" spans="1:7" ht="79.900000000000006" customHeight="1" x14ac:dyDescent="0.2">
      <c r="A27" s="110" t="s">
        <v>97</v>
      </c>
      <c r="B27" s="104" t="s">
        <v>324</v>
      </c>
      <c r="C27" s="212">
        <v>3065627</v>
      </c>
      <c r="D27" s="212">
        <f t="shared" si="0"/>
        <v>0</v>
      </c>
      <c r="E27" s="212">
        <v>3065627</v>
      </c>
      <c r="F27" s="213">
        <f t="shared" si="1"/>
        <v>4577114</v>
      </c>
      <c r="G27" s="212">
        <f>3065627+4577114</f>
        <v>7642741</v>
      </c>
    </row>
    <row r="28" spans="1:7" ht="19.899999999999999" customHeight="1" x14ac:dyDescent="0.2">
      <c r="A28" s="105" t="s">
        <v>100</v>
      </c>
      <c r="B28" s="104" t="s">
        <v>325</v>
      </c>
      <c r="C28" s="212">
        <f>C29</f>
        <v>7462413</v>
      </c>
      <c r="D28" s="212">
        <f t="shared" si="0"/>
        <v>0</v>
      </c>
      <c r="E28" s="212">
        <f>E29</f>
        <v>7462413</v>
      </c>
      <c r="F28" s="213">
        <f t="shared" si="1"/>
        <v>0</v>
      </c>
      <c r="G28" s="212">
        <f>G29</f>
        <v>7462413</v>
      </c>
    </row>
    <row r="29" spans="1:7" ht="20.45" customHeight="1" x14ac:dyDescent="0.2">
      <c r="A29" s="106" t="s">
        <v>101</v>
      </c>
      <c r="B29" s="104" t="s">
        <v>326</v>
      </c>
      <c r="C29" s="212">
        <v>7462413</v>
      </c>
      <c r="D29" s="212">
        <f t="shared" si="0"/>
        <v>0</v>
      </c>
      <c r="E29" s="212">
        <v>7462413</v>
      </c>
      <c r="F29" s="213">
        <f t="shared" si="1"/>
        <v>0</v>
      </c>
      <c r="G29" s="212">
        <v>7462413</v>
      </c>
    </row>
    <row r="30" spans="1:7" ht="30.6" customHeight="1" x14ac:dyDescent="0.2">
      <c r="A30" s="108" t="s">
        <v>327</v>
      </c>
      <c r="B30" s="104" t="s">
        <v>328</v>
      </c>
      <c r="C30" s="212">
        <f>C31+C32</f>
        <v>667318.1</v>
      </c>
      <c r="D30" s="212">
        <f t="shared" si="0"/>
        <v>108897.54999999993</v>
      </c>
      <c r="E30" s="212">
        <f>E31+E32</f>
        <v>776215.64999999991</v>
      </c>
      <c r="F30" s="213">
        <f t="shared" si="1"/>
        <v>25629.15000000014</v>
      </c>
      <c r="G30" s="212">
        <f>G31+G32</f>
        <v>801844.8</v>
      </c>
    </row>
    <row r="31" spans="1:7" ht="19.899999999999999" customHeight="1" x14ac:dyDescent="0.2">
      <c r="A31" s="111" t="s">
        <v>329</v>
      </c>
      <c r="B31" s="104" t="s">
        <v>330</v>
      </c>
      <c r="C31" s="212">
        <v>348450</v>
      </c>
      <c r="D31" s="212">
        <f t="shared" si="0"/>
        <v>0</v>
      </c>
      <c r="E31" s="212">
        <v>348450</v>
      </c>
      <c r="F31" s="213">
        <f t="shared" si="1"/>
        <v>0</v>
      </c>
      <c r="G31" s="212">
        <v>348450</v>
      </c>
    </row>
    <row r="32" spans="1:7" ht="18" customHeight="1" x14ac:dyDescent="0.2">
      <c r="A32" s="111" t="s">
        <v>331</v>
      </c>
      <c r="B32" s="104" t="s">
        <v>332</v>
      </c>
      <c r="C32" s="212">
        <v>318868.09999999998</v>
      </c>
      <c r="D32" s="212">
        <f t="shared" si="0"/>
        <v>108897.54999999999</v>
      </c>
      <c r="E32" s="212">
        <f>318868.1+108897.55</f>
        <v>427765.64999999997</v>
      </c>
      <c r="F32" s="213">
        <f t="shared" si="1"/>
        <v>25629.150000000023</v>
      </c>
      <c r="G32" s="212">
        <v>453394.8</v>
      </c>
    </row>
    <row r="33" spans="1:7" ht="31.9" customHeight="1" x14ac:dyDescent="0.2">
      <c r="A33" s="105" t="s">
        <v>106</v>
      </c>
      <c r="B33" s="104" t="s">
        <v>333</v>
      </c>
      <c r="C33" s="212">
        <f>C34+C36+C35</f>
        <v>18035986</v>
      </c>
      <c r="D33" s="212">
        <f t="shared" si="0"/>
        <v>0</v>
      </c>
      <c r="E33" s="212">
        <f>E34+E36+E35</f>
        <v>18035986</v>
      </c>
      <c r="F33" s="213">
        <f t="shared" si="1"/>
        <v>0</v>
      </c>
      <c r="G33" s="212">
        <f>G34+G36+G35</f>
        <v>18035986</v>
      </c>
    </row>
    <row r="34" spans="1:7" ht="82.15" customHeight="1" x14ac:dyDescent="0.2">
      <c r="A34" s="112" t="s">
        <v>107</v>
      </c>
      <c r="B34" s="104" t="s">
        <v>334</v>
      </c>
      <c r="C34" s="212">
        <v>1798986</v>
      </c>
      <c r="D34" s="212">
        <f t="shared" si="0"/>
        <v>0</v>
      </c>
      <c r="E34" s="212">
        <v>1798986</v>
      </c>
      <c r="F34" s="213">
        <f t="shared" si="1"/>
        <v>0</v>
      </c>
      <c r="G34" s="212">
        <v>1798986</v>
      </c>
    </row>
    <row r="35" spans="1:7" ht="39" customHeight="1" x14ac:dyDescent="0.2">
      <c r="A35" s="112" t="s">
        <v>335</v>
      </c>
      <c r="B35" s="104" t="s">
        <v>336</v>
      </c>
      <c r="C35" s="212">
        <v>0</v>
      </c>
      <c r="D35" s="212">
        <f t="shared" si="0"/>
        <v>0</v>
      </c>
      <c r="E35" s="212">
        <v>0</v>
      </c>
      <c r="F35" s="213">
        <f t="shared" si="1"/>
        <v>0</v>
      </c>
      <c r="G35" s="212">
        <v>0</v>
      </c>
    </row>
    <row r="36" spans="1:7" ht="33" customHeight="1" x14ac:dyDescent="0.2">
      <c r="A36" s="112" t="s">
        <v>337</v>
      </c>
      <c r="B36" s="104" t="s">
        <v>338</v>
      </c>
      <c r="C36" s="212">
        <v>16237000</v>
      </c>
      <c r="D36" s="212">
        <f t="shared" si="0"/>
        <v>0</v>
      </c>
      <c r="E36" s="212">
        <v>16237000</v>
      </c>
      <c r="F36" s="213">
        <f t="shared" si="1"/>
        <v>0</v>
      </c>
      <c r="G36" s="212">
        <v>16237000</v>
      </c>
    </row>
    <row r="37" spans="1:7" ht="19.5" customHeight="1" x14ac:dyDescent="0.2">
      <c r="A37" s="105" t="s">
        <v>113</v>
      </c>
      <c r="B37" s="104" t="s">
        <v>339</v>
      </c>
      <c r="C37" s="212">
        <v>1315000</v>
      </c>
      <c r="D37" s="212">
        <f t="shared" si="0"/>
        <v>0</v>
      </c>
      <c r="E37" s="212">
        <v>1315000</v>
      </c>
      <c r="F37" s="213">
        <f t="shared" si="1"/>
        <v>0</v>
      </c>
      <c r="G37" s="212">
        <v>1315000</v>
      </c>
    </row>
    <row r="38" spans="1:7" ht="18" customHeight="1" x14ac:dyDescent="0.2">
      <c r="A38" s="105" t="s">
        <v>114</v>
      </c>
      <c r="B38" s="104" t="s">
        <v>340</v>
      </c>
      <c r="C38" s="212">
        <v>4861417.3099999996</v>
      </c>
      <c r="D38" s="212">
        <f t="shared" si="0"/>
        <v>0</v>
      </c>
      <c r="E38" s="212">
        <v>4861417.3099999996</v>
      </c>
      <c r="F38" s="213">
        <f t="shared" si="1"/>
        <v>-4577114</v>
      </c>
      <c r="G38" s="212">
        <f>4861417.31-4577114</f>
        <v>284303.30999999959</v>
      </c>
    </row>
    <row r="39" spans="1:7" ht="18.75" customHeight="1" x14ac:dyDescent="0.2">
      <c r="A39" s="105" t="s">
        <v>117</v>
      </c>
      <c r="B39" s="104" t="s">
        <v>341</v>
      </c>
      <c r="C39" s="212">
        <f>C40+C45+C46+C47</f>
        <v>772354011.3900001</v>
      </c>
      <c r="D39" s="212">
        <f t="shared" si="0"/>
        <v>31371798.00999999</v>
      </c>
      <c r="E39" s="212">
        <f>E40+E45+E46+E47</f>
        <v>803725809.4000001</v>
      </c>
      <c r="F39" s="213">
        <f t="shared" si="1"/>
        <v>63706409.74000001</v>
      </c>
      <c r="G39" s="212">
        <f>G40+G45+G46+G47</f>
        <v>867432219.1400001</v>
      </c>
    </row>
    <row r="40" spans="1:7" ht="32.450000000000003" customHeight="1" x14ac:dyDescent="0.2">
      <c r="A40" s="106" t="s">
        <v>342</v>
      </c>
      <c r="B40" s="104" t="s">
        <v>343</v>
      </c>
      <c r="C40" s="212">
        <f>C41+C42+C43+C44</f>
        <v>772354011.3900001</v>
      </c>
      <c r="D40" s="212">
        <f>E40-C40</f>
        <v>34232011.75999999</v>
      </c>
      <c r="E40" s="212">
        <f>E41+E42+E43+E44</f>
        <v>806586023.1500001</v>
      </c>
      <c r="F40" s="213">
        <f t="shared" si="1"/>
        <v>63151005.569999933</v>
      </c>
      <c r="G40" s="212">
        <f>G41+G42+G43+G44</f>
        <v>869737028.72000003</v>
      </c>
    </row>
    <row r="41" spans="1:7" ht="16.899999999999999" customHeight="1" x14ac:dyDescent="0.2">
      <c r="A41" s="106" t="s">
        <v>344</v>
      </c>
      <c r="B41" s="104" t="s">
        <v>345</v>
      </c>
      <c r="C41" s="212">
        <v>17002872.940000001</v>
      </c>
      <c r="D41" s="212">
        <f t="shared" si="0"/>
        <v>0</v>
      </c>
      <c r="E41" s="212">
        <v>17002872.940000001</v>
      </c>
      <c r="F41" s="213">
        <f t="shared" si="1"/>
        <v>0</v>
      </c>
      <c r="G41" s="212">
        <v>17002872.940000001</v>
      </c>
    </row>
    <row r="42" spans="1:7" ht="36" customHeight="1" x14ac:dyDescent="0.2">
      <c r="A42" s="113" t="s">
        <v>238</v>
      </c>
      <c r="B42" s="104" t="s">
        <v>346</v>
      </c>
      <c r="C42" s="212">
        <v>181043858.05000001</v>
      </c>
      <c r="D42" s="212">
        <f t="shared" si="0"/>
        <v>1085290.7599999905</v>
      </c>
      <c r="E42" s="212">
        <f>181565078.23+564070.58</f>
        <v>182129148.81</v>
      </c>
      <c r="F42" s="213">
        <f t="shared" si="1"/>
        <v>27378697.400000006</v>
      </c>
      <c r="G42" s="212">
        <v>209507846.21000001</v>
      </c>
    </row>
    <row r="43" spans="1:7" ht="19.899999999999999" customHeight="1" x14ac:dyDescent="0.2">
      <c r="A43" s="113" t="s">
        <v>347</v>
      </c>
      <c r="B43" s="104" t="s">
        <v>348</v>
      </c>
      <c r="C43" s="212">
        <v>569097763.57000005</v>
      </c>
      <c r="D43" s="212">
        <f t="shared" si="0"/>
        <v>-459</v>
      </c>
      <c r="E43" s="212">
        <v>569097304.57000005</v>
      </c>
      <c r="F43" s="213">
        <f t="shared" si="1"/>
        <v>9889773.939999938</v>
      </c>
      <c r="G43" s="212">
        <f>578257078.51+730000</f>
        <v>578987078.50999999</v>
      </c>
    </row>
    <row r="44" spans="1:7" ht="18" customHeight="1" x14ac:dyDescent="0.2">
      <c r="A44" s="114" t="s">
        <v>123</v>
      </c>
      <c r="B44" s="104" t="s">
        <v>349</v>
      </c>
      <c r="C44" s="212">
        <v>5209516.83</v>
      </c>
      <c r="D44" s="212">
        <f t="shared" si="0"/>
        <v>33147180</v>
      </c>
      <c r="E44" s="212">
        <f>37356696.83+1000000</f>
        <v>38356696.829999998</v>
      </c>
      <c r="F44" s="213">
        <f t="shared" si="1"/>
        <v>25882534.230000004</v>
      </c>
      <c r="G44" s="212">
        <v>64239231.060000002</v>
      </c>
    </row>
    <row r="45" spans="1:7" ht="35.25" hidden="1" customHeight="1" x14ac:dyDescent="0.2">
      <c r="A45" s="115" t="s">
        <v>124</v>
      </c>
      <c r="B45" s="116" t="s">
        <v>350</v>
      </c>
      <c r="C45" s="212">
        <v>0</v>
      </c>
      <c r="D45" s="212">
        <f t="shared" si="0"/>
        <v>0</v>
      </c>
      <c r="E45" s="212">
        <v>0</v>
      </c>
      <c r="F45" s="213">
        <f t="shared" si="1"/>
        <v>0</v>
      </c>
      <c r="G45" s="212">
        <v>0</v>
      </c>
    </row>
    <row r="46" spans="1:7" ht="33.75" hidden="1" customHeight="1" x14ac:dyDescent="0.2">
      <c r="A46" s="115" t="s">
        <v>351</v>
      </c>
      <c r="B46" s="116" t="s">
        <v>352</v>
      </c>
      <c r="C46" s="212">
        <v>0</v>
      </c>
      <c r="D46" s="212">
        <f t="shared" si="0"/>
        <v>0</v>
      </c>
      <c r="E46" s="212">
        <v>0</v>
      </c>
      <c r="F46" s="213">
        <f t="shared" si="1"/>
        <v>3011.7</v>
      </c>
      <c r="G46" s="212">
        <v>3011.7</v>
      </c>
    </row>
    <row r="47" spans="1:7" ht="33.75" hidden="1" customHeight="1" x14ac:dyDescent="0.2">
      <c r="A47" s="114" t="s">
        <v>353</v>
      </c>
      <c r="B47" s="117" t="s">
        <v>354</v>
      </c>
      <c r="C47" s="212">
        <v>0</v>
      </c>
      <c r="D47" s="212">
        <f t="shared" si="0"/>
        <v>-2860213.75</v>
      </c>
      <c r="E47" s="212">
        <v>-2860213.75</v>
      </c>
      <c r="F47" s="213">
        <f t="shared" si="1"/>
        <v>552392.4700000002</v>
      </c>
      <c r="G47" s="212">
        <v>-2307821.2799999998</v>
      </c>
    </row>
    <row r="48" spans="1:7" ht="20.45" customHeight="1" x14ac:dyDescent="0.2">
      <c r="A48" s="118" t="s">
        <v>128</v>
      </c>
      <c r="B48" s="119"/>
      <c r="C48" s="212">
        <f>C39+C10</f>
        <v>1262387770.21</v>
      </c>
      <c r="D48" s="212">
        <f t="shared" si="0"/>
        <v>31480695.559999943</v>
      </c>
      <c r="E48" s="212">
        <f>E39+E10</f>
        <v>1293868465.77</v>
      </c>
      <c r="F48" s="213">
        <f t="shared" si="1"/>
        <v>63963736.710000038</v>
      </c>
      <c r="G48" s="212">
        <f>G39+G10</f>
        <v>1357832202.48</v>
      </c>
    </row>
    <row r="50" spans="3:4" x14ac:dyDescent="0.2">
      <c r="C50" s="120"/>
      <c r="D50" s="120"/>
    </row>
    <row r="52" spans="3:4" x14ac:dyDescent="0.2">
      <c r="C52" s="121"/>
      <c r="D52" s="121"/>
    </row>
    <row r="53" spans="3:4" x14ac:dyDescent="0.2">
      <c r="C53" s="120"/>
      <c r="D53" s="120"/>
    </row>
  </sheetData>
  <mergeCells count="14">
    <mergeCell ref="A5:C5"/>
    <mergeCell ref="A1:E1"/>
    <mergeCell ref="A2:C2"/>
    <mergeCell ref="D2:G2"/>
    <mergeCell ref="A3:C3"/>
    <mergeCell ref="A4:C4"/>
    <mergeCell ref="F7:F8"/>
    <mergeCell ref="G7:G8"/>
    <mergeCell ref="A6:C6"/>
    <mergeCell ref="A7:A8"/>
    <mergeCell ref="B7:B8"/>
    <mergeCell ref="C7:C8"/>
    <mergeCell ref="D7:D8"/>
    <mergeCell ref="E7:E8"/>
  </mergeCells>
  <pageMargins left="0.98425196850393704" right="0.19685039370078741" top="0.39370078740157483" bottom="0.39370078740157483" header="0" footer="0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view="pageBreakPreview" zoomScale="90" zoomScaleNormal="70" zoomScaleSheetLayoutView="90" zoomScalePageLayoutView="70" workbookViewId="0">
      <selection activeCell="J9" sqref="J9"/>
    </sheetView>
  </sheetViews>
  <sheetFormatPr defaultRowHeight="15.75" x14ac:dyDescent="0.25"/>
  <cols>
    <col min="1" max="1" width="54.140625" style="91" customWidth="1"/>
    <col min="2" max="2" width="28" style="91" customWidth="1"/>
    <col min="3" max="3" width="14.42578125" style="91" customWidth="1"/>
    <col min="4" max="4" width="14" style="91" customWidth="1"/>
    <col min="5" max="5" width="9.140625" style="91" customWidth="1"/>
    <col min="6" max="6" width="9.140625" style="91"/>
    <col min="7" max="8" width="16.42578125" style="91" customWidth="1"/>
    <col min="9" max="9" width="14.140625" style="91" customWidth="1"/>
    <col min="10" max="10" width="11.140625" style="91" customWidth="1"/>
    <col min="11" max="16384" width="9.140625" style="91"/>
  </cols>
  <sheetData>
    <row r="1" spans="1:10" ht="17.100000000000001" customHeight="1" x14ac:dyDescent="0.25">
      <c r="A1" s="194"/>
      <c r="B1" s="195"/>
      <c r="C1" s="195"/>
      <c r="D1" s="196"/>
      <c r="E1" s="197"/>
      <c r="F1" s="198"/>
      <c r="G1" s="198"/>
      <c r="H1" s="297" t="s">
        <v>357</v>
      </c>
      <c r="I1" s="298"/>
      <c r="J1" s="298"/>
    </row>
    <row r="2" spans="1:10" ht="17.100000000000001" customHeight="1" x14ac:dyDescent="0.25">
      <c r="A2" s="295" t="s">
        <v>356</v>
      </c>
      <c r="B2" s="296"/>
      <c r="C2" s="296"/>
      <c r="D2" s="296"/>
      <c r="E2" s="296"/>
      <c r="F2" s="296"/>
      <c r="G2" s="296"/>
      <c r="H2" s="296"/>
      <c r="I2" s="296"/>
      <c r="J2" s="296"/>
    </row>
    <row r="3" spans="1:10" ht="11.45" customHeight="1" x14ac:dyDescent="0.25">
      <c r="A3" s="299" t="s">
        <v>223</v>
      </c>
      <c r="B3" s="299" t="s">
        <v>224</v>
      </c>
      <c r="C3" s="301" t="s">
        <v>225</v>
      </c>
      <c r="D3" s="303" t="s">
        <v>226</v>
      </c>
      <c r="E3" s="305" t="s">
        <v>227</v>
      </c>
      <c r="F3" s="290" t="s">
        <v>228</v>
      </c>
      <c r="G3" s="292" t="s">
        <v>10</v>
      </c>
      <c r="H3" s="293"/>
      <c r="I3" s="293"/>
      <c r="J3" s="294"/>
    </row>
    <row r="4" spans="1:10" ht="93" customHeight="1" x14ac:dyDescent="0.25">
      <c r="A4" s="300"/>
      <c r="B4" s="300"/>
      <c r="C4" s="302"/>
      <c r="D4" s="304"/>
      <c r="E4" s="306"/>
      <c r="F4" s="291"/>
      <c r="G4" s="210" t="s">
        <v>229</v>
      </c>
      <c r="H4" s="211" t="s">
        <v>230</v>
      </c>
      <c r="I4" s="198" t="s">
        <v>231</v>
      </c>
      <c r="J4" s="199" t="s">
        <v>232</v>
      </c>
    </row>
    <row r="5" spans="1:10" x14ac:dyDescent="0.25">
      <c r="A5" s="200" t="s">
        <v>117</v>
      </c>
      <c r="B5" s="191" t="s">
        <v>233</v>
      </c>
      <c r="C5" s="201">
        <v>867432219.13999999</v>
      </c>
      <c r="D5" s="201">
        <v>420448441.99000001</v>
      </c>
      <c r="E5" s="202">
        <v>100</v>
      </c>
      <c r="F5" s="203">
        <f>D5/C5*100</f>
        <v>48.470466361838163</v>
      </c>
      <c r="G5" s="204">
        <v>792399759.23000002</v>
      </c>
      <c r="H5" s="204">
        <v>401670268.70999998</v>
      </c>
      <c r="I5" s="205">
        <f>D5-H5</f>
        <v>18778173.280000031</v>
      </c>
      <c r="J5" s="203">
        <f>D5/H5*100</f>
        <v>104.67502196274268</v>
      </c>
    </row>
    <row r="6" spans="1:10" ht="53.25" customHeight="1" x14ac:dyDescent="0.25">
      <c r="A6" s="92" t="s">
        <v>234</v>
      </c>
      <c r="B6" s="190" t="s">
        <v>235</v>
      </c>
      <c r="C6" s="206">
        <v>869737028.72000003</v>
      </c>
      <c r="D6" s="206">
        <v>422756384.93000001</v>
      </c>
      <c r="E6" s="207">
        <v>100</v>
      </c>
      <c r="F6" s="199">
        <f>D6/C6*100</f>
        <v>48.607380273572396</v>
      </c>
      <c r="G6" s="208">
        <v>792413394.13</v>
      </c>
      <c r="H6" s="208">
        <v>396944524.38999999</v>
      </c>
      <c r="I6" s="209">
        <f t="shared" ref="I6:I33" si="0">D6-H6</f>
        <v>25811860.540000021</v>
      </c>
      <c r="J6" s="199">
        <f t="shared" ref="J6:J33" si="1">D6/H6*100</f>
        <v>106.50263675501409</v>
      </c>
    </row>
    <row r="7" spans="1:10" ht="47.25" x14ac:dyDescent="0.25">
      <c r="A7" s="92" t="s">
        <v>236</v>
      </c>
      <c r="B7" s="190" t="s">
        <v>237</v>
      </c>
      <c r="C7" s="206">
        <v>17002872.940000001</v>
      </c>
      <c r="D7" s="206">
        <v>8501472.9399999995</v>
      </c>
      <c r="E7" s="207">
        <f>D7/D6*100</f>
        <v>2.0109626354685743</v>
      </c>
      <c r="F7" s="199">
        <f>D7/C7*100</f>
        <v>50.000214493163178</v>
      </c>
      <c r="G7" s="208">
        <v>7466500</v>
      </c>
      <c r="H7" s="208">
        <v>3733300</v>
      </c>
      <c r="I7" s="209">
        <f t="shared" si="0"/>
        <v>4768172.9399999995</v>
      </c>
      <c r="J7" s="199">
        <f t="shared" si="1"/>
        <v>227.72005839337851</v>
      </c>
    </row>
    <row r="8" spans="1:10" ht="31.5" x14ac:dyDescent="0.25">
      <c r="A8" s="93" t="s">
        <v>238</v>
      </c>
      <c r="B8" s="191" t="s">
        <v>239</v>
      </c>
      <c r="C8" s="201">
        <v>209507846.21000001</v>
      </c>
      <c r="D8" s="201">
        <v>59856763.670000002</v>
      </c>
      <c r="E8" s="202">
        <f>D8/D6*100</f>
        <v>14.15868944945943</v>
      </c>
      <c r="F8" s="203">
        <f t="shared" ref="F8:F33" si="2">D8/C8*100</f>
        <v>28.570177562706949</v>
      </c>
      <c r="G8" s="204">
        <v>180594206.90000001</v>
      </c>
      <c r="H8" s="204">
        <v>73338557.530000001</v>
      </c>
      <c r="I8" s="205">
        <f t="shared" si="0"/>
        <v>-13481793.859999999</v>
      </c>
      <c r="J8" s="203">
        <f>D8/H8*100</f>
        <v>81.617045229605026</v>
      </c>
    </row>
    <row r="9" spans="1:10" ht="110.25" x14ac:dyDescent="0.25">
      <c r="A9" s="92" t="s">
        <v>240</v>
      </c>
      <c r="B9" s="190" t="s">
        <v>241</v>
      </c>
      <c r="C9" s="206">
        <v>14208000</v>
      </c>
      <c r="D9" s="206">
        <v>0</v>
      </c>
      <c r="E9" s="207">
        <v>0</v>
      </c>
      <c r="F9" s="199">
        <v>0</v>
      </c>
      <c r="G9" s="208">
        <v>14728000</v>
      </c>
      <c r="H9" s="208">
        <v>0</v>
      </c>
      <c r="I9" s="209">
        <f>D9-H9</f>
        <v>0</v>
      </c>
      <c r="J9" s="199">
        <v>0</v>
      </c>
    </row>
    <row r="10" spans="1:10" ht="94.5" x14ac:dyDescent="0.25">
      <c r="A10" s="92" t="s">
        <v>242</v>
      </c>
      <c r="B10" s="190" t="s">
        <v>243</v>
      </c>
      <c r="C10" s="206">
        <v>1804903</v>
      </c>
      <c r="D10" s="206">
        <v>561025</v>
      </c>
      <c r="E10" s="207">
        <f>D10/D6*100</f>
        <v>0.13270645222611943</v>
      </c>
      <c r="F10" s="199">
        <f t="shared" si="2"/>
        <v>31.083387860732682</v>
      </c>
      <c r="G10" s="208">
        <v>4082694</v>
      </c>
      <c r="H10" s="208">
        <v>2072657.75</v>
      </c>
      <c r="I10" s="209">
        <f t="shared" si="0"/>
        <v>-1511632.75</v>
      </c>
      <c r="J10" s="199">
        <f t="shared" si="1"/>
        <v>27.067903516632207</v>
      </c>
    </row>
    <row r="11" spans="1:10" ht="78.75" x14ac:dyDescent="0.25">
      <c r="A11" s="92" t="s">
        <v>244</v>
      </c>
      <c r="B11" s="190" t="s">
        <v>245</v>
      </c>
      <c r="C11" s="206">
        <v>25308415.140000001</v>
      </c>
      <c r="D11" s="206">
        <v>13776306.01</v>
      </c>
      <c r="E11" s="207">
        <f>D11/D6*100</f>
        <v>3.25868668128598</v>
      </c>
      <c r="F11" s="199">
        <f t="shared" si="2"/>
        <v>54.433696988898049</v>
      </c>
      <c r="G11" s="208">
        <v>23857035.300000001</v>
      </c>
      <c r="H11" s="208">
        <v>12548574.1</v>
      </c>
      <c r="I11" s="209">
        <f t="shared" si="0"/>
        <v>1227731.9100000001</v>
      </c>
      <c r="J11" s="199">
        <f t="shared" si="1"/>
        <v>109.78383599774895</v>
      </c>
    </row>
    <row r="12" spans="1:10" ht="47.25" x14ac:dyDescent="0.25">
      <c r="A12" s="92" t="s">
        <v>246</v>
      </c>
      <c r="B12" s="190" t="s">
        <v>247</v>
      </c>
      <c r="C12" s="206">
        <v>564070.57999999996</v>
      </c>
      <c r="D12" s="206">
        <v>564070.57999999996</v>
      </c>
      <c r="E12" s="207">
        <f>D12/D6*100</f>
        <v>0.13342686239816312</v>
      </c>
      <c r="F12" s="199">
        <f t="shared" si="2"/>
        <v>100</v>
      </c>
      <c r="G12" s="208">
        <v>5203543.49</v>
      </c>
      <c r="H12" s="208">
        <v>4953744.18</v>
      </c>
      <c r="I12" s="209">
        <f t="shared" si="0"/>
        <v>-4389673.5999999996</v>
      </c>
      <c r="J12" s="199">
        <f t="shared" si="1"/>
        <v>11.386752313075641</v>
      </c>
    </row>
    <row r="13" spans="1:10" ht="31.5" x14ac:dyDescent="0.25">
      <c r="A13" s="92" t="s">
        <v>248</v>
      </c>
      <c r="B13" s="190" t="s">
        <v>249</v>
      </c>
      <c r="C13" s="206">
        <v>27587.38</v>
      </c>
      <c r="D13" s="206">
        <v>27587.38</v>
      </c>
      <c r="E13" s="207">
        <f>D13/D6*100</f>
        <v>6.5255974796378105E-3</v>
      </c>
      <c r="F13" s="199">
        <f t="shared" si="2"/>
        <v>100</v>
      </c>
      <c r="G13" s="208">
        <v>6692803.54</v>
      </c>
      <c r="H13" s="208">
        <v>0</v>
      </c>
      <c r="I13" s="209">
        <f t="shared" si="0"/>
        <v>27587.38</v>
      </c>
      <c r="J13" s="199">
        <v>0</v>
      </c>
    </row>
    <row r="14" spans="1:10" ht="47.25" x14ac:dyDescent="0.25">
      <c r="A14" s="92" t="s">
        <v>250</v>
      </c>
      <c r="B14" s="190" t="s">
        <v>251</v>
      </c>
      <c r="C14" s="206">
        <v>15427634.529999999</v>
      </c>
      <c r="D14" s="206">
        <v>0</v>
      </c>
      <c r="E14" s="207">
        <v>0</v>
      </c>
      <c r="F14" s="199">
        <v>0</v>
      </c>
      <c r="G14" s="208">
        <v>11326166.779999999</v>
      </c>
      <c r="H14" s="208">
        <v>0</v>
      </c>
      <c r="I14" s="209">
        <f t="shared" si="0"/>
        <v>0</v>
      </c>
      <c r="J14" s="199">
        <v>0</v>
      </c>
    </row>
    <row r="15" spans="1:10" x14ac:dyDescent="0.25">
      <c r="A15" s="92" t="s">
        <v>252</v>
      </c>
      <c r="B15" s="190" t="s">
        <v>253</v>
      </c>
      <c r="C15" s="206">
        <v>152167235.58000001</v>
      </c>
      <c r="D15" s="206">
        <v>44927774.700000003</v>
      </c>
      <c r="E15" s="207">
        <f>D15/D6*100</f>
        <v>10.62734385606953</v>
      </c>
      <c r="F15" s="199">
        <f t="shared" si="2"/>
        <v>29.525261813920377</v>
      </c>
      <c r="G15" s="208">
        <v>114703963.79000001</v>
      </c>
      <c r="H15" s="208">
        <v>53763581.5</v>
      </c>
      <c r="I15" s="209">
        <f t="shared" si="0"/>
        <v>-8835806.799999997</v>
      </c>
      <c r="J15" s="199">
        <f t="shared" si="1"/>
        <v>83.565442343159376</v>
      </c>
    </row>
    <row r="16" spans="1:10" ht="31.5" x14ac:dyDescent="0.25">
      <c r="A16" s="93" t="s">
        <v>254</v>
      </c>
      <c r="B16" s="191" t="s">
        <v>255</v>
      </c>
      <c r="C16" s="201">
        <v>578987078.50999999</v>
      </c>
      <c r="D16" s="201">
        <v>338094957.44</v>
      </c>
      <c r="E16" s="202">
        <f>D16/D6*100</f>
        <v>79.973944685893215</v>
      </c>
      <c r="F16" s="203">
        <f t="shared" si="2"/>
        <v>58.394214653300004</v>
      </c>
      <c r="G16" s="204">
        <v>552565235.45000005</v>
      </c>
      <c r="H16" s="204">
        <v>317306092.87</v>
      </c>
      <c r="I16" s="205">
        <f t="shared" si="0"/>
        <v>20788864.569999993</v>
      </c>
      <c r="J16" s="203">
        <f t="shared" si="1"/>
        <v>106.5516751922306</v>
      </c>
    </row>
    <row r="17" spans="1:10" ht="47.25" x14ac:dyDescent="0.25">
      <c r="A17" s="92" t="s">
        <v>256</v>
      </c>
      <c r="B17" s="190" t="s">
        <v>257</v>
      </c>
      <c r="C17" s="206">
        <v>4949397.93</v>
      </c>
      <c r="D17" s="206">
        <v>3931280.3</v>
      </c>
      <c r="E17" s="207">
        <f>D17/D6*100</f>
        <v>0.9299162449435131</v>
      </c>
      <c r="F17" s="199">
        <f t="shared" si="2"/>
        <v>79.429465070310073</v>
      </c>
      <c r="G17" s="208">
        <v>4807462.71</v>
      </c>
      <c r="H17" s="208">
        <v>3845645.61</v>
      </c>
      <c r="I17" s="209">
        <f t="shared" si="0"/>
        <v>85634.689999999944</v>
      </c>
      <c r="J17" s="199">
        <f t="shared" si="1"/>
        <v>102.22679619196633</v>
      </c>
    </row>
    <row r="18" spans="1:10" ht="95.25" customHeight="1" x14ac:dyDescent="0.25">
      <c r="A18" s="92" t="s">
        <v>258</v>
      </c>
      <c r="B18" s="190" t="s">
        <v>259</v>
      </c>
      <c r="C18" s="206">
        <v>14635194.57</v>
      </c>
      <c r="D18" s="206">
        <v>11696126.810000001</v>
      </c>
      <c r="E18" s="207">
        <f>D18/D6*100</f>
        <v>2.766635165530769</v>
      </c>
      <c r="F18" s="199">
        <f t="shared" si="2"/>
        <v>79.91780877293796</v>
      </c>
      <c r="G18" s="208">
        <v>16101580</v>
      </c>
      <c r="H18" s="208">
        <v>11262647.77</v>
      </c>
      <c r="I18" s="209">
        <f t="shared" si="0"/>
        <v>433479.04000000097</v>
      </c>
      <c r="J18" s="199">
        <f t="shared" si="1"/>
        <v>103.84882000087623</v>
      </c>
    </row>
    <row r="19" spans="1:10" ht="78.75" x14ac:dyDescent="0.25">
      <c r="A19" s="92" t="s">
        <v>260</v>
      </c>
      <c r="B19" s="190" t="s">
        <v>261</v>
      </c>
      <c r="C19" s="206">
        <v>1297878.1299999999</v>
      </c>
      <c r="D19" s="206">
        <v>1176587.5</v>
      </c>
      <c r="E19" s="207">
        <f>D19/D6*100</f>
        <v>0.27831336011514513</v>
      </c>
      <c r="F19" s="199">
        <f t="shared" si="2"/>
        <v>90.654698064755905</v>
      </c>
      <c r="G19" s="208">
        <v>1317933.49</v>
      </c>
      <c r="H19" s="208">
        <v>1317933.49</v>
      </c>
      <c r="I19" s="209">
        <f t="shared" si="0"/>
        <v>-141345.99</v>
      </c>
      <c r="J19" s="199">
        <f t="shared" si="1"/>
        <v>89.275180343129463</v>
      </c>
    </row>
    <row r="20" spans="1:10" ht="63" x14ac:dyDescent="0.25">
      <c r="A20" s="92" t="s">
        <v>262</v>
      </c>
      <c r="B20" s="190" t="s">
        <v>263</v>
      </c>
      <c r="C20" s="206">
        <v>3018664.88</v>
      </c>
      <c r="D20" s="206">
        <v>1381031.82</v>
      </c>
      <c r="E20" s="207">
        <f>D20/D6*100</f>
        <v>0.32667320216314916</v>
      </c>
      <c r="F20" s="199">
        <f t="shared" si="2"/>
        <v>45.749756097470481</v>
      </c>
      <c r="G20" s="208">
        <v>3428064</v>
      </c>
      <c r="H20" s="208">
        <v>1474217.61</v>
      </c>
      <c r="I20" s="209">
        <f t="shared" si="0"/>
        <v>-93185.790000000037</v>
      </c>
      <c r="J20" s="199">
        <f t="shared" si="1"/>
        <v>93.678966431556859</v>
      </c>
    </row>
    <row r="21" spans="1:10" ht="75.75" customHeight="1" x14ac:dyDescent="0.25">
      <c r="A21" s="92" t="s">
        <v>264</v>
      </c>
      <c r="B21" s="190" t="s">
        <v>265</v>
      </c>
      <c r="C21" s="206">
        <v>118522.6</v>
      </c>
      <c r="D21" s="206">
        <v>118522.6</v>
      </c>
      <c r="E21" s="207">
        <f t="shared" ref="E21" si="3">D21/D17*100</f>
        <v>3.0148600698861392</v>
      </c>
      <c r="F21" s="199">
        <f t="shared" si="2"/>
        <v>100</v>
      </c>
      <c r="G21" s="208">
        <v>14491.5</v>
      </c>
      <c r="H21" s="208">
        <v>13365.96</v>
      </c>
      <c r="I21" s="209">
        <f t="shared" si="0"/>
        <v>105156.64000000001</v>
      </c>
      <c r="J21" s="199">
        <f t="shared" si="1"/>
        <v>886.74962367087744</v>
      </c>
    </row>
    <row r="22" spans="1:10" ht="78.75" x14ac:dyDescent="0.25">
      <c r="A22" s="92" t="s">
        <v>266</v>
      </c>
      <c r="B22" s="190" t="s">
        <v>267</v>
      </c>
      <c r="C22" s="206">
        <v>23214105</v>
      </c>
      <c r="D22" s="206">
        <v>14971720</v>
      </c>
      <c r="E22" s="207">
        <f>D22/D6*100</f>
        <v>3.541453312994673</v>
      </c>
      <c r="F22" s="199">
        <f t="shared" si="2"/>
        <v>64.494065138414769</v>
      </c>
      <c r="G22" s="208">
        <v>23592585</v>
      </c>
      <c r="H22" s="208">
        <v>16611402</v>
      </c>
      <c r="I22" s="209">
        <f t="shared" si="0"/>
        <v>-1639682</v>
      </c>
      <c r="J22" s="199">
        <f t="shared" si="1"/>
        <v>90.129177537212087</v>
      </c>
    </row>
    <row r="23" spans="1:10" ht="30" customHeight="1" x14ac:dyDescent="0.25">
      <c r="A23" s="94" t="s">
        <v>268</v>
      </c>
      <c r="B23" s="192" t="s">
        <v>269</v>
      </c>
      <c r="C23" s="206"/>
      <c r="D23" s="206"/>
      <c r="E23" s="207"/>
      <c r="F23" s="199"/>
      <c r="G23" s="208">
        <v>611086.80000000005</v>
      </c>
      <c r="H23" s="208">
        <v>0</v>
      </c>
      <c r="I23" s="209">
        <f t="shared" si="0"/>
        <v>0</v>
      </c>
      <c r="J23" s="199">
        <v>0</v>
      </c>
    </row>
    <row r="24" spans="1:10" x14ac:dyDescent="0.25">
      <c r="A24" s="92" t="s">
        <v>270</v>
      </c>
      <c r="B24" s="190" t="s">
        <v>271</v>
      </c>
      <c r="C24" s="206">
        <v>5645272.5700000003</v>
      </c>
      <c r="D24" s="206">
        <v>2259088.41</v>
      </c>
      <c r="E24" s="207">
        <f>D24/D6*100</f>
        <v>0.53437121011763311</v>
      </c>
      <c r="F24" s="199">
        <f t="shared" si="2"/>
        <v>40.01734871058671</v>
      </c>
      <c r="G24" s="208">
        <v>5963241.6500000004</v>
      </c>
      <c r="H24" s="208">
        <v>2114149.0499999998</v>
      </c>
      <c r="I24" s="209">
        <f t="shared" si="0"/>
        <v>144939.36000000034</v>
      </c>
      <c r="J24" s="199">
        <f t="shared" si="1"/>
        <v>106.85568314116738</v>
      </c>
    </row>
    <row r="25" spans="1:10" x14ac:dyDescent="0.25">
      <c r="A25" s="92" t="s">
        <v>272</v>
      </c>
      <c r="B25" s="190" t="s">
        <v>273</v>
      </c>
      <c r="C25" s="206">
        <v>526108042.82999998</v>
      </c>
      <c r="D25" s="206">
        <v>302560600</v>
      </c>
      <c r="E25" s="207">
        <f>D25/D6*100</f>
        <v>71.568546516476133</v>
      </c>
      <c r="F25" s="199">
        <f t="shared" si="2"/>
        <v>57.509213957743214</v>
      </c>
      <c r="G25" s="208">
        <v>496728790.30000001</v>
      </c>
      <c r="H25" s="208">
        <v>280666731.38</v>
      </c>
      <c r="I25" s="209">
        <f t="shared" si="0"/>
        <v>21893868.620000005</v>
      </c>
      <c r="J25" s="199">
        <f t="shared" si="1"/>
        <v>107.80066398049775</v>
      </c>
    </row>
    <row r="26" spans="1:10" x14ac:dyDescent="0.25">
      <c r="A26" s="93" t="s">
        <v>123</v>
      </c>
      <c r="B26" s="191" t="s">
        <v>274</v>
      </c>
      <c r="C26" s="201">
        <v>64239231.060000002</v>
      </c>
      <c r="D26" s="201">
        <v>16303190.880000001</v>
      </c>
      <c r="E26" s="202">
        <f>D26/D6*100</f>
        <v>3.8564032291787815</v>
      </c>
      <c r="F26" s="203">
        <f t="shared" si="2"/>
        <v>25.378869907039636</v>
      </c>
      <c r="G26" s="204">
        <v>51787451.780000001</v>
      </c>
      <c r="H26" s="204">
        <v>2566573.9900000002</v>
      </c>
      <c r="I26" s="209">
        <f t="shared" si="0"/>
        <v>13736616.890000001</v>
      </c>
      <c r="J26" s="199">
        <f t="shared" si="1"/>
        <v>635.21219117474186</v>
      </c>
    </row>
    <row r="27" spans="1:10" ht="47.25" x14ac:dyDescent="0.25">
      <c r="A27" s="92" t="s">
        <v>275</v>
      </c>
      <c r="B27" s="190" t="s">
        <v>276</v>
      </c>
      <c r="C27" s="206">
        <v>5000000</v>
      </c>
      <c r="D27" s="206">
        <v>5000000</v>
      </c>
      <c r="E27" s="207">
        <f>D27/D6*100</f>
        <v>1.1827142482609458</v>
      </c>
      <c r="F27" s="199">
        <f t="shared" si="2"/>
        <v>100</v>
      </c>
      <c r="G27" s="208">
        <v>2500000</v>
      </c>
      <c r="H27" s="208">
        <v>2500000</v>
      </c>
      <c r="I27" s="209">
        <f t="shared" si="0"/>
        <v>2500000</v>
      </c>
      <c r="J27" s="199">
        <f t="shared" si="1"/>
        <v>200</v>
      </c>
    </row>
    <row r="28" spans="1:10" ht="31.5" x14ac:dyDescent="0.25">
      <c r="A28" s="92" t="s">
        <v>277</v>
      </c>
      <c r="B28" s="190" t="s">
        <v>278</v>
      </c>
      <c r="C28" s="206">
        <v>59239231.060000002</v>
      </c>
      <c r="D28" s="206">
        <v>11303190.880000001</v>
      </c>
      <c r="E28" s="207">
        <f>D28/D6*100</f>
        <v>2.6736889809178361</v>
      </c>
      <c r="F28" s="199">
        <f t="shared" si="2"/>
        <v>19.080583386627097</v>
      </c>
      <c r="G28" s="208">
        <v>49287451.780000001</v>
      </c>
      <c r="H28" s="208">
        <v>66573.990000000005</v>
      </c>
      <c r="I28" s="209">
        <f t="shared" si="0"/>
        <v>11236616.890000001</v>
      </c>
      <c r="J28" s="199">
        <f t="shared" si="1"/>
        <v>16978.388827228169</v>
      </c>
    </row>
    <row r="29" spans="1:10" ht="39" customHeight="1" x14ac:dyDescent="0.25">
      <c r="A29" s="95" t="s">
        <v>279</v>
      </c>
      <c r="B29" s="193" t="s">
        <v>280</v>
      </c>
      <c r="C29" s="201"/>
      <c r="D29" s="201"/>
      <c r="E29" s="202"/>
      <c r="F29" s="203"/>
      <c r="G29" s="204">
        <v>61000</v>
      </c>
      <c r="H29" s="204">
        <v>4761000</v>
      </c>
      <c r="I29" s="205">
        <f t="shared" si="0"/>
        <v>-4761000</v>
      </c>
      <c r="J29" s="203">
        <f t="shared" si="1"/>
        <v>0</v>
      </c>
    </row>
    <row r="30" spans="1:10" ht="46.5" customHeight="1" x14ac:dyDescent="0.25">
      <c r="A30" s="96" t="s">
        <v>281</v>
      </c>
      <c r="B30" s="192" t="s">
        <v>282</v>
      </c>
      <c r="C30" s="206"/>
      <c r="D30" s="206"/>
      <c r="E30" s="207"/>
      <c r="F30" s="199"/>
      <c r="G30" s="208"/>
      <c r="H30" s="208">
        <v>4700000</v>
      </c>
      <c r="I30" s="209">
        <f t="shared" si="0"/>
        <v>-4700000</v>
      </c>
      <c r="J30" s="199">
        <f t="shared" si="1"/>
        <v>0</v>
      </c>
    </row>
    <row r="31" spans="1:10" ht="37.5" customHeight="1" x14ac:dyDescent="0.25">
      <c r="A31" s="94" t="s">
        <v>283</v>
      </c>
      <c r="B31" s="192" t="s">
        <v>284</v>
      </c>
      <c r="C31" s="206"/>
      <c r="D31" s="206"/>
      <c r="E31" s="207"/>
      <c r="F31" s="199"/>
      <c r="G31" s="208">
        <v>61000</v>
      </c>
      <c r="H31" s="208">
        <v>61000</v>
      </c>
      <c r="I31" s="209">
        <f t="shared" si="0"/>
        <v>-61000</v>
      </c>
      <c r="J31" s="199">
        <f t="shared" si="1"/>
        <v>0</v>
      </c>
    </row>
    <row r="32" spans="1:10" ht="78.75" x14ac:dyDescent="0.25">
      <c r="A32" s="93" t="s">
        <v>285</v>
      </c>
      <c r="B32" s="191" t="s">
        <v>286</v>
      </c>
      <c r="C32" s="201">
        <v>3011.7</v>
      </c>
      <c r="D32" s="201">
        <v>3011.7</v>
      </c>
      <c r="E32" s="202">
        <f>D32/D6*100</f>
        <v>7.1239610029749808E-4</v>
      </c>
      <c r="F32" s="203">
        <f t="shared" si="2"/>
        <v>100</v>
      </c>
      <c r="G32" s="204">
        <v>47234.67</v>
      </c>
      <c r="H32" s="204">
        <v>87350.77</v>
      </c>
      <c r="I32" s="205">
        <f t="shared" si="0"/>
        <v>-84339.07</v>
      </c>
      <c r="J32" s="203">
        <f t="shared" si="1"/>
        <v>3.4478230701343557</v>
      </c>
    </row>
    <row r="33" spans="1:10" ht="63" x14ac:dyDescent="0.25">
      <c r="A33" s="93" t="s">
        <v>287</v>
      </c>
      <c r="B33" s="191" t="s">
        <v>288</v>
      </c>
      <c r="C33" s="201">
        <v>-2307821.2799999998</v>
      </c>
      <c r="D33" s="201">
        <v>-2310954.64</v>
      </c>
      <c r="E33" s="202">
        <f>D33/D6*100</f>
        <v>-0.54663979596254897</v>
      </c>
      <c r="F33" s="203">
        <f t="shared" si="2"/>
        <v>100.13577134534439</v>
      </c>
      <c r="G33" s="204">
        <v>-121869.57</v>
      </c>
      <c r="H33" s="204">
        <v>-122606.45</v>
      </c>
      <c r="I33" s="205">
        <f t="shared" si="0"/>
        <v>-2188348.19</v>
      </c>
      <c r="J33" s="203">
        <f t="shared" si="1"/>
        <v>1884.8556825517746</v>
      </c>
    </row>
  </sheetData>
  <mergeCells count="9">
    <mergeCell ref="F3:F4"/>
    <mergeCell ref="G3:J3"/>
    <mergeCell ref="A2:J2"/>
    <mergeCell ref="H1:J1"/>
    <mergeCell ref="A3:A4"/>
    <mergeCell ref="B3:B4"/>
    <mergeCell ref="C3:C4"/>
    <mergeCell ref="D3:D4"/>
    <mergeCell ref="E3:E4"/>
  </mergeCells>
  <pageMargins left="0.78749999999999998" right="0.39374999999999999" top="0.59027779999999996" bottom="0.39374999999999999" header="0" footer="0"/>
  <pageSetup paperSize="9" scale="48" fitToHeight="0" orientation="portrait" r:id="rId1"/>
  <headerFooter>
    <oddFooter>&amp;R&amp;D СТР. &amp;P</oddFooter>
    <evenFooter>&amp;R&amp;D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9"/>
  <sheetViews>
    <sheetView view="pageBreakPreview" zoomScale="120" zoomScaleSheetLayoutView="120" workbookViewId="0">
      <pane xSplit="2" ySplit="5" topLeftCell="C6" activePane="bottomRight" state="frozenSplit"/>
      <selection pane="topRight" activeCell="D1" sqref="D1"/>
      <selection pane="bottomLeft" activeCell="A11" sqref="A11"/>
      <selection pane="bottomRight" activeCell="E9" sqref="E9"/>
    </sheetView>
  </sheetViews>
  <sheetFormatPr defaultColWidth="8.85546875" defaultRowHeight="15" x14ac:dyDescent="0.25"/>
  <cols>
    <col min="1" max="1" width="9.7109375" customWidth="1"/>
    <col min="2" max="2" width="31.5703125" customWidth="1"/>
    <col min="3" max="3" width="13.7109375" customWidth="1"/>
    <col min="4" max="4" width="13.28515625" customWidth="1"/>
    <col min="5" max="6" width="13.85546875" customWidth="1"/>
    <col min="7" max="7" width="8.5703125" customWidth="1"/>
    <col min="8" max="8" width="12" customWidth="1"/>
    <col min="9" max="9" width="13.5703125" customWidth="1"/>
    <col min="10" max="10" width="15" customWidth="1"/>
    <col min="11" max="11" width="14.140625" customWidth="1"/>
    <col min="12" max="12" width="13.7109375" customWidth="1"/>
    <col min="15" max="15" width="13.7109375" customWidth="1"/>
    <col min="16" max="16" width="12.5703125" customWidth="1"/>
  </cols>
  <sheetData>
    <row r="1" spans="1:16" ht="17.25" customHeight="1" x14ac:dyDescent="0.25">
      <c r="A1" s="319"/>
      <c r="B1" s="319"/>
      <c r="C1" s="319"/>
      <c r="D1" s="319"/>
      <c r="E1" s="319"/>
      <c r="F1" s="319"/>
      <c r="G1" s="319"/>
      <c r="H1" s="319"/>
      <c r="I1" s="319"/>
      <c r="J1" s="40"/>
      <c r="K1" s="40"/>
      <c r="L1" s="40"/>
      <c r="M1" s="310" t="s">
        <v>360</v>
      </c>
      <c r="N1" s="311"/>
      <c r="O1" s="311"/>
      <c r="P1" s="312"/>
    </row>
    <row r="2" spans="1:16" ht="15.75" customHeight="1" x14ac:dyDescent="0.25">
      <c r="A2" s="313" t="s">
        <v>358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5"/>
    </row>
    <row r="3" spans="1:16" ht="13.5" customHeight="1" x14ac:dyDescent="0.25">
      <c r="A3" s="307"/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9"/>
    </row>
    <row r="4" spans="1:16" ht="15.75" customHeight="1" x14ac:dyDescent="0.25">
      <c r="A4" s="325" t="s">
        <v>129</v>
      </c>
      <c r="B4" s="327" t="s">
        <v>53</v>
      </c>
      <c r="C4" s="323" t="s">
        <v>54</v>
      </c>
      <c r="D4" s="323" t="s">
        <v>55</v>
      </c>
      <c r="E4" s="323" t="s">
        <v>56</v>
      </c>
      <c r="F4" s="323" t="s">
        <v>130</v>
      </c>
      <c r="G4" s="327" t="s">
        <v>58</v>
      </c>
      <c r="H4" s="327" t="s">
        <v>59</v>
      </c>
      <c r="I4" s="320" t="s">
        <v>60</v>
      </c>
      <c r="J4" s="310" t="s">
        <v>10</v>
      </c>
      <c r="K4" s="311"/>
      <c r="L4" s="311"/>
      <c r="M4" s="311"/>
      <c r="N4" s="311"/>
      <c r="O4" s="311"/>
      <c r="P4" s="312"/>
    </row>
    <row r="5" spans="1:16" ht="42.6" customHeight="1" x14ac:dyDescent="0.25">
      <c r="A5" s="326"/>
      <c r="B5" s="328"/>
      <c r="C5" s="324"/>
      <c r="D5" s="324"/>
      <c r="E5" s="324"/>
      <c r="F5" s="324"/>
      <c r="G5" s="328"/>
      <c r="H5" s="328"/>
      <c r="I5" s="321"/>
      <c r="J5" s="15" t="s">
        <v>62</v>
      </c>
      <c r="K5" s="15" t="s">
        <v>63</v>
      </c>
      <c r="L5" s="15" t="s">
        <v>64</v>
      </c>
      <c r="M5" s="73" t="s">
        <v>58</v>
      </c>
      <c r="N5" s="73" t="s">
        <v>131</v>
      </c>
      <c r="O5" s="74" t="s">
        <v>132</v>
      </c>
      <c r="P5" s="123" t="s">
        <v>359</v>
      </c>
    </row>
    <row r="6" spans="1:16" s="77" customFormat="1" ht="13.5" customHeight="1" x14ac:dyDescent="0.25">
      <c r="A6" s="75" t="s">
        <v>133</v>
      </c>
      <c r="B6" s="76" t="s">
        <v>134</v>
      </c>
      <c r="C6" s="124">
        <f>SUM(C7:C14)</f>
        <v>99412468.140000015</v>
      </c>
      <c r="D6" s="124">
        <f>SUM(D7:D14)</f>
        <v>52227945.590000004</v>
      </c>
      <c r="E6" s="124">
        <f>SUM(E7:E14)</f>
        <v>42791710.049999997</v>
      </c>
      <c r="F6" s="125">
        <f>E6*100/E50</f>
        <v>6.1235701996490102</v>
      </c>
      <c r="G6" s="126">
        <f t="shared" ref="G6:G50" si="0">IF(C6=0,0,E6/C6)</f>
        <v>0.43044610852773052</v>
      </c>
      <c r="H6" s="126">
        <f>IF(D6=0,0,E6/D6)</f>
        <v>0.81932592918595004</v>
      </c>
      <c r="I6" s="124">
        <f t="shared" ref="I6:I50" si="1">E6-D6</f>
        <v>-9436235.5400000066</v>
      </c>
      <c r="J6" s="127">
        <f>SUM(J7:J14)</f>
        <v>99374958.25</v>
      </c>
      <c r="K6" s="127">
        <f>SUM(K7:K14)</f>
        <v>45469336.18</v>
      </c>
      <c r="L6" s="127">
        <f>SUM(L7:L14)</f>
        <v>40574508.68</v>
      </c>
      <c r="M6" s="128">
        <f>IF(J6=0,0,L6/J6)</f>
        <v>0.40829711422796999</v>
      </c>
      <c r="N6" s="128">
        <f>IF(K6=0,0,L6/K6)</f>
        <v>0.89234882425767581</v>
      </c>
      <c r="O6" s="127">
        <f>L6-K6</f>
        <v>-4894827.5</v>
      </c>
      <c r="P6" s="129">
        <f>E6-L6</f>
        <v>2217201.3699999973</v>
      </c>
    </row>
    <row r="7" spans="1:16" s="77" customFormat="1" ht="33" customHeight="1" x14ac:dyDescent="0.25">
      <c r="A7" s="41" t="s">
        <v>135</v>
      </c>
      <c r="B7" s="78" t="s">
        <v>136</v>
      </c>
      <c r="C7" s="188">
        <v>2467636.84</v>
      </c>
      <c r="D7" s="188">
        <v>1152366</v>
      </c>
      <c r="E7" s="189">
        <v>1105389.56</v>
      </c>
      <c r="F7" s="130">
        <f>E7*100/E50</f>
        <v>0.15818322195373755</v>
      </c>
      <c r="G7" s="131">
        <f t="shared" si="0"/>
        <v>0.44795471605943449</v>
      </c>
      <c r="H7" s="131">
        <f>IF(D7=0,0,E7/D7)</f>
        <v>0.95923479172415715</v>
      </c>
      <c r="I7" s="132">
        <f t="shared" si="1"/>
        <v>-46976.439999999944</v>
      </c>
      <c r="J7" s="133">
        <v>2385853.81</v>
      </c>
      <c r="K7" s="133">
        <v>1150922.95</v>
      </c>
      <c r="L7" s="133">
        <v>1120234.51</v>
      </c>
      <c r="M7" s="134">
        <f t="shared" ref="M7:M40" si="2">IF(J7=0,0,L7/J7)</f>
        <v>0.46953191570442449</v>
      </c>
      <c r="N7" s="134">
        <f>IF(K7=0,0,L7/K7)</f>
        <v>0.97333579975966245</v>
      </c>
      <c r="O7" s="133">
        <f>L7-K7</f>
        <v>-30688.439999999944</v>
      </c>
      <c r="P7" s="132">
        <f t="shared" ref="P7:P50" si="3">E7-L7</f>
        <v>-14844.949999999953</v>
      </c>
    </row>
    <row r="8" spans="1:16" s="77" customFormat="1" ht="44.25" customHeight="1" x14ac:dyDescent="0.25">
      <c r="A8" s="41" t="s">
        <v>137</v>
      </c>
      <c r="B8" s="78" t="s">
        <v>138</v>
      </c>
      <c r="C8" s="135">
        <v>4222794.6900000004</v>
      </c>
      <c r="D8" s="135">
        <v>2199947.4900000002</v>
      </c>
      <c r="E8" s="136">
        <v>1600020.08</v>
      </c>
      <c r="F8" s="130">
        <f>E8*100/E50</f>
        <v>0.22896573353296093</v>
      </c>
      <c r="G8" s="131">
        <f t="shared" si="0"/>
        <v>0.37890075115160288</v>
      </c>
      <c r="H8" s="131">
        <f>IF(D8=0,0,E8/D8)</f>
        <v>0.72729921385532703</v>
      </c>
      <c r="I8" s="132">
        <f t="shared" si="1"/>
        <v>-599927.41000000015</v>
      </c>
      <c r="J8" s="133">
        <v>3924760.85</v>
      </c>
      <c r="K8" s="133">
        <v>2409946.56</v>
      </c>
      <c r="L8" s="133">
        <v>1907173.78</v>
      </c>
      <c r="M8" s="134">
        <f t="shared" si="2"/>
        <v>0.48593375568348324</v>
      </c>
      <c r="N8" s="134">
        <f>IF(K8=0,0,L8/K8)</f>
        <v>0.79137596312509106</v>
      </c>
      <c r="O8" s="133">
        <f t="shared" ref="O8:O40" si="4">L8-K8</f>
        <v>-502772.78</v>
      </c>
      <c r="P8" s="132">
        <f t="shared" si="3"/>
        <v>-307153.69999999995</v>
      </c>
    </row>
    <row r="9" spans="1:16" s="77" customFormat="1" ht="45.75" customHeight="1" x14ac:dyDescent="0.25">
      <c r="A9" s="41" t="s">
        <v>139</v>
      </c>
      <c r="B9" s="78" t="s">
        <v>140</v>
      </c>
      <c r="C9" s="135">
        <v>50711923.710000001</v>
      </c>
      <c r="D9" s="135">
        <v>27878010.879999999</v>
      </c>
      <c r="E9" s="136">
        <v>22895477.289999999</v>
      </c>
      <c r="F9" s="130">
        <f>E9*100/E50</f>
        <v>3.276383726566793</v>
      </c>
      <c r="G9" s="131">
        <f t="shared" si="0"/>
        <v>0.45148114319089</v>
      </c>
      <c r="H9" s="131">
        <f>IF(D9=0,0,E9/D9)</f>
        <v>0.82127370523502718</v>
      </c>
      <c r="I9" s="132">
        <f t="shared" si="1"/>
        <v>-4982533.59</v>
      </c>
      <c r="J9" s="133">
        <v>45062924.329999998</v>
      </c>
      <c r="K9" s="133">
        <v>21718239.719999999</v>
      </c>
      <c r="L9" s="133">
        <v>20048744.16</v>
      </c>
      <c r="M9" s="134">
        <f t="shared" si="2"/>
        <v>0.44490552839361192</v>
      </c>
      <c r="N9" s="134">
        <f>IF(K9=0,0,L9/K9)</f>
        <v>0.92312933361433591</v>
      </c>
      <c r="O9" s="133">
        <f t="shared" si="4"/>
        <v>-1669495.5599999987</v>
      </c>
      <c r="P9" s="132">
        <f t="shared" si="3"/>
        <v>2846733.129999999</v>
      </c>
    </row>
    <row r="10" spans="1:16" s="77" customFormat="1" ht="15" customHeight="1" x14ac:dyDescent="0.25">
      <c r="A10" s="41" t="s">
        <v>141</v>
      </c>
      <c r="B10" s="78" t="s">
        <v>142</v>
      </c>
      <c r="C10" s="135">
        <v>118522.6</v>
      </c>
      <c r="D10" s="135">
        <v>118522.6</v>
      </c>
      <c r="E10" s="136">
        <v>118522.6</v>
      </c>
      <c r="F10" s="130">
        <f>E10*100/E50</f>
        <v>1.696079592278224E-2</v>
      </c>
      <c r="G10" s="131">
        <f t="shared" si="0"/>
        <v>1</v>
      </c>
      <c r="H10" s="131">
        <f>IF(D10=0,0,E10/D10)</f>
        <v>1</v>
      </c>
      <c r="I10" s="132">
        <f t="shared" si="1"/>
        <v>0</v>
      </c>
      <c r="J10" s="133">
        <v>14491.5</v>
      </c>
      <c r="K10" s="133">
        <v>14491.5</v>
      </c>
      <c r="L10" s="133">
        <v>13365.96</v>
      </c>
      <c r="M10" s="134">
        <f t="shared" si="2"/>
        <v>0.92233102163337122</v>
      </c>
      <c r="N10" s="134">
        <f>IF(K10=0,0,L10/K10)</f>
        <v>0.92233102163337122</v>
      </c>
      <c r="O10" s="133">
        <f t="shared" si="4"/>
        <v>-1125.5400000000009</v>
      </c>
      <c r="P10" s="132">
        <f t="shared" si="3"/>
        <v>105156.64000000001</v>
      </c>
    </row>
    <row r="11" spans="1:16" s="77" customFormat="1" ht="34.5" customHeight="1" x14ac:dyDescent="0.25">
      <c r="A11" s="41" t="s">
        <v>143</v>
      </c>
      <c r="B11" s="79" t="s">
        <v>144</v>
      </c>
      <c r="C11" s="137">
        <v>11333961.260000002</v>
      </c>
      <c r="D11" s="137">
        <v>5504898.21</v>
      </c>
      <c r="E11" s="138">
        <v>5100901.95</v>
      </c>
      <c r="F11" s="130">
        <f>E11*100/E50</f>
        <v>0.72994818706366538</v>
      </c>
      <c r="G11" s="131">
        <f t="shared" si="0"/>
        <v>0.45005464841336501</v>
      </c>
      <c r="H11" s="131">
        <f t="shared" ref="H11:H50" si="5">IF(D11=0,0,E11/D11)</f>
        <v>0.92661149314875346</v>
      </c>
      <c r="I11" s="132">
        <f t="shared" si="1"/>
        <v>-403996.25999999978</v>
      </c>
      <c r="J11" s="133">
        <v>10338619.279999999</v>
      </c>
      <c r="K11" s="133">
        <v>5508799.5999999996</v>
      </c>
      <c r="L11" s="133">
        <v>4626083.32</v>
      </c>
      <c r="M11" s="134">
        <f t="shared" si="2"/>
        <v>0.44745658919360076</v>
      </c>
      <c r="N11" s="134">
        <f t="shared" ref="N11:N40" si="6">IF(K11=0,0,L11/K11)</f>
        <v>0.83976249925664392</v>
      </c>
      <c r="O11" s="133">
        <f t="shared" si="4"/>
        <v>-882716.27999999933</v>
      </c>
      <c r="P11" s="132">
        <f t="shared" si="3"/>
        <v>474818.62999999989</v>
      </c>
    </row>
    <row r="12" spans="1:16" s="77" customFormat="1" ht="22.5" x14ac:dyDescent="0.25">
      <c r="A12" s="41" t="s">
        <v>145</v>
      </c>
      <c r="B12" s="79" t="s">
        <v>146</v>
      </c>
      <c r="C12" s="137">
        <v>1672900</v>
      </c>
      <c r="D12" s="137">
        <v>0</v>
      </c>
      <c r="E12" s="138">
        <v>0</v>
      </c>
      <c r="F12" s="130">
        <f>E12*100/E50</f>
        <v>0</v>
      </c>
      <c r="G12" s="131">
        <f t="shared" si="0"/>
        <v>0</v>
      </c>
      <c r="H12" s="131">
        <f t="shared" si="5"/>
        <v>0</v>
      </c>
      <c r="I12" s="132">
        <f t="shared" si="1"/>
        <v>0</v>
      </c>
      <c r="J12" s="133">
        <v>254200</v>
      </c>
      <c r="K12" s="133">
        <v>254200</v>
      </c>
      <c r="L12" s="133">
        <v>254200</v>
      </c>
      <c r="M12" s="134">
        <f t="shared" si="2"/>
        <v>1</v>
      </c>
      <c r="N12" s="134">
        <f t="shared" si="6"/>
        <v>1</v>
      </c>
      <c r="O12" s="133">
        <f t="shared" si="4"/>
        <v>0</v>
      </c>
      <c r="P12" s="132">
        <f t="shared" si="3"/>
        <v>-254200</v>
      </c>
    </row>
    <row r="13" spans="1:16" s="77" customFormat="1" ht="12.75" x14ac:dyDescent="0.25">
      <c r="A13" s="41" t="s">
        <v>147</v>
      </c>
      <c r="B13" s="79" t="s">
        <v>148</v>
      </c>
      <c r="C13" s="137">
        <v>400000</v>
      </c>
      <c r="D13" s="137">
        <v>0</v>
      </c>
      <c r="E13" s="138">
        <v>0</v>
      </c>
      <c r="F13" s="130">
        <f>E13*100/E50</f>
        <v>0</v>
      </c>
      <c r="G13" s="131">
        <f t="shared" si="0"/>
        <v>0</v>
      </c>
      <c r="H13" s="131">
        <f t="shared" si="5"/>
        <v>0</v>
      </c>
      <c r="I13" s="132">
        <f t="shared" si="1"/>
        <v>0</v>
      </c>
      <c r="J13" s="133">
        <v>300000</v>
      </c>
      <c r="K13" s="133">
        <v>0</v>
      </c>
      <c r="L13" s="133">
        <v>0</v>
      </c>
      <c r="M13" s="134">
        <f t="shared" si="2"/>
        <v>0</v>
      </c>
      <c r="N13" s="134">
        <f t="shared" si="6"/>
        <v>0</v>
      </c>
      <c r="O13" s="133">
        <f t="shared" si="4"/>
        <v>0</v>
      </c>
      <c r="P13" s="132">
        <f t="shared" si="3"/>
        <v>0</v>
      </c>
    </row>
    <row r="14" spans="1:16" s="77" customFormat="1" ht="16.5" customHeight="1" x14ac:dyDescent="0.25">
      <c r="A14" s="41" t="s">
        <v>149</v>
      </c>
      <c r="B14" s="79" t="s">
        <v>150</v>
      </c>
      <c r="C14" s="139">
        <v>28484729.040000003</v>
      </c>
      <c r="D14" s="139">
        <v>15374200.41</v>
      </c>
      <c r="E14" s="140">
        <v>11971398.57</v>
      </c>
      <c r="F14" s="130">
        <f>E14*100/E50</f>
        <v>1.7131285346090717</v>
      </c>
      <c r="G14" s="131">
        <f t="shared" si="0"/>
        <v>0.42027426531560219</v>
      </c>
      <c r="H14" s="131">
        <f t="shared" si="5"/>
        <v>0.77866804456466687</v>
      </c>
      <c r="I14" s="132">
        <f t="shared" si="1"/>
        <v>-3402801.84</v>
      </c>
      <c r="J14" s="141">
        <v>37094108.480000004</v>
      </c>
      <c r="K14" s="142">
        <v>14412735.850000001</v>
      </c>
      <c r="L14" s="143">
        <v>12604706.949999999</v>
      </c>
      <c r="M14" s="134">
        <f t="shared" si="2"/>
        <v>0.33980347463522592</v>
      </c>
      <c r="N14" s="134">
        <f t="shared" si="6"/>
        <v>0.87455338675342464</v>
      </c>
      <c r="O14" s="133">
        <f t="shared" si="4"/>
        <v>-1808028.9000000022</v>
      </c>
      <c r="P14" s="132">
        <f t="shared" si="3"/>
        <v>-633308.37999999896</v>
      </c>
    </row>
    <row r="15" spans="1:16" s="77" customFormat="1" ht="12.75" customHeight="1" x14ac:dyDescent="0.25">
      <c r="A15" s="75" t="s">
        <v>151</v>
      </c>
      <c r="B15" s="80" t="s">
        <v>152</v>
      </c>
      <c r="C15" s="124">
        <f>C16</f>
        <v>3018664.88</v>
      </c>
      <c r="D15" s="124">
        <f>D16</f>
        <v>1509347.41</v>
      </c>
      <c r="E15" s="124">
        <f>E16</f>
        <v>1381031.82</v>
      </c>
      <c r="F15" s="125">
        <f>E15*100/E50</f>
        <v>0.19762812207873046</v>
      </c>
      <c r="G15" s="126">
        <f t="shared" si="0"/>
        <v>0.45749756097470484</v>
      </c>
      <c r="H15" s="126">
        <f t="shared" si="5"/>
        <v>0.9149860468505393</v>
      </c>
      <c r="I15" s="124">
        <f t="shared" si="1"/>
        <v>-128315.58999999985</v>
      </c>
      <c r="J15" s="127">
        <f>J16</f>
        <v>3428064</v>
      </c>
      <c r="K15" s="127">
        <f>K16</f>
        <v>1714032</v>
      </c>
      <c r="L15" s="127">
        <f>L16</f>
        <v>1474217.61</v>
      </c>
      <c r="M15" s="128">
        <f t="shared" si="2"/>
        <v>0.43004378272984406</v>
      </c>
      <c r="N15" s="128">
        <f t="shared" si="6"/>
        <v>0.86008756545968812</v>
      </c>
      <c r="O15" s="127">
        <f t="shared" si="4"/>
        <v>-239814.3899999999</v>
      </c>
      <c r="P15" s="129">
        <f t="shared" si="3"/>
        <v>-93185.790000000037</v>
      </c>
    </row>
    <row r="16" spans="1:16" s="77" customFormat="1" ht="15" customHeight="1" x14ac:dyDescent="0.25">
      <c r="A16" s="41" t="s">
        <v>153</v>
      </c>
      <c r="B16" s="79" t="s">
        <v>154</v>
      </c>
      <c r="C16" s="144">
        <v>3018664.88</v>
      </c>
      <c r="D16" s="144">
        <v>1509347.41</v>
      </c>
      <c r="E16" s="145">
        <v>1381031.82</v>
      </c>
      <c r="F16" s="130">
        <f>E16*100/E50</f>
        <v>0.19762812207873046</v>
      </c>
      <c r="G16" s="131">
        <f t="shared" si="0"/>
        <v>0.45749756097470484</v>
      </c>
      <c r="H16" s="131">
        <f t="shared" si="5"/>
        <v>0.9149860468505393</v>
      </c>
      <c r="I16" s="132">
        <f t="shared" si="1"/>
        <v>-128315.58999999985</v>
      </c>
      <c r="J16" s="133">
        <v>3428064</v>
      </c>
      <c r="K16" s="133">
        <v>1714032</v>
      </c>
      <c r="L16" s="133">
        <v>1474217.61</v>
      </c>
      <c r="M16" s="134">
        <f t="shared" si="2"/>
        <v>0.43004378272984406</v>
      </c>
      <c r="N16" s="134">
        <f t="shared" si="6"/>
        <v>0.86008756545968812</v>
      </c>
      <c r="O16" s="133">
        <f t="shared" si="4"/>
        <v>-239814.3899999999</v>
      </c>
      <c r="P16" s="132">
        <f t="shared" si="3"/>
        <v>-93185.790000000037</v>
      </c>
    </row>
    <row r="17" spans="1:16" s="77" customFormat="1" ht="33.75" customHeight="1" x14ac:dyDescent="0.25">
      <c r="A17" s="75" t="s">
        <v>155</v>
      </c>
      <c r="B17" s="80" t="s">
        <v>156</v>
      </c>
      <c r="C17" s="124">
        <f>SUM(C18:C18)</f>
        <v>15509669.539999999</v>
      </c>
      <c r="D17" s="124">
        <f>SUM(D18:D18)</f>
        <v>7751783.4800000004</v>
      </c>
      <c r="E17" s="124">
        <f>SUM(E18:E18)</f>
        <v>6394604.8100000005</v>
      </c>
      <c r="F17" s="125">
        <f>E17*100/E50</f>
        <v>0.91507937886320168</v>
      </c>
      <c r="G17" s="126">
        <f t="shared" si="0"/>
        <v>0.41229794055302615</v>
      </c>
      <c r="H17" s="126">
        <f t="shared" si="5"/>
        <v>0.82492046204572267</v>
      </c>
      <c r="I17" s="146">
        <f t="shared" si="1"/>
        <v>-1357178.67</v>
      </c>
      <c r="J17" s="127">
        <f>SUM(J18:J18)</f>
        <v>14599150.15</v>
      </c>
      <c r="K17" s="127">
        <f>SUM(K18:K18)</f>
        <v>7211394.2699999996</v>
      </c>
      <c r="L17" s="127">
        <f>SUM(L18:L18)</f>
        <v>6037801.9900000002</v>
      </c>
      <c r="M17" s="128">
        <f t="shared" si="2"/>
        <v>0.41357215508876727</v>
      </c>
      <c r="N17" s="128">
        <f t="shared" si="6"/>
        <v>0.83725861656431111</v>
      </c>
      <c r="O17" s="147">
        <f t="shared" si="4"/>
        <v>-1173592.2799999993</v>
      </c>
      <c r="P17" s="129">
        <f t="shared" si="3"/>
        <v>356802.8200000003</v>
      </c>
    </row>
    <row r="18" spans="1:16" s="77" customFormat="1" ht="33.75" customHeight="1" x14ac:dyDescent="0.25">
      <c r="A18" s="41" t="s">
        <v>157</v>
      </c>
      <c r="B18" s="79" t="s">
        <v>158</v>
      </c>
      <c r="C18" s="148">
        <v>15509669.539999999</v>
      </c>
      <c r="D18" s="149">
        <v>7751783.4800000004</v>
      </c>
      <c r="E18" s="150">
        <v>6394604.8100000005</v>
      </c>
      <c r="F18" s="130">
        <f>E18*100/E50</f>
        <v>0.91507937886320168</v>
      </c>
      <c r="G18" s="131">
        <f t="shared" si="0"/>
        <v>0.41229794055302615</v>
      </c>
      <c r="H18" s="131">
        <f t="shared" si="5"/>
        <v>0.82492046204572267</v>
      </c>
      <c r="I18" s="132">
        <f t="shared" si="1"/>
        <v>-1357178.67</v>
      </c>
      <c r="J18" s="133">
        <v>14599150.15</v>
      </c>
      <c r="K18" s="133">
        <v>7211394.2699999996</v>
      </c>
      <c r="L18" s="133">
        <v>6037801.9900000002</v>
      </c>
      <c r="M18" s="134">
        <f t="shared" si="2"/>
        <v>0.41357215508876727</v>
      </c>
      <c r="N18" s="134">
        <f t="shared" si="6"/>
        <v>0.83725861656431111</v>
      </c>
      <c r="O18" s="133">
        <f t="shared" si="4"/>
        <v>-1173592.2799999993</v>
      </c>
      <c r="P18" s="132">
        <f t="shared" si="3"/>
        <v>356802.8200000003</v>
      </c>
    </row>
    <row r="19" spans="1:16" s="77" customFormat="1" ht="13.5" customHeight="1" x14ac:dyDescent="0.25">
      <c r="A19" s="75" t="s">
        <v>159</v>
      </c>
      <c r="B19" s="80" t="s">
        <v>160</v>
      </c>
      <c r="C19" s="124">
        <f>SUM(C20:C22)</f>
        <v>138679982.69</v>
      </c>
      <c r="D19" s="124">
        <f>SUM(D20:D22)</f>
        <v>24985008.860000003</v>
      </c>
      <c r="E19" s="124">
        <f>SUM(E20:E22)</f>
        <v>23236601.469999999</v>
      </c>
      <c r="F19" s="125">
        <f>E19*100/E50</f>
        <v>3.3251992064947262</v>
      </c>
      <c r="G19" s="126">
        <f t="shared" si="0"/>
        <v>0.16755555502153632</v>
      </c>
      <c r="H19" s="126">
        <f t="shared" si="5"/>
        <v>0.93002174224564171</v>
      </c>
      <c r="I19" s="124">
        <f t="shared" si="1"/>
        <v>-1748407.3900000043</v>
      </c>
      <c r="J19" s="127">
        <f>SUM(J20:J22)</f>
        <v>66106289.900000006</v>
      </c>
      <c r="K19" s="127">
        <f>SUM(K20:K22)</f>
        <v>22188505.330000002</v>
      </c>
      <c r="L19" s="127">
        <f>SUM(L20:L22)</f>
        <v>21228868.090000004</v>
      </c>
      <c r="M19" s="128">
        <f t="shared" si="2"/>
        <v>0.32113234795226347</v>
      </c>
      <c r="N19" s="128">
        <f t="shared" si="6"/>
        <v>0.95675070376630911</v>
      </c>
      <c r="O19" s="127">
        <f t="shared" si="4"/>
        <v>-959637.23999999836</v>
      </c>
      <c r="P19" s="129">
        <f t="shared" si="3"/>
        <v>2007733.3799999952</v>
      </c>
    </row>
    <row r="20" spans="1:16" s="77" customFormat="1" ht="13.5" customHeight="1" x14ac:dyDescent="0.25">
      <c r="A20" s="41" t="s">
        <v>161</v>
      </c>
      <c r="B20" s="79" t="s">
        <v>162</v>
      </c>
      <c r="C20" s="151">
        <v>2686641.95</v>
      </c>
      <c r="D20" s="151">
        <v>1348089.94</v>
      </c>
      <c r="E20" s="152">
        <v>1267225.25</v>
      </c>
      <c r="F20" s="130">
        <f>E20*100/E50</f>
        <v>0.18134219847899646</v>
      </c>
      <c r="G20" s="131">
        <f t="shared" si="0"/>
        <v>0.4716762685850267</v>
      </c>
      <c r="H20" s="131">
        <f t="shared" si="5"/>
        <v>0.9400153598060379</v>
      </c>
      <c r="I20" s="132">
        <f t="shared" si="1"/>
        <v>-80864.689999999944</v>
      </c>
      <c r="J20" s="153">
        <v>2617974.41</v>
      </c>
      <c r="K20" s="154">
        <v>1362914.25</v>
      </c>
      <c r="L20" s="155">
        <v>1117607.8500000001</v>
      </c>
      <c r="M20" s="134">
        <f t="shared" si="2"/>
        <v>0.42689792754696942</v>
      </c>
      <c r="N20" s="134">
        <f t="shared" si="6"/>
        <v>0.82001332805787308</v>
      </c>
      <c r="O20" s="133">
        <f t="shared" si="4"/>
        <v>-245306.39999999991</v>
      </c>
      <c r="P20" s="132">
        <f t="shared" si="3"/>
        <v>149617.39999999991</v>
      </c>
    </row>
    <row r="21" spans="1:16" s="77" customFormat="1" ht="13.5" customHeight="1" x14ac:dyDescent="0.25">
      <c r="A21" s="41" t="s">
        <v>163</v>
      </c>
      <c r="B21" s="79" t="s">
        <v>164</v>
      </c>
      <c r="C21" s="151">
        <v>129197763.69</v>
      </c>
      <c r="D21" s="151">
        <v>20438375.010000002</v>
      </c>
      <c r="E21" s="152">
        <v>19212409.640000001</v>
      </c>
      <c r="F21" s="130">
        <f>E21*100/E50</f>
        <v>2.7493301622554198</v>
      </c>
      <c r="G21" s="131">
        <f t="shared" si="0"/>
        <v>0.14870543491835267</v>
      </c>
      <c r="H21" s="131">
        <f t="shared" si="5"/>
        <v>0.94001649498063489</v>
      </c>
      <c r="I21" s="132">
        <f t="shared" si="1"/>
        <v>-1225965.370000001</v>
      </c>
      <c r="J21" s="133">
        <v>57607017.850000001</v>
      </c>
      <c r="K21" s="133">
        <v>17959343.690000001</v>
      </c>
      <c r="L21" s="133">
        <v>17412225.140000001</v>
      </c>
      <c r="M21" s="134">
        <f t="shared" si="2"/>
        <v>0.30225874884443443</v>
      </c>
      <c r="N21" s="134">
        <f t="shared" si="6"/>
        <v>0.96953571581211828</v>
      </c>
      <c r="O21" s="133">
        <f t="shared" si="4"/>
        <v>-547118.55000000075</v>
      </c>
      <c r="P21" s="132">
        <f t="shared" si="3"/>
        <v>1800184.5</v>
      </c>
    </row>
    <row r="22" spans="1:16" s="77" customFormat="1" ht="22.5" x14ac:dyDescent="0.25">
      <c r="A22" s="41" t="s">
        <v>165</v>
      </c>
      <c r="B22" s="79" t="s">
        <v>166</v>
      </c>
      <c r="C22" s="151">
        <v>6795577.0499999998</v>
      </c>
      <c r="D22" s="151">
        <v>3198543.91</v>
      </c>
      <c r="E22" s="152">
        <v>2756966.58</v>
      </c>
      <c r="F22" s="130">
        <f>E22*100/E50</f>
        <v>0.39452684576030983</v>
      </c>
      <c r="G22" s="131">
        <f t="shared" si="0"/>
        <v>0.40570014285983264</v>
      </c>
      <c r="H22" s="131">
        <f t="shared" si="5"/>
        <v>0.86194426513281786</v>
      </c>
      <c r="I22" s="132">
        <f t="shared" si="1"/>
        <v>-441577.33000000007</v>
      </c>
      <c r="J22" s="156">
        <v>5881297.6399999997</v>
      </c>
      <c r="K22" s="157">
        <v>2866247.39</v>
      </c>
      <c r="L22" s="158">
        <v>2699035.1</v>
      </c>
      <c r="M22" s="134">
        <f t="shared" si="2"/>
        <v>0.45891829749327229</v>
      </c>
      <c r="N22" s="134">
        <f t="shared" si="6"/>
        <v>0.94166159886149947</v>
      </c>
      <c r="O22" s="133">
        <f t="shared" si="4"/>
        <v>-167212.29000000004</v>
      </c>
      <c r="P22" s="132">
        <f t="shared" si="3"/>
        <v>57931.479999999981</v>
      </c>
    </row>
    <row r="23" spans="1:16" s="77" customFormat="1" ht="21" x14ac:dyDescent="0.25">
      <c r="A23" s="75" t="s">
        <v>167</v>
      </c>
      <c r="B23" s="76" t="s">
        <v>168</v>
      </c>
      <c r="C23" s="124">
        <f>SUM(C24:C27)</f>
        <v>64161419.960000001</v>
      </c>
      <c r="D23" s="124">
        <f>SUM(D24:D27)</f>
        <v>25429490.75</v>
      </c>
      <c r="E23" s="124">
        <f>SUM(E24:E27)</f>
        <v>20839903.25</v>
      </c>
      <c r="F23" s="125">
        <f>E23*100/E50</f>
        <v>2.9822274070411581</v>
      </c>
      <c r="G23" s="126">
        <f t="shared" si="0"/>
        <v>0.3248042712114565</v>
      </c>
      <c r="H23" s="126">
        <f t="shared" si="5"/>
        <v>0.81951712894604467</v>
      </c>
      <c r="I23" s="124">
        <f t="shared" si="1"/>
        <v>-4589587.5</v>
      </c>
      <c r="J23" s="127">
        <f>SUM(J24:J27)</f>
        <v>63830583.350000001</v>
      </c>
      <c r="K23" s="127">
        <f>SUM(K24:K27)</f>
        <v>29964075.719999999</v>
      </c>
      <c r="L23" s="127">
        <f>SUM(L24:L27)</f>
        <v>18388234.960000001</v>
      </c>
      <c r="M23" s="128">
        <f t="shared" si="2"/>
        <v>0.28807875464920063</v>
      </c>
      <c r="N23" s="128">
        <f t="shared" si="6"/>
        <v>0.61367602764821749</v>
      </c>
      <c r="O23" s="127">
        <f t="shared" si="4"/>
        <v>-11575840.759999998</v>
      </c>
      <c r="P23" s="129">
        <f t="shared" si="3"/>
        <v>2451668.2899999991</v>
      </c>
    </row>
    <row r="24" spans="1:16" s="77" customFormat="1" ht="12.75" customHeight="1" x14ac:dyDescent="0.25">
      <c r="A24" s="41" t="s">
        <v>169</v>
      </c>
      <c r="B24" s="79" t="s">
        <v>170</v>
      </c>
      <c r="C24" s="159">
        <v>295317</v>
      </c>
      <c r="D24" s="159">
        <v>230612</v>
      </c>
      <c r="E24" s="160">
        <v>230612</v>
      </c>
      <c r="F24" s="130">
        <f>E24*100/E50</f>
        <v>3.3000989426022191E-2</v>
      </c>
      <c r="G24" s="131">
        <f t="shared" si="0"/>
        <v>0.78089646041372496</v>
      </c>
      <c r="H24" s="131">
        <f t="shared" si="5"/>
        <v>1</v>
      </c>
      <c r="I24" s="132">
        <f t="shared" si="1"/>
        <v>0</v>
      </c>
      <c r="J24" s="133">
        <v>440181</v>
      </c>
      <c r="K24" s="133">
        <v>404137</v>
      </c>
      <c r="L24" s="133">
        <v>0</v>
      </c>
      <c r="M24" s="134">
        <f t="shared" si="2"/>
        <v>0</v>
      </c>
      <c r="N24" s="134">
        <f t="shared" si="6"/>
        <v>0</v>
      </c>
      <c r="O24" s="133">
        <f t="shared" si="4"/>
        <v>-404137</v>
      </c>
      <c r="P24" s="132">
        <f t="shared" si="3"/>
        <v>230612</v>
      </c>
    </row>
    <row r="25" spans="1:16" s="77" customFormat="1" ht="14.25" customHeight="1" x14ac:dyDescent="0.25">
      <c r="A25" s="41" t="s">
        <v>171</v>
      </c>
      <c r="B25" s="79" t="s">
        <v>172</v>
      </c>
      <c r="C25" s="159">
        <v>3778194.72</v>
      </c>
      <c r="D25" s="159">
        <v>2923212.5</v>
      </c>
      <c r="E25" s="160">
        <v>872087</v>
      </c>
      <c r="F25" s="130">
        <f>E25*100/E50</f>
        <v>0.12479720858225685</v>
      </c>
      <c r="G25" s="131">
        <f t="shared" si="0"/>
        <v>0.2308210837793982</v>
      </c>
      <c r="H25" s="131">
        <f t="shared" si="5"/>
        <v>0.29833171553556231</v>
      </c>
      <c r="I25" s="132">
        <f t="shared" si="1"/>
        <v>-2051125.5</v>
      </c>
      <c r="J25" s="133">
        <v>2224007.21</v>
      </c>
      <c r="K25" s="133">
        <v>1594985.51</v>
      </c>
      <c r="L25" s="133">
        <v>552352</v>
      </c>
      <c r="M25" s="134">
        <f t="shared" si="2"/>
        <v>0.2483589070738669</v>
      </c>
      <c r="N25" s="134">
        <f t="shared" si="6"/>
        <v>0.34630534041654082</v>
      </c>
      <c r="O25" s="133">
        <f t="shared" si="4"/>
        <v>-1042633.51</v>
      </c>
      <c r="P25" s="132">
        <f t="shared" si="3"/>
        <v>319735</v>
      </c>
    </row>
    <row r="26" spans="1:16" s="77" customFormat="1" ht="15" customHeight="1" x14ac:dyDescent="0.25">
      <c r="A26" s="41" t="s">
        <v>173</v>
      </c>
      <c r="B26" s="79" t="s">
        <v>174</v>
      </c>
      <c r="C26" s="159">
        <v>43688983.490000002</v>
      </c>
      <c r="D26" s="159">
        <v>14264161.51</v>
      </c>
      <c r="E26" s="160">
        <v>13019316.029999999</v>
      </c>
      <c r="F26" s="130">
        <f>E26*100/E50</f>
        <v>1.8630873963196679</v>
      </c>
      <c r="G26" s="131">
        <f t="shared" si="0"/>
        <v>0.29799997596602351</v>
      </c>
      <c r="H26" s="131">
        <f t="shared" si="5"/>
        <v>0.91272915136811283</v>
      </c>
      <c r="I26" s="132">
        <f t="shared" si="1"/>
        <v>-1244845.4800000004</v>
      </c>
      <c r="J26" s="133">
        <v>49203468.520000003</v>
      </c>
      <c r="K26" s="133">
        <v>22127604.239999998</v>
      </c>
      <c r="L26" s="133">
        <v>12255106.439999999</v>
      </c>
      <c r="M26" s="134">
        <f t="shared" si="2"/>
        <v>0.24906997024038252</v>
      </c>
      <c r="N26" s="134">
        <f t="shared" si="6"/>
        <v>0.5538379260167029</v>
      </c>
      <c r="O26" s="133">
        <f t="shared" si="4"/>
        <v>-9872497.7999999989</v>
      </c>
      <c r="P26" s="132">
        <f t="shared" si="3"/>
        <v>764209.58999999985</v>
      </c>
    </row>
    <row r="27" spans="1:16" s="77" customFormat="1" ht="22.5" customHeight="1" x14ac:dyDescent="0.25">
      <c r="A27" s="41" t="s">
        <v>175</v>
      </c>
      <c r="B27" s="79" t="s">
        <v>176</v>
      </c>
      <c r="C27" s="159">
        <v>16398924.75</v>
      </c>
      <c r="D27" s="159">
        <v>8011504.7400000002</v>
      </c>
      <c r="E27" s="160">
        <v>6717888.2199999997</v>
      </c>
      <c r="F27" s="130">
        <f>E27*100/E50</f>
        <v>0.96134181271321117</v>
      </c>
      <c r="G27" s="131">
        <f t="shared" si="0"/>
        <v>0.4096541890650483</v>
      </c>
      <c r="H27" s="131">
        <f t="shared" si="5"/>
        <v>0.83853014358947997</v>
      </c>
      <c r="I27" s="132">
        <f t="shared" si="1"/>
        <v>-1293616.5200000005</v>
      </c>
      <c r="J27" s="133">
        <v>11962926.619999999</v>
      </c>
      <c r="K27" s="133">
        <v>5837348.9699999997</v>
      </c>
      <c r="L27" s="133">
        <v>5580776.5199999996</v>
      </c>
      <c r="M27" s="134">
        <f t="shared" si="2"/>
        <v>0.46650595604840384</v>
      </c>
      <c r="N27" s="134">
        <f t="shared" si="6"/>
        <v>0.95604640885466885</v>
      </c>
      <c r="O27" s="133">
        <f t="shared" si="4"/>
        <v>-256572.45000000019</v>
      </c>
      <c r="P27" s="132">
        <f t="shared" si="3"/>
        <v>1137111.7000000002</v>
      </c>
    </row>
    <row r="28" spans="1:16" s="77" customFormat="1" ht="13.5" customHeight="1" x14ac:dyDescent="0.25">
      <c r="A28" s="75" t="s">
        <v>177</v>
      </c>
      <c r="B28" s="80" t="s">
        <v>178</v>
      </c>
      <c r="C28" s="124">
        <f>C29</f>
        <v>352401.99</v>
      </c>
      <c r="D28" s="124">
        <f>D29</f>
        <v>0</v>
      </c>
      <c r="E28" s="124">
        <f>E29</f>
        <v>0</v>
      </c>
      <c r="F28" s="125">
        <f>E28*100/E50</f>
        <v>0</v>
      </c>
      <c r="G28" s="126">
        <f t="shared" si="0"/>
        <v>0</v>
      </c>
      <c r="H28" s="126">
        <f>IF(D28=0,0,E28/D28)</f>
        <v>0</v>
      </c>
      <c r="I28" s="124">
        <f t="shared" si="1"/>
        <v>0</v>
      </c>
      <c r="J28" s="127">
        <f>J29</f>
        <v>1000000</v>
      </c>
      <c r="K28" s="127">
        <f>K29</f>
        <v>416665</v>
      </c>
      <c r="L28" s="127">
        <f>L29</f>
        <v>416665</v>
      </c>
      <c r="M28" s="128">
        <f>IF(J28=0,0,L28/J28)</f>
        <v>0.41666500000000001</v>
      </c>
      <c r="N28" s="128">
        <f>IF(K28=0,0,L28/K28)</f>
        <v>1</v>
      </c>
      <c r="O28" s="127">
        <f>L28-K28</f>
        <v>0</v>
      </c>
      <c r="P28" s="129">
        <f t="shared" si="3"/>
        <v>-416665</v>
      </c>
    </row>
    <row r="29" spans="1:16" s="77" customFormat="1" ht="22.5" customHeight="1" x14ac:dyDescent="0.25">
      <c r="A29" s="81" t="s">
        <v>179</v>
      </c>
      <c r="B29" s="79" t="s">
        <v>180</v>
      </c>
      <c r="C29" s="161">
        <v>352401.99</v>
      </c>
      <c r="D29" s="132">
        <v>0</v>
      </c>
      <c r="E29" s="132">
        <v>0</v>
      </c>
      <c r="F29" s="130">
        <f>E29*100/E50</f>
        <v>0</v>
      </c>
      <c r="G29" s="131">
        <f t="shared" si="0"/>
        <v>0</v>
      </c>
      <c r="H29" s="131">
        <f>IF(D29=0,0,E29/D29)</f>
        <v>0</v>
      </c>
      <c r="I29" s="132">
        <f t="shared" si="1"/>
        <v>0</v>
      </c>
      <c r="J29" s="133">
        <v>1000000</v>
      </c>
      <c r="K29" s="133">
        <v>416665</v>
      </c>
      <c r="L29" s="133">
        <v>416665</v>
      </c>
      <c r="M29" s="134">
        <f>IF(J29=0,0,L29/J29)</f>
        <v>0.41666500000000001</v>
      </c>
      <c r="N29" s="134">
        <f>IF(K29=0,0,L29/K29)</f>
        <v>1</v>
      </c>
      <c r="O29" s="133">
        <f>L29-K29</f>
        <v>0</v>
      </c>
      <c r="P29" s="132">
        <f t="shared" si="3"/>
        <v>-416665</v>
      </c>
    </row>
    <row r="30" spans="1:16" s="77" customFormat="1" ht="12.75" x14ac:dyDescent="0.25">
      <c r="A30" s="75" t="s">
        <v>181</v>
      </c>
      <c r="B30" s="80" t="s">
        <v>182</v>
      </c>
      <c r="C30" s="124">
        <f>SUM(C31:C35)</f>
        <v>885645074.75999999</v>
      </c>
      <c r="D30" s="124">
        <f>SUM(D31:D35)</f>
        <v>494424100.04000002</v>
      </c>
      <c r="E30" s="124">
        <f>SUM(E31:E35)</f>
        <v>493821804.66000003</v>
      </c>
      <c r="F30" s="125">
        <f>E30*100/E50</f>
        <v>70.666782968465895</v>
      </c>
      <c r="G30" s="126">
        <f t="shared" si="0"/>
        <v>0.55758431761597083</v>
      </c>
      <c r="H30" s="126">
        <f t="shared" si="5"/>
        <v>0.99878182438932228</v>
      </c>
      <c r="I30" s="124">
        <f t="shared" si="1"/>
        <v>-602295.37999999523</v>
      </c>
      <c r="J30" s="127">
        <f>SUM(J31:J35)</f>
        <v>849274821.99000001</v>
      </c>
      <c r="K30" s="127">
        <f>SUM(K31:K35)</f>
        <v>486903226.47000003</v>
      </c>
      <c r="L30" s="127">
        <f>SUM(L31:L35)</f>
        <v>437103233.87</v>
      </c>
      <c r="M30" s="128">
        <f t="shared" si="2"/>
        <v>0.51467819668289516</v>
      </c>
      <c r="N30" s="128">
        <f t="shared" si="6"/>
        <v>0.89772096405882329</v>
      </c>
      <c r="O30" s="127">
        <f t="shared" si="4"/>
        <v>-49799992.600000024</v>
      </c>
      <c r="P30" s="129">
        <f t="shared" si="3"/>
        <v>56718570.790000021</v>
      </c>
    </row>
    <row r="31" spans="1:16" s="77" customFormat="1" ht="12.75" x14ac:dyDescent="0.25">
      <c r="A31" s="41" t="s">
        <v>183</v>
      </c>
      <c r="B31" s="79" t="s">
        <v>184</v>
      </c>
      <c r="C31" s="162">
        <v>348011367.20999998</v>
      </c>
      <c r="D31" s="162">
        <v>203012013.25</v>
      </c>
      <c r="E31" s="163">
        <v>203012013.25</v>
      </c>
      <c r="F31" s="130">
        <f>E31*100/E50</f>
        <v>29.051381986274468</v>
      </c>
      <c r="G31" s="131">
        <f t="shared" si="0"/>
        <v>0.58334879943015416</v>
      </c>
      <c r="H31" s="131">
        <f t="shared" si="5"/>
        <v>1</v>
      </c>
      <c r="I31" s="132">
        <f t="shared" si="1"/>
        <v>0</v>
      </c>
      <c r="J31" s="133">
        <v>336953587.02999997</v>
      </c>
      <c r="K31" s="133">
        <v>180308151.72</v>
      </c>
      <c r="L31" s="133">
        <v>180308151.72</v>
      </c>
      <c r="M31" s="134">
        <f t="shared" si="2"/>
        <v>0.53511272371154972</v>
      </c>
      <c r="N31" s="134">
        <f t="shared" si="6"/>
        <v>1</v>
      </c>
      <c r="O31" s="133">
        <f t="shared" si="4"/>
        <v>0</v>
      </c>
      <c r="P31" s="132">
        <f t="shared" si="3"/>
        <v>22703861.530000001</v>
      </c>
    </row>
    <row r="32" spans="1:16" s="77" customFormat="1" ht="12.75" x14ac:dyDescent="0.25">
      <c r="A32" s="41" t="s">
        <v>185</v>
      </c>
      <c r="B32" s="79" t="s">
        <v>186</v>
      </c>
      <c r="C32" s="162">
        <v>439412625.57999998</v>
      </c>
      <c r="D32" s="162">
        <v>234573421.31999999</v>
      </c>
      <c r="E32" s="163">
        <v>234471167.09999999</v>
      </c>
      <c r="F32" s="130">
        <f>E32*100/E50</f>
        <v>33.553243136411737</v>
      </c>
      <c r="G32" s="131">
        <f t="shared" si="0"/>
        <v>0.5336013429075035</v>
      </c>
      <c r="H32" s="131">
        <f t="shared" si="5"/>
        <v>0.99956408437313748</v>
      </c>
      <c r="I32" s="132">
        <f t="shared" si="1"/>
        <v>-102254.21999999881</v>
      </c>
      <c r="J32" s="133">
        <v>405378460.95999998</v>
      </c>
      <c r="K32" s="133">
        <f>205296150.11+49000000</f>
        <v>254296150.11000001</v>
      </c>
      <c r="L32" s="133">
        <v>205296150.11000001</v>
      </c>
      <c r="M32" s="134">
        <f t="shared" si="2"/>
        <v>0.50643082916597604</v>
      </c>
      <c r="N32" s="134">
        <f t="shared" si="6"/>
        <v>0.80731127868509123</v>
      </c>
      <c r="O32" s="133">
        <f t="shared" si="4"/>
        <v>-49000000</v>
      </c>
      <c r="P32" s="132">
        <f t="shared" si="3"/>
        <v>29175016.98999998</v>
      </c>
    </row>
    <row r="33" spans="1:16" s="77" customFormat="1" ht="12.75" x14ac:dyDescent="0.25">
      <c r="A33" s="41" t="s">
        <v>187</v>
      </c>
      <c r="B33" s="79" t="s">
        <v>188</v>
      </c>
      <c r="C33" s="162">
        <v>91357765.780000001</v>
      </c>
      <c r="D33" s="162">
        <v>50763522.659999996</v>
      </c>
      <c r="E33" s="163">
        <v>50763522.659999996</v>
      </c>
      <c r="F33" s="130">
        <f>E33*100/E50</f>
        <v>7.2643508339995231</v>
      </c>
      <c r="G33" s="131">
        <f t="shared" si="0"/>
        <v>0.55565634980877698</v>
      </c>
      <c r="H33" s="131">
        <f t="shared" si="5"/>
        <v>1</v>
      </c>
      <c r="I33" s="132">
        <f t="shared" si="1"/>
        <v>0</v>
      </c>
      <c r="J33" s="133">
        <v>99966351.5</v>
      </c>
      <c r="K33" s="133">
        <v>47262024.579999998</v>
      </c>
      <c r="L33" s="133">
        <v>46869285.579999998</v>
      </c>
      <c r="M33" s="134">
        <f t="shared" si="2"/>
        <v>0.46885061699986119</v>
      </c>
      <c r="N33" s="134">
        <f t="shared" si="6"/>
        <v>0.99169017824585115</v>
      </c>
      <c r="O33" s="133">
        <f t="shared" si="4"/>
        <v>-392739</v>
      </c>
      <c r="P33" s="132">
        <f t="shared" si="3"/>
        <v>3894237.0799999982</v>
      </c>
    </row>
    <row r="34" spans="1:16" s="77" customFormat="1" ht="13.5" customHeight="1" x14ac:dyDescent="0.25">
      <c r="A34" s="41" t="s">
        <v>189</v>
      </c>
      <c r="B34" s="79" t="s">
        <v>190</v>
      </c>
      <c r="C34" s="162">
        <v>5726985.4699999997</v>
      </c>
      <c r="D34" s="162">
        <v>5348730.01</v>
      </c>
      <c r="E34" s="163">
        <v>4848688.8499999996</v>
      </c>
      <c r="F34" s="130">
        <f>E34*100/E50</f>
        <v>0.69385604161501435</v>
      </c>
      <c r="G34" s="131">
        <f t="shared" si="0"/>
        <v>0.84663892992206247</v>
      </c>
      <c r="H34" s="131">
        <f t="shared" si="5"/>
        <v>0.9065121703535004</v>
      </c>
      <c r="I34" s="132">
        <f t="shared" si="1"/>
        <v>-500041.16000000015</v>
      </c>
      <c r="J34" s="133">
        <v>5903962.5</v>
      </c>
      <c r="K34" s="133">
        <v>4283326.5</v>
      </c>
      <c r="L34" s="133">
        <v>3876072.9</v>
      </c>
      <c r="M34" s="134">
        <f t="shared" si="2"/>
        <v>0.65652058257483847</v>
      </c>
      <c r="N34" s="134">
        <f t="shared" si="6"/>
        <v>0.90492118683924749</v>
      </c>
      <c r="O34" s="133">
        <f t="shared" si="4"/>
        <v>-407253.60000000009</v>
      </c>
      <c r="P34" s="132">
        <f t="shared" si="3"/>
        <v>972615.94999999972</v>
      </c>
    </row>
    <row r="35" spans="1:16" s="77" customFormat="1" ht="13.5" customHeight="1" x14ac:dyDescent="0.25">
      <c r="A35" s="41" t="s">
        <v>191</v>
      </c>
      <c r="B35" s="79" t="s">
        <v>192</v>
      </c>
      <c r="C35" s="162">
        <v>1136330.72</v>
      </c>
      <c r="D35" s="162">
        <v>726412.80000000005</v>
      </c>
      <c r="E35" s="163">
        <v>726412.80000000005</v>
      </c>
      <c r="F35" s="130">
        <f>E35*100/E50</f>
        <v>0.10395097016515695</v>
      </c>
      <c r="G35" s="131">
        <f t="shared" si="0"/>
        <v>0.63926178111245646</v>
      </c>
      <c r="H35" s="131">
        <f t="shared" si="5"/>
        <v>1</v>
      </c>
      <c r="I35" s="132">
        <f t="shared" si="1"/>
        <v>0</v>
      </c>
      <c r="J35" s="133">
        <v>1072460</v>
      </c>
      <c r="K35" s="133">
        <v>753573.56</v>
      </c>
      <c r="L35" s="133">
        <v>753573.56</v>
      </c>
      <c r="M35" s="134">
        <f t="shared" si="2"/>
        <v>0.7026588963690954</v>
      </c>
      <c r="N35" s="134">
        <f t="shared" si="6"/>
        <v>1</v>
      </c>
      <c r="O35" s="133">
        <f t="shared" si="4"/>
        <v>0</v>
      </c>
      <c r="P35" s="132">
        <f t="shared" si="3"/>
        <v>-27160.760000000009</v>
      </c>
    </row>
    <row r="36" spans="1:16" s="77" customFormat="1" ht="12" customHeight="1" x14ac:dyDescent="0.25">
      <c r="A36" s="75" t="s">
        <v>193</v>
      </c>
      <c r="B36" s="80" t="s">
        <v>194</v>
      </c>
      <c r="C36" s="124">
        <f>C37</f>
        <v>106301463.33</v>
      </c>
      <c r="D36" s="124">
        <f>D37</f>
        <v>53926590.479999997</v>
      </c>
      <c r="E36" s="124">
        <f>E37</f>
        <v>53926590.479999997</v>
      </c>
      <c r="F36" s="125">
        <f>E36*100/E50</f>
        <v>7.7169914931222534</v>
      </c>
      <c r="G36" s="126">
        <f t="shared" si="0"/>
        <v>0.50729866542468416</v>
      </c>
      <c r="H36" s="126">
        <f t="shared" si="5"/>
        <v>1</v>
      </c>
      <c r="I36" s="124">
        <f t="shared" si="1"/>
        <v>0</v>
      </c>
      <c r="J36" s="127">
        <f>J37</f>
        <v>93119639.319999993</v>
      </c>
      <c r="K36" s="127">
        <f>K37</f>
        <v>46611990.689999998</v>
      </c>
      <c r="L36" s="127">
        <f>L37</f>
        <v>46611990.689999998</v>
      </c>
      <c r="M36" s="128">
        <f t="shared" si="2"/>
        <v>0.50056025807639482</v>
      </c>
      <c r="N36" s="128">
        <f t="shared" si="6"/>
        <v>1</v>
      </c>
      <c r="O36" s="127">
        <f t="shared" si="4"/>
        <v>0</v>
      </c>
      <c r="P36" s="129">
        <f t="shared" si="3"/>
        <v>7314599.7899999991</v>
      </c>
    </row>
    <row r="37" spans="1:16" s="77" customFormat="1" ht="12.75" x14ac:dyDescent="0.25">
      <c r="A37" s="41" t="s">
        <v>195</v>
      </c>
      <c r="B37" s="79" t="s">
        <v>196</v>
      </c>
      <c r="C37" s="164">
        <v>106301463.33</v>
      </c>
      <c r="D37" s="164">
        <v>53926590.479999997</v>
      </c>
      <c r="E37" s="165">
        <v>53926590.479999997</v>
      </c>
      <c r="F37" s="130">
        <f>E37*100/E50</f>
        <v>7.7169914931222534</v>
      </c>
      <c r="G37" s="131">
        <f t="shared" si="0"/>
        <v>0.50729866542468416</v>
      </c>
      <c r="H37" s="131">
        <f t="shared" si="5"/>
        <v>1</v>
      </c>
      <c r="I37" s="132">
        <f t="shared" si="1"/>
        <v>0</v>
      </c>
      <c r="J37" s="133">
        <v>93119639.319999993</v>
      </c>
      <c r="K37" s="133">
        <v>46611990.689999998</v>
      </c>
      <c r="L37" s="133">
        <v>46611990.689999998</v>
      </c>
      <c r="M37" s="134">
        <f t="shared" si="2"/>
        <v>0.50056025807639482</v>
      </c>
      <c r="N37" s="134">
        <f t="shared" si="6"/>
        <v>1</v>
      </c>
      <c r="O37" s="133">
        <f t="shared" si="4"/>
        <v>0</v>
      </c>
      <c r="P37" s="132">
        <f t="shared" si="3"/>
        <v>7314599.7899999991</v>
      </c>
    </row>
    <row r="38" spans="1:16" s="77" customFormat="1" ht="14.25" customHeight="1" x14ac:dyDescent="0.25">
      <c r="A38" s="75" t="s">
        <v>197</v>
      </c>
      <c r="B38" s="76" t="s">
        <v>198</v>
      </c>
      <c r="C38" s="124">
        <f>C39</f>
        <v>103680.45</v>
      </c>
      <c r="D38" s="124">
        <f>D39</f>
        <v>9000</v>
      </c>
      <c r="E38" s="124">
        <f>E39</f>
        <v>4594.58</v>
      </c>
      <c r="F38" s="125">
        <f>E38*100/E50</f>
        <v>6.5749261095265227E-4</v>
      </c>
      <c r="G38" s="126">
        <f t="shared" si="0"/>
        <v>4.4314815377440975E-2</v>
      </c>
      <c r="H38" s="126">
        <f t="shared" si="5"/>
        <v>0.5105088888888889</v>
      </c>
      <c r="I38" s="124">
        <f t="shared" si="1"/>
        <v>-4405.42</v>
      </c>
      <c r="J38" s="127">
        <f>J39</f>
        <v>183570</v>
      </c>
      <c r="K38" s="127">
        <f>K39</f>
        <v>17286.5</v>
      </c>
      <c r="L38" s="127">
        <f>L39</f>
        <v>2528.52</v>
      </c>
      <c r="M38" s="128">
        <f t="shared" si="2"/>
        <v>1.3774146102304298E-2</v>
      </c>
      <c r="N38" s="128">
        <f t="shared" si="6"/>
        <v>0.14627136783038788</v>
      </c>
      <c r="O38" s="127">
        <f t="shared" si="4"/>
        <v>-14757.98</v>
      </c>
      <c r="P38" s="129">
        <f t="shared" si="3"/>
        <v>2066.06</v>
      </c>
    </row>
    <row r="39" spans="1:16" s="77" customFormat="1" ht="16.5" customHeight="1" x14ac:dyDescent="0.25">
      <c r="A39" s="41" t="s">
        <v>199</v>
      </c>
      <c r="B39" s="78" t="s">
        <v>200</v>
      </c>
      <c r="C39" s="166">
        <v>103680.45</v>
      </c>
      <c r="D39" s="166">
        <v>9000</v>
      </c>
      <c r="E39" s="167">
        <v>4594.58</v>
      </c>
      <c r="F39" s="130">
        <f>E39*100/E50</f>
        <v>6.5749261095265227E-4</v>
      </c>
      <c r="G39" s="131">
        <f t="shared" si="0"/>
        <v>4.4314815377440975E-2</v>
      </c>
      <c r="H39" s="131">
        <f t="shared" si="5"/>
        <v>0.5105088888888889</v>
      </c>
      <c r="I39" s="132">
        <f t="shared" si="1"/>
        <v>-4405.42</v>
      </c>
      <c r="J39" s="133">
        <v>183570</v>
      </c>
      <c r="K39" s="133">
        <v>17286.5</v>
      </c>
      <c r="L39" s="133">
        <v>2528.52</v>
      </c>
      <c r="M39" s="134">
        <f t="shared" si="2"/>
        <v>1.3774146102304298E-2</v>
      </c>
      <c r="N39" s="134">
        <f t="shared" si="6"/>
        <v>0.14627136783038788</v>
      </c>
      <c r="O39" s="133">
        <f t="shared" si="4"/>
        <v>-14757.98</v>
      </c>
      <c r="P39" s="132">
        <f t="shared" si="3"/>
        <v>2066.06</v>
      </c>
    </row>
    <row r="40" spans="1:16" s="77" customFormat="1" ht="13.5" customHeight="1" x14ac:dyDescent="0.25">
      <c r="A40" s="75" t="s">
        <v>201</v>
      </c>
      <c r="B40" s="76" t="s">
        <v>202</v>
      </c>
      <c r="C40" s="124">
        <f>SUM(C41:C44)</f>
        <v>65679325.740000002</v>
      </c>
      <c r="D40" s="124">
        <f t="shared" ref="D40:E40" si="7">SUM(D41:D44)</f>
        <v>39975184.010000005</v>
      </c>
      <c r="E40" s="124">
        <f t="shared" si="7"/>
        <v>38312676.5</v>
      </c>
      <c r="F40" s="125">
        <f>E40*100/E50</f>
        <v>5.482612492234181</v>
      </c>
      <c r="G40" s="126">
        <f t="shared" si="0"/>
        <v>0.58332932118800396</v>
      </c>
      <c r="H40" s="126">
        <f t="shared" si="5"/>
        <v>0.95841151076167352</v>
      </c>
      <c r="I40" s="124">
        <f t="shared" si="1"/>
        <v>-1662507.5100000054</v>
      </c>
      <c r="J40" s="127">
        <f>SUM(J41:J43)</f>
        <v>58046379.93</v>
      </c>
      <c r="K40" s="127">
        <f>SUM(K41:K43)</f>
        <v>40004106.609999999</v>
      </c>
      <c r="L40" s="127">
        <f>L42+L43+L44</f>
        <v>45837417.200000003</v>
      </c>
      <c r="M40" s="128">
        <f t="shared" si="2"/>
        <v>0.78966883473658167</v>
      </c>
      <c r="N40" s="128">
        <f t="shared" si="6"/>
        <v>1.1458177943296908</v>
      </c>
      <c r="O40" s="127">
        <f t="shared" si="4"/>
        <v>5833310.5900000036</v>
      </c>
      <c r="P40" s="129">
        <f t="shared" si="3"/>
        <v>-7524740.700000003</v>
      </c>
    </row>
    <row r="41" spans="1:16" s="77" customFormat="1" ht="12.75" x14ac:dyDescent="0.25">
      <c r="A41" s="41" t="s">
        <v>203</v>
      </c>
      <c r="B41" s="79" t="s">
        <v>204</v>
      </c>
      <c r="C41" s="168">
        <v>605224.68999999994</v>
      </c>
      <c r="D41" s="168">
        <v>322703.31</v>
      </c>
      <c r="E41" s="169">
        <v>209009.11</v>
      </c>
      <c r="F41" s="130">
        <f>E41*100/E50</f>
        <v>2.9909577251193822E-2</v>
      </c>
      <c r="G41" s="131">
        <f t="shared" si="0"/>
        <v>0.34534134752499934</v>
      </c>
      <c r="H41" s="131">
        <f t="shared" si="5"/>
        <v>0.64768195281294139</v>
      </c>
      <c r="I41" s="132">
        <f t="shared" si="1"/>
        <v>-113694.20000000001</v>
      </c>
      <c r="J41" s="170"/>
      <c r="K41" s="133"/>
      <c r="L41" s="133"/>
      <c r="M41" s="134"/>
      <c r="N41" s="134"/>
      <c r="O41" s="133"/>
      <c r="P41" s="132">
        <f t="shared" si="3"/>
        <v>209009.11</v>
      </c>
    </row>
    <row r="42" spans="1:16" s="77" customFormat="1" ht="12.75" x14ac:dyDescent="0.25">
      <c r="A42" s="41" t="s">
        <v>205</v>
      </c>
      <c r="B42" s="82" t="s">
        <v>206</v>
      </c>
      <c r="C42" s="168">
        <v>3180899.59</v>
      </c>
      <c r="D42" s="168">
        <v>2439318.94</v>
      </c>
      <c r="E42" s="169">
        <v>2251234.96</v>
      </c>
      <c r="F42" s="130">
        <f>E42*100/E50</f>
        <v>0.3221557469275298</v>
      </c>
      <c r="G42" s="131">
        <f t="shared" si="0"/>
        <v>0.70773531081501384</v>
      </c>
      <c r="H42" s="131">
        <f t="shared" si="5"/>
        <v>0.9228948798306793</v>
      </c>
      <c r="I42" s="132">
        <f t="shared" si="1"/>
        <v>-188083.97999999998</v>
      </c>
      <c r="J42" s="170">
        <v>5097010.26</v>
      </c>
      <c r="K42" s="133">
        <v>2963019</v>
      </c>
      <c r="L42" s="133">
        <v>2639748.92</v>
      </c>
      <c r="M42" s="134">
        <f t="shared" ref="M42:M50" si="8">IF(J42=0,0,L42/J42)</f>
        <v>0.51790143345718909</v>
      </c>
      <c r="N42" s="134">
        <f t="shared" ref="N42:N50" si="9">IF(K42=0,0,L42/K42)</f>
        <v>0.89089841138379466</v>
      </c>
      <c r="O42" s="133">
        <f t="shared" ref="O42:O50" si="10">L42-K42</f>
        <v>-323270.08000000007</v>
      </c>
      <c r="P42" s="132">
        <f t="shared" si="3"/>
        <v>-388513.95999999996</v>
      </c>
    </row>
    <row r="43" spans="1:16" s="77" customFormat="1" ht="14.25" customHeight="1" x14ac:dyDescent="0.25">
      <c r="A43" s="41" t="s">
        <v>207</v>
      </c>
      <c r="B43" s="79" t="s">
        <v>208</v>
      </c>
      <c r="C43" s="171">
        <v>43454602.890000001</v>
      </c>
      <c r="D43" s="171">
        <v>28458396.800000001</v>
      </c>
      <c r="E43" s="172">
        <v>27641807.170000002</v>
      </c>
      <c r="F43" s="130">
        <f>E43*100/E50</f>
        <v>3.9555920166050096</v>
      </c>
      <c r="G43" s="131">
        <f t="shared" si="0"/>
        <v>0.63610769243414433</v>
      </c>
      <c r="H43" s="131">
        <f t="shared" si="5"/>
        <v>0.97130584566169242</v>
      </c>
      <c r="I43" s="132">
        <f t="shared" si="1"/>
        <v>-816589.62999999896</v>
      </c>
      <c r="J43" s="173">
        <v>52949369.670000002</v>
      </c>
      <c r="K43" s="174">
        <v>37041087.609999999</v>
      </c>
      <c r="L43" s="175">
        <v>36293788.119999997</v>
      </c>
      <c r="M43" s="134">
        <f t="shared" si="8"/>
        <v>0.68544325166090303</v>
      </c>
      <c r="N43" s="134">
        <f t="shared" si="9"/>
        <v>0.97982512020521084</v>
      </c>
      <c r="O43" s="133">
        <f t="shared" si="10"/>
        <v>-747299.49000000209</v>
      </c>
      <c r="P43" s="132">
        <f t="shared" si="3"/>
        <v>-8651980.9499999955</v>
      </c>
    </row>
    <row r="44" spans="1:16" s="77" customFormat="1" ht="12.75" customHeight="1" x14ac:dyDescent="0.25">
      <c r="A44" s="41" t="s">
        <v>209</v>
      </c>
      <c r="B44" s="79" t="s">
        <v>210</v>
      </c>
      <c r="C44" s="171">
        <v>18438598.57</v>
      </c>
      <c r="D44" s="171">
        <v>8754764.9600000009</v>
      </c>
      <c r="E44" s="172">
        <v>8210625.2599999998</v>
      </c>
      <c r="F44" s="130">
        <f>E44*100/E50</f>
        <v>1.1749551514504482</v>
      </c>
      <c r="G44" s="131">
        <f t="shared" si="0"/>
        <v>0.44529551575350551</v>
      </c>
      <c r="H44" s="131">
        <f t="shared" si="5"/>
        <v>0.93784645247632081</v>
      </c>
      <c r="I44" s="132">
        <f t="shared" si="1"/>
        <v>-544139.70000000112</v>
      </c>
      <c r="J44" s="133">
        <v>15420326.9</v>
      </c>
      <c r="K44" s="133">
        <v>7394633.3700000001</v>
      </c>
      <c r="L44" s="133">
        <v>6903880.1600000001</v>
      </c>
      <c r="M44" s="134">
        <f t="shared" si="8"/>
        <v>0.44771295736927602</v>
      </c>
      <c r="N44" s="134">
        <f t="shared" si="9"/>
        <v>0.93363386858488695</v>
      </c>
      <c r="O44" s="133">
        <f t="shared" si="10"/>
        <v>-490753.20999999996</v>
      </c>
      <c r="P44" s="132">
        <f t="shared" si="3"/>
        <v>1306745.0999999996</v>
      </c>
    </row>
    <row r="45" spans="1:16" s="77" customFormat="1" ht="14.25" customHeight="1" x14ac:dyDescent="0.25">
      <c r="A45" s="75" t="s">
        <v>211</v>
      </c>
      <c r="B45" s="76" t="s">
        <v>212</v>
      </c>
      <c r="C45" s="124">
        <f>SUM(C46:C47)</f>
        <v>28285899.260000002</v>
      </c>
      <c r="D45" s="124">
        <f>SUM(D46:D47)</f>
        <v>13617498.220000001</v>
      </c>
      <c r="E45" s="124">
        <f>SUM(E46:E47)</f>
        <v>13515836.220000001</v>
      </c>
      <c r="F45" s="125">
        <f>E45*100/E50</f>
        <v>1.9341403230537344</v>
      </c>
      <c r="G45" s="126">
        <f t="shared" si="0"/>
        <v>0.47782946887296524</v>
      </c>
      <c r="H45" s="126">
        <f t="shared" si="5"/>
        <v>0.992534458359562</v>
      </c>
      <c r="I45" s="124">
        <f t="shared" si="1"/>
        <v>-101662</v>
      </c>
      <c r="J45" s="127">
        <f>SUM(J46:J47)</f>
        <v>28761714.120000001</v>
      </c>
      <c r="K45" s="127">
        <f>SUM(K46:K47)</f>
        <v>13686479.109999999</v>
      </c>
      <c r="L45" s="127">
        <f>SUM(L46:L47)</f>
        <v>13486479.1</v>
      </c>
      <c r="M45" s="128">
        <f t="shared" si="8"/>
        <v>0.46890387143587947</v>
      </c>
      <c r="N45" s="128">
        <f t="shared" si="9"/>
        <v>0.98538703720711707</v>
      </c>
      <c r="O45" s="127">
        <f t="shared" si="10"/>
        <v>-200000.00999999978</v>
      </c>
      <c r="P45" s="129">
        <f t="shared" si="3"/>
        <v>29357.120000001043</v>
      </c>
    </row>
    <row r="46" spans="1:16" s="77" customFormat="1" ht="13.5" customHeight="1" x14ac:dyDescent="0.25">
      <c r="A46" s="41" t="s">
        <v>213</v>
      </c>
      <c r="B46" s="79" t="s">
        <v>214</v>
      </c>
      <c r="C46" s="176">
        <v>579818</v>
      </c>
      <c r="D46" s="176">
        <v>333042</v>
      </c>
      <c r="E46" s="177">
        <v>331380</v>
      </c>
      <c r="F46" s="130">
        <f>E46*100/E50</f>
        <v>4.7421070351912453E-2</v>
      </c>
      <c r="G46" s="131">
        <f t="shared" si="0"/>
        <v>0.57152416792855687</v>
      </c>
      <c r="H46" s="131">
        <f t="shared" si="5"/>
        <v>0.9950096384239826</v>
      </c>
      <c r="I46" s="132">
        <f t="shared" si="1"/>
        <v>-1662</v>
      </c>
      <c r="J46" s="133">
        <v>456750</v>
      </c>
      <c r="K46" s="133">
        <v>271000</v>
      </c>
      <c r="L46" s="133">
        <v>271000</v>
      </c>
      <c r="M46" s="134">
        <f t="shared" si="8"/>
        <v>0.59332238642583468</v>
      </c>
      <c r="N46" s="134">
        <f t="shared" si="9"/>
        <v>1</v>
      </c>
      <c r="O46" s="133">
        <f t="shared" si="10"/>
        <v>0</v>
      </c>
      <c r="P46" s="132">
        <f t="shared" si="3"/>
        <v>60380</v>
      </c>
    </row>
    <row r="47" spans="1:16" s="77" customFormat="1" ht="13.5" customHeight="1" x14ac:dyDescent="0.25">
      <c r="A47" s="41" t="s">
        <v>215</v>
      </c>
      <c r="B47" s="79" t="s">
        <v>216</v>
      </c>
      <c r="C47" s="176">
        <v>27706081.260000002</v>
      </c>
      <c r="D47" s="176">
        <v>13284456.220000001</v>
      </c>
      <c r="E47" s="177">
        <v>13184456.220000001</v>
      </c>
      <c r="F47" s="130">
        <f>E47*100/E50</f>
        <v>1.8867192527018219</v>
      </c>
      <c r="G47" s="131">
        <f t="shared" si="0"/>
        <v>0.47586867649286607</v>
      </c>
      <c r="H47" s="131">
        <f t="shared" si="5"/>
        <v>0.9924724054681705</v>
      </c>
      <c r="I47" s="132">
        <f t="shared" si="1"/>
        <v>-100000</v>
      </c>
      <c r="J47" s="133">
        <v>28304964.120000001</v>
      </c>
      <c r="K47" s="133">
        <v>13415479.109999999</v>
      </c>
      <c r="L47" s="133">
        <v>13215479.1</v>
      </c>
      <c r="M47" s="134">
        <f t="shared" si="8"/>
        <v>0.46689616153450891</v>
      </c>
      <c r="N47" s="134">
        <f t="shared" si="9"/>
        <v>0.98509184738315325</v>
      </c>
      <c r="O47" s="133">
        <f t="shared" si="10"/>
        <v>-200000.00999999978</v>
      </c>
      <c r="P47" s="132">
        <f t="shared" si="3"/>
        <v>-31022.879999998957</v>
      </c>
    </row>
    <row r="48" spans="1:16" s="77" customFormat="1" ht="27" customHeight="1" x14ac:dyDescent="0.25">
      <c r="A48" s="75" t="s">
        <v>217</v>
      </c>
      <c r="B48" s="76" t="s">
        <v>218</v>
      </c>
      <c r="C48" s="124">
        <f>C49</f>
        <v>20470130.84</v>
      </c>
      <c r="D48" s="124">
        <f>D49</f>
        <v>6375907.6100000003</v>
      </c>
      <c r="E48" s="124">
        <f>E49</f>
        <v>4577936.6399999997</v>
      </c>
      <c r="F48" s="125">
        <f>E48*100/E50</f>
        <v>0.65511091638613583</v>
      </c>
      <c r="G48" s="126">
        <f t="shared" si="0"/>
        <v>0.22363983287563588</v>
      </c>
      <c r="H48" s="126">
        <f t="shared" si="5"/>
        <v>0.71800548565351618</v>
      </c>
      <c r="I48" s="124">
        <f t="shared" si="1"/>
        <v>-1797970.9700000007</v>
      </c>
      <c r="J48" s="127">
        <f>J49</f>
        <v>19359647.190000001</v>
      </c>
      <c r="K48" s="127">
        <f>K49</f>
        <v>9679823.5800000001</v>
      </c>
      <c r="L48" s="127">
        <f>L49</f>
        <v>3556435.21</v>
      </c>
      <c r="M48" s="128">
        <f t="shared" si="8"/>
        <v>0.1837035135556104</v>
      </c>
      <c r="N48" s="128">
        <f t="shared" si="9"/>
        <v>0.36740702768056027</v>
      </c>
      <c r="O48" s="127">
        <f t="shared" si="10"/>
        <v>-6123388.3700000001</v>
      </c>
      <c r="P48" s="129">
        <f t="shared" si="3"/>
        <v>1021501.4299999997</v>
      </c>
    </row>
    <row r="49" spans="1:16" s="77" customFormat="1" ht="24" customHeight="1" x14ac:dyDescent="0.25">
      <c r="A49" s="41" t="s">
        <v>219</v>
      </c>
      <c r="B49" s="79" t="s">
        <v>220</v>
      </c>
      <c r="C49" s="178">
        <v>20470130.84</v>
      </c>
      <c r="D49" s="178">
        <v>6375907.6100000003</v>
      </c>
      <c r="E49" s="179">
        <v>4577936.6399999997</v>
      </c>
      <c r="F49" s="130">
        <f>E49*100/E50</f>
        <v>0.65511091638613583</v>
      </c>
      <c r="G49" s="131">
        <f t="shared" si="0"/>
        <v>0.22363983287563588</v>
      </c>
      <c r="H49" s="131">
        <f t="shared" si="5"/>
        <v>0.71800548565351618</v>
      </c>
      <c r="I49" s="132">
        <f t="shared" si="1"/>
        <v>-1797970.9700000007</v>
      </c>
      <c r="J49" s="133">
        <v>19359647.190000001</v>
      </c>
      <c r="K49" s="133">
        <v>9679823.5800000001</v>
      </c>
      <c r="L49" s="133">
        <v>3556435.21</v>
      </c>
      <c r="M49" s="134">
        <f t="shared" si="8"/>
        <v>0.1837035135556104</v>
      </c>
      <c r="N49" s="134">
        <f t="shared" si="9"/>
        <v>0.36740702768056027</v>
      </c>
      <c r="O49" s="133">
        <f t="shared" si="10"/>
        <v>-6123388.3700000001</v>
      </c>
      <c r="P49" s="132">
        <f t="shared" si="3"/>
        <v>1021501.4299999997</v>
      </c>
    </row>
    <row r="50" spans="1:16" s="77" customFormat="1" ht="13.5" customHeight="1" x14ac:dyDescent="0.25">
      <c r="A50" s="83" t="s">
        <v>221</v>
      </c>
      <c r="B50" s="84" t="s">
        <v>52</v>
      </c>
      <c r="C50" s="180">
        <f>C6+C15+C17+C19+C23+C30+C36+C38+C40+C45+C48+C28</f>
        <v>1427620181.5799999</v>
      </c>
      <c r="D50" s="180">
        <f>D6+D15+D17+D19+D23+D30+D36+D38+D40+D45+D48+D28</f>
        <v>720231856.45000005</v>
      </c>
      <c r="E50" s="180">
        <f>E6+E15+E17+E19+E23+E30+E36+E38+E40+E45+E48+E28</f>
        <v>698803290.48000014</v>
      </c>
      <c r="F50" s="125">
        <f>E50*100/E50</f>
        <v>100</v>
      </c>
      <c r="G50" s="181">
        <f t="shared" si="0"/>
        <v>0.48948824028713911</v>
      </c>
      <c r="H50" s="181">
        <f t="shared" si="5"/>
        <v>0.97024768374503645</v>
      </c>
      <c r="I50" s="180">
        <f t="shared" si="1"/>
        <v>-21428565.969999909</v>
      </c>
      <c r="J50" s="182">
        <f>J7+J16+J18+J20+J24+J31+J37+J39+J41+J45+J48+J29</f>
        <v>502849381.02999997</v>
      </c>
      <c r="K50" s="182">
        <f>K7+K16+K18+K20+K24+K31+K37+K39+K41+K45+K48+K29</f>
        <v>262563797.07000002</v>
      </c>
      <c r="L50" s="182">
        <f>L6+L15+L17+L19+L23+L28+L30+L36+L38+L40+L45+L48</f>
        <v>634718380.9200002</v>
      </c>
      <c r="M50" s="183">
        <f t="shared" si="8"/>
        <v>1.262243536265053</v>
      </c>
      <c r="N50" s="183">
        <f t="shared" si="9"/>
        <v>2.4173872712192042</v>
      </c>
      <c r="O50" s="182">
        <f t="shared" si="10"/>
        <v>372154583.85000014</v>
      </c>
      <c r="P50" s="184">
        <f t="shared" si="3"/>
        <v>64084909.559999943</v>
      </c>
    </row>
    <row r="51" spans="1:16" s="18" customFormat="1" ht="13.5" customHeight="1" x14ac:dyDescent="0.25">
      <c r="A51" s="322"/>
      <c r="B51" s="322"/>
      <c r="C51" s="185"/>
      <c r="D51" s="185"/>
      <c r="E51" s="185"/>
      <c r="F51" s="185"/>
      <c r="G51" s="185"/>
      <c r="H51" s="185"/>
      <c r="I51" s="186"/>
      <c r="J51" s="187"/>
      <c r="K51" s="187"/>
      <c r="L51" s="187"/>
      <c r="M51" s="187"/>
      <c r="N51" s="187"/>
      <c r="O51" s="187"/>
      <c r="P51" s="187"/>
    </row>
    <row r="52" spans="1:16" s="18" customFormat="1" hidden="1" x14ac:dyDescent="0.25">
      <c r="A52" s="316" t="s">
        <v>222</v>
      </c>
      <c r="B52" s="317"/>
      <c r="C52" s="317"/>
      <c r="D52" s="317"/>
      <c r="E52" s="317"/>
      <c r="F52" s="317"/>
      <c r="G52" s="317"/>
      <c r="H52" s="42"/>
      <c r="I52" s="43"/>
      <c r="J52"/>
      <c r="K52"/>
      <c r="L52"/>
      <c r="M52"/>
      <c r="N52"/>
      <c r="O52"/>
      <c r="P52"/>
    </row>
    <row r="53" spans="1:16" s="18" customFormat="1" hidden="1" x14ac:dyDescent="0.25">
      <c r="A53" s="318"/>
      <c r="B53" s="318"/>
      <c r="C53" s="318"/>
      <c r="D53" s="318"/>
      <c r="E53" s="318"/>
      <c r="F53" s="318"/>
      <c r="G53" s="318"/>
      <c r="H53" s="44"/>
      <c r="I53" s="45"/>
      <c r="J53"/>
      <c r="K53"/>
      <c r="L53"/>
      <c r="M53"/>
      <c r="N53"/>
      <c r="O53"/>
      <c r="P53"/>
    </row>
    <row r="54" spans="1:16" s="18" customFormat="1" hidden="1" x14ac:dyDescent="0.25">
      <c r="A54" s="318"/>
      <c r="B54" s="317"/>
      <c r="C54" s="317"/>
      <c r="D54" s="317"/>
      <c r="E54" s="317"/>
      <c r="F54" s="317"/>
      <c r="G54" s="317"/>
      <c r="H54" s="42"/>
      <c r="I54" s="43"/>
      <c r="J54"/>
      <c r="K54"/>
      <c r="L54"/>
      <c r="M54"/>
      <c r="N54"/>
      <c r="O54"/>
      <c r="P54"/>
    </row>
    <row r="55" spans="1:16" s="18" customFormat="1" hidden="1" x14ac:dyDescent="0.25">
      <c r="A55" s="85"/>
      <c r="B55" s="46"/>
      <c r="C55" s="47"/>
      <c r="D55" s="47"/>
      <c r="E55" s="47"/>
      <c r="F55" s="47"/>
      <c r="G55" s="47"/>
      <c r="H55" s="48"/>
      <c r="I55" s="49"/>
      <c r="J55"/>
      <c r="K55"/>
      <c r="L55"/>
      <c r="M55"/>
      <c r="N55"/>
      <c r="O55"/>
      <c r="P55"/>
    </row>
    <row r="56" spans="1:16" s="18" customFormat="1" hidden="1" x14ac:dyDescent="0.25">
      <c r="A56" s="86"/>
      <c r="B56" s="50"/>
      <c r="C56" s="50"/>
      <c r="D56" s="50"/>
      <c r="E56" s="50"/>
      <c r="F56" s="50"/>
      <c r="G56" s="50"/>
      <c r="H56" s="50"/>
      <c r="I56" s="51"/>
      <c r="J56"/>
      <c r="K56"/>
      <c r="L56"/>
      <c r="M56"/>
      <c r="N56"/>
      <c r="O56"/>
      <c r="P56"/>
    </row>
    <row r="57" spans="1:16" s="18" customFormat="1" hidden="1" x14ac:dyDescent="0.25">
      <c r="A57" s="86"/>
      <c r="B57" s="52"/>
      <c r="C57" s="53"/>
      <c r="D57" s="53"/>
      <c r="E57" s="53"/>
      <c r="F57" s="53"/>
      <c r="G57" s="53"/>
      <c r="H57" s="53"/>
      <c r="I57" s="54"/>
      <c r="J57"/>
      <c r="K57"/>
      <c r="L57"/>
      <c r="M57"/>
      <c r="N57"/>
      <c r="O57"/>
      <c r="P57"/>
    </row>
    <row r="58" spans="1:16" s="18" customFormat="1" hidden="1" x14ac:dyDescent="0.25">
      <c r="A58" s="87"/>
      <c r="B58" s="52"/>
      <c r="C58" s="55"/>
      <c r="D58" s="55"/>
      <c r="E58" s="55"/>
      <c r="F58" s="55"/>
      <c r="G58" s="56"/>
      <c r="H58" s="56"/>
      <c r="I58" s="57"/>
      <c r="J58"/>
      <c r="K58"/>
      <c r="L58"/>
      <c r="M58"/>
      <c r="N58"/>
      <c r="O58"/>
      <c r="P58"/>
    </row>
    <row r="59" spans="1:16" s="18" customFormat="1" hidden="1" x14ac:dyDescent="0.25">
      <c r="A59" s="87"/>
      <c r="B59" s="52"/>
      <c r="C59" s="55"/>
      <c r="D59" s="55"/>
      <c r="E59" s="55"/>
      <c r="F59" s="55"/>
      <c r="G59" s="56"/>
      <c r="H59" s="56"/>
      <c r="I59" s="57"/>
      <c r="J59"/>
      <c r="K59"/>
      <c r="L59"/>
      <c r="M59"/>
      <c r="N59"/>
      <c r="O59"/>
      <c r="P59"/>
    </row>
    <row r="60" spans="1:16" s="18" customFormat="1" hidden="1" x14ac:dyDescent="0.25">
      <c r="A60" s="88"/>
      <c r="B60" s="58"/>
      <c r="C60" s="59"/>
      <c r="D60" s="59"/>
      <c r="E60" s="59"/>
      <c r="F60" s="59"/>
      <c r="G60" s="60"/>
      <c r="H60" s="60"/>
      <c r="I60" s="61"/>
      <c r="J60"/>
      <c r="K60"/>
      <c r="L60"/>
      <c r="M60"/>
      <c r="N60"/>
      <c r="O60"/>
      <c r="P60"/>
    </row>
    <row r="61" spans="1:16" s="18" customFormat="1" hidden="1" x14ac:dyDescent="0.25">
      <c r="A61" s="88"/>
      <c r="B61" s="62"/>
      <c r="C61" s="59"/>
      <c r="D61" s="59"/>
      <c r="E61" s="59"/>
      <c r="F61" s="59"/>
      <c r="G61" s="60"/>
      <c r="H61" s="60"/>
      <c r="I61" s="61"/>
      <c r="J61"/>
      <c r="K61"/>
      <c r="L61"/>
      <c r="M61"/>
      <c r="N61"/>
      <c r="O61"/>
      <c r="P61"/>
    </row>
    <row r="62" spans="1:16" s="18" customFormat="1" hidden="1" x14ac:dyDescent="0.25">
      <c r="A62" s="88"/>
      <c r="B62" s="58"/>
      <c r="C62" s="59"/>
      <c r="D62" s="59"/>
      <c r="E62" s="59"/>
      <c r="F62" s="59"/>
      <c r="G62" s="60"/>
      <c r="H62" s="60"/>
      <c r="I62" s="61"/>
      <c r="J62"/>
      <c r="K62"/>
      <c r="L62"/>
      <c r="M62"/>
      <c r="N62"/>
      <c r="O62"/>
      <c r="P62"/>
    </row>
    <row r="63" spans="1:16" s="18" customFormat="1" hidden="1" x14ac:dyDescent="0.25">
      <c r="A63" s="88"/>
      <c r="B63" s="62"/>
      <c r="C63" s="59"/>
      <c r="D63" s="59"/>
      <c r="E63" s="59"/>
      <c r="F63" s="59"/>
      <c r="G63" s="60"/>
      <c r="H63" s="60"/>
      <c r="I63" s="61"/>
      <c r="J63"/>
      <c r="K63"/>
      <c r="L63"/>
      <c r="M63"/>
      <c r="N63"/>
      <c r="O63"/>
      <c r="P63"/>
    </row>
    <row r="64" spans="1:16" s="18" customFormat="1" hidden="1" x14ac:dyDescent="0.25">
      <c r="A64" s="88"/>
      <c r="B64" s="58"/>
      <c r="C64" s="59"/>
      <c r="D64" s="59"/>
      <c r="E64" s="59"/>
      <c r="F64" s="59"/>
      <c r="G64" s="60"/>
      <c r="H64" s="60"/>
      <c r="I64" s="61"/>
      <c r="J64"/>
      <c r="K64"/>
      <c r="L64"/>
      <c r="M64"/>
      <c r="N64"/>
      <c r="O64"/>
      <c r="P64"/>
    </row>
    <row r="65" spans="1:16" s="18" customFormat="1" hidden="1" x14ac:dyDescent="0.25">
      <c r="A65" s="88"/>
      <c r="B65" s="62"/>
      <c r="C65" s="59"/>
      <c r="D65" s="59"/>
      <c r="E65" s="59"/>
      <c r="F65" s="59"/>
      <c r="G65" s="60"/>
      <c r="H65" s="60"/>
      <c r="I65" s="61"/>
      <c r="J65"/>
      <c r="K65"/>
      <c r="L65"/>
      <c r="M65"/>
      <c r="N65"/>
      <c r="O65"/>
      <c r="P65"/>
    </row>
    <row r="66" spans="1:16" s="18" customFormat="1" hidden="1" x14ac:dyDescent="0.25">
      <c r="A66" s="88"/>
      <c r="B66" s="62"/>
      <c r="C66" s="59"/>
      <c r="D66" s="59"/>
      <c r="E66" s="59"/>
      <c r="F66" s="59"/>
      <c r="G66" s="60"/>
      <c r="H66" s="60"/>
      <c r="I66" s="61"/>
      <c r="J66"/>
      <c r="K66"/>
      <c r="L66"/>
      <c r="M66"/>
      <c r="N66"/>
      <c r="O66"/>
      <c r="P66"/>
    </row>
    <row r="67" spans="1:16" s="18" customFormat="1" hidden="1" x14ac:dyDescent="0.25">
      <c r="A67" s="88"/>
      <c r="B67" s="62"/>
      <c r="C67" s="59"/>
      <c r="D67" s="59"/>
      <c r="E67" s="59"/>
      <c r="F67" s="59"/>
      <c r="G67" s="60"/>
      <c r="H67" s="60"/>
      <c r="I67" s="61"/>
      <c r="J67"/>
      <c r="K67"/>
      <c r="L67"/>
      <c r="M67"/>
      <c r="N67"/>
      <c r="O67"/>
      <c r="P67"/>
    </row>
    <row r="68" spans="1:16" s="18" customFormat="1" hidden="1" x14ac:dyDescent="0.25">
      <c r="A68" s="88"/>
      <c r="B68" s="58"/>
      <c r="C68" s="59"/>
      <c r="D68" s="59"/>
      <c r="E68" s="59"/>
      <c r="F68" s="59"/>
      <c r="G68" s="60"/>
      <c r="H68" s="60"/>
      <c r="I68" s="61"/>
      <c r="J68"/>
      <c r="K68"/>
      <c r="L68"/>
      <c r="M68"/>
      <c r="N68"/>
      <c r="O68"/>
      <c r="P68"/>
    </row>
    <row r="69" spans="1:16" s="18" customFormat="1" hidden="1" x14ac:dyDescent="0.25">
      <c r="A69" s="88"/>
      <c r="B69" s="62"/>
      <c r="C69" s="59"/>
      <c r="D69" s="59"/>
      <c r="E69" s="59"/>
      <c r="F69" s="59"/>
      <c r="G69" s="60"/>
      <c r="H69" s="60"/>
      <c r="I69" s="61"/>
      <c r="J69"/>
      <c r="K69"/>
      <c r="L69"/>
      <c r="M69"/>
      <c r="N69"/>
      <c r="O69"/>
      <c r="P69"/>
    </row>
    <row r="70" spans="1:16" s="18" customFormat="1" hidden="1" x14ac:dyDescent="0.25">
      <c r="A70" s="88"/>
      <c r="B70" s="62"/>
      <c r="C70" s="59"/>
      <c r="D70" s="59"/>
      <c r="E70" s="59"/>
      <c r="F70" s="59"/>
      <c r="G70" s="60"/>
      <c r="H70" s="60"/>
      <c r="I70" s="61"/>
      <c r="J70"/>
      <c r="K70"/>
      <c r="L70"/>
      <c r="M70"/>
      <c r="N70"/>
      <c r="O70"/>
      <c r="P70"/>
    </row>
    <row r="71" spans="1:16" s="18" customFormat="1" hidden="1" x14ac:dyDescent="0.25">
      <c r="A71" s="88"/>
      <c r="B71" s="58"/>
      <c r="C71" s="59"/>
      <c r="D71" s="59"/>
      <c r="E71" s="59"/>
      <c r="F71" s="59"/>
      <c r="G71" s="60"/>
      <c r="H71" s="60"/>
      <c r="I71" s="61"/>
      <c r="J71"/>
      <c r="K71"/>
      <c r="L71"/>
      <c r="M71"/>
      <c r="N71"/>
      <c r="O71"/>
      <c r="P71"/>
    </row>
    <row r="72" spans="1:16" s="18" customFormat="1" hidden="1" x14ac:dyDescent="0.25">
      <c r="A72" s="88"/>
      <c r="B72" s="52"/>
      <c r="C72" s="55"/>
      <c r="D72" s="55"/>
      <c r="E72" s="55"/>
      <c r="F72" s="55"/>
      <c r="G72" s="56"/>
      <c r="H72" s="56"/>
      <c r="I72" s="61"/>
      <c r="J72"/>
      <c r="K72"/>
      <c r="L72"/>
      <c r="M72"/>
      <c r="N72"/>
      <c r="O72"/>
      <c r="P72"/>
    </row>
    <row r="73" spans="1:16" s="18" customFormat="1" hidden="1" x14ac:dyDescent="0.25">
      <c r="A73" s="88"/>
      <c r="B73" s="62"/>
      <c r="C73" s="59"/>
      <c r="D73" s="59"/>
      <c r="E73" s="59"/>
      <c r="F73" s="59"/>
      <c r="G73" s="60"/>
      <c r="H73" s="60"/>
      <c r="I73" s="61"/>
      <c r="J73"/>
      <c r="K73"/>
      <c r="L73"/>
      <c r="M73"/>
      <c r="N73"/>
      <c r="O73"/>
      <c r="P73"/>
    </row>
    <row r="74" spans="1:16" s="18" customFormat="1" hidden="1" x14ac:dyDescent="0.25">
      <c r="A74" s="88"/>
      <c r="B74" s="62"/>
      <c r="C74" s="59"/>
      <c r="D74" s="59"/>
      <c r="E74" s="59"/>
      <c r="F74" s="59"/>
      <c r="G74" s="60"/>
      <c r="H74" s="60"/>
      <c r="I74" s="61"/>
      <c r="J74"/>
      <c r="K74"/>
      <c r="L74"/>
      <c r="M74"/>
      <c r="N74"/>
      <c r="O74"/>
      <c r="P74"/>
    </row>
    <row r="75" spans="1:16" s="18" customFormat="1" hidden="1" x14ac:dyDescent="0.25">
      <c r="A75" s="88"/>
      <c r="B75" s="62"/>
      <c r="C75" s="59"/>
      <c r="D75" s="59"/>
      <c r="E75" s="59"/>
      <c r="F75" s="59"/>
      <c r="G75" s="60"/>
      <c r="H75" s="60"/>
      <c r="I75" s="61"/>
      <c r="J75"/>
      <c r="K75"/>
      <c r="L75"/>
      <c r="M75"/>
      <c r="N75"/>
      <c r="O75"/>
      <c r="P75"/>
    </row>
    <row r="76" spans="1:16" s="18" customFormat="1" hidden="1" x14ac:dyDescent="0.25">
      <c r="A76" s="88"/>
      <c r="B76" s="62"/>
      <c r="C76" s="59"/>
      <c r="D76" s="59"/>
      <c r="E76" s="59"/>
      <c r="F76" s="59"/>
      <c r="G76" s="60"/>
      <c r="H76" s="60"/>
      <c r="I76" s="61"/>
      <c r="J76"/>
      <c r="K76"/>
      <c r="L76"/>
      <c r="M76"/>
      <c r="N76"/>
      <c r="O76"/>
      <c r="P76"/>
    </row>
    <row r="77" spans="1:16" s="18" customFormat="1" hidden="1" x14ac:dyDescent="0.25">
      <c r="A77" s="88"/>
      <c r="B77" s="62"/>
      <c r="C77" s="59"/>
      <c r="D77" s="59"/>
      <c r="E77" s="59"/>
      <c r="F77" s="59"/>
      <c r="G77" s="63"/>
      <c r="H77" s="63"/>
      <c r="I77" s="61"/>
      <c r="J77"/>
      <c r="K77"/>
      <c r="L77"/>
      <c r="M77"/>
      <c r="N77"/>
      <c r="O77"/>
      <c r="P77"/>
    </row>
    <row r="78" spans="1:16" s="18" customFormat="1" hidden="1" x14ac:dyDescent="0.25">
      <c r="A78" s="88"/>
      <c r="B78" s="62"/>
      <c r="C78" s="59"/>
      <c r="D78" s="59"/>
      <c r="E78" s="59"/>
      <c r="F78" s="59"/>
      <c r="G78" s="59"/>
      <c r="H78" s="59"/>
      <c r="I78" s="64"/>
      <c r="J78"/>
      <c r="K78"/>
      <c r="L78"/>
      <c r="M78"/>
      <c r="N78"/>
      <c r="O78"/>
      <c r="P78"/>
    </row>
    <row r="79" spans="1:16" s="18" customFormat="1" hidden="1" x14ac:dyDescent="0.25">
      <c r="A79" s="88"/>
      <c r="B79" s="62"/>
      <c r="C79" s="59"/>
      <c r="D79" s="59"/>
      <c r="E79" s="59"/>
      <c r="F79" s="59"/>
      <c r="G79" s="60"/>
      <c r="H79" s="60"/>
      <c r="I79" s="61"/>
      <c r="J79"/>
      <c r="K79"/>
      <c r="L79"/>
      <c r="M79"/>
      <c r="N79"/>
      <c r="O79"/>
      <c r="P79"/>
    </row>
    <row r="80" spans="1:16" s="18" customFormat="1" hidden="1" x14ac:dyDescent="0.25">
      <c r="A80" s="88"/>
      <c r="B80" s="62"/>
      <c r="C80" s="59"/>
      <c r="D80" s="59"/>
      <c r="E80" s="59"/>
      <c r="F80" s="59"/>
      <c r="G80" s="60"/>
      <c r="H80" s="60"/>
      <c r="I80" s="61"/>
      <c r="J80"/>
      <c r="K80"/>
      <c r="L80"/>
      <c r="M80"/>
      <c r="N80"/>
      <c r="O80"/>
      <c r="P80"/>
    </row>
    <row r="81" spans="1:16" s="18" customFormat="1" hidden="1" x14ac:dyDescent="0.25">
      <c r="A81" s="88"/>
      <c r="B81" s="62"/>
      <c r="C81" s="59"/>
      <c r="D81" s="59"/>
      <c r="E81" s="59"/>
      <c r="F81" s="59"/>
      <c r="G81" s="60"/>
      <c r="H81" s="60"/>
      <c r="I81" s="61"/>
      <c r="J81"/>
      <c r="K81"/>
      <c r="L81"/>
      <c r="M81"/>
      <c r="N81"/>
      <c r="O81"/>
      <c r="P81"/>
    </row>
    <row r="82" spans="1:16" s="18" customFormat="1" hidden="1" x14ac:dyDescent="0.25">
      <c r="A82" s="88"/>
      <c r="B82" s="62"/>
      <c r="C82" s="59"/>
      <c r="D82" s="59"/>
      <c r="E82" s="59"/>
      <c r="F82" s="59"/>
      <c r="G82" s="60"/>
      <c r="H82" s="60"/>
      <c r="I82" s="61"/>
      <c r="J82"/>
      <c r="K82"/>
      <c r="L82"/>
      <c r="M82"/>
      <c r="N82"/>
      <c r="O82"/>
      <c r="P82"/>
    </row>
    <row r="83" spans="1:16" s="18" customFormat="1" hidden="1" x14ac:dyDescent="0.25">
      <c r="A83" s="88"/>
      <c r="B83" s="62"/>
      <c r="C83" s="59"/>
      <c r="D83" s="59"/>
      <c r="E83" s="59"/>
      <c r="F83" s="59"/>
      <c r="G83" s="60"/>
      <c r="H83" s="60"/>
      <c r="I83" s="61"/>
      <c r="J83"/>
      <c r="K83"/>
      <c r="L83"/>
      <c r="M83"/>
      <c r="N83"/>
      <c r="O83"/>
      <c r="P83"/>
    </row>
    <row r="84" spans="1:16" s="18" customFormat="1" hidden="1" x14ac:dyDescent="0.25">
      <c r="A84" s="88"/>
      <c r="B84" s="62"/>
      <c r="C84" s="59"/>
      <c r="D84" s="59"/>
      <c r="E84" s="59"/>
      <c r="F84" s="59"/>
      <c r="G84" s="60"/>
      <c r="H84" s="60"/>
      <c r="I84" s="61"/>
      <c r="J84"/>
      <c r="K84"/>
      <c r="L84"/>
      <c r="M84"/>
      <c r="N84"/>
      <c r="O84"/>
      <c r="P84"/>
    </row>
    <row r="85" spans="1:16" s="18" customFormat="1" hidden="1" x14ac:dyDescent="0.25">
      <c r="A85" s="88"/>
      <c r="B85" s="62"/>
      <c r="C85" s="59"/>
      <c r="D85" s="59"/>
      <c r="E85" s="59"/>
      <c r="F85" s="59"/>
      <c r="G85" s="60"/>
      <c r="H85" s="60"/>
      <c r="I85" s="61"/>
      <c r="J85"/>
      <c r="K85"/>
      <c r="L85"/>
      <c r="M85"/>
      <c r="N85"/>
      <c r="O85"/>
      <c r="P85"/>
    </row>
    <row r="86" spans="1:16" s="18" customFormat="1" hidden="1" x14ac:dyDescent="0.25">
      <c r="A86" s="88"/>
      <c r="B86" s="62"/>
      <c r="C86" s="59"/>
      <c r="D86" s="59"/>
      <c r="E86" s="59"/>
      <c r="F86" s="59"/>
      <c r="G86" s="60"/>
      <c r="H86" s="60"/>
      <c r="I86" s="61"/>
      <c r="J86"/>
      <c r="K86"/>
      <c r="L86"/>
      <c r="M86"/>
      <c r="N86"/>
      <c r="O86"/>
      <c r="P86"/>
    </row>
    <row r="87" spans="1:16" s="18" customFormat="1" hidden="1" x14ac:dyDescent="0.25">
      <c r="A87" s="88"/>
      <c r="B87" s="62"/>
      <c r="C87" s="59"/>
      <c r="D87" s="59"/>
      <c r="E87" s="59"/>
      <c r="F87" s="59"/>
      <c r="G87" s="60"/>
      <c r="H87" s="60"/>
      <c r="I87" s="61"/>
      <c r="J87"/>
      <c r="K87"/>
      <c r="L87"/>
      <c r="M87"/>
      <c r="N87"/>
      <c r="O87"/>
      <c r="P87"/>
    </row>
    <row r="88" spans="1:16" s="18" customFormat="1" hidden="1" x14ac:dyDescent="0.25">
      <c r="A88" s="89"/>
      <c r="B88" s="34"/>
      <c r="C88" s="59"/>
      <c r="D88" s="59"/>
      <c r="E88" s="59"/>
      <c r="F88" s="59"/>
      <c r="G88" s="60"/>
      <c r="H88" s="60"/>
      <c r="I88" s="61"/>
      <c r="J88"/>
      <c r="K88"/>
      <c r="L88"/>
      <c r="M88"/>
      <c r="N88"/>
      <c r="O88"/>
      <c r="P88"/>
    </row>
    <row r="89" spans="1:16" s="18" customFormat="1" hidden="1" x14ac:dyDescent="0.25">
      <c r="A89" s="89"/>
      <c r="B89" s="34"/>
      <c r="C89" s="59"/>
      <c r="D89" s="59"/>
      <c r="E89" s="59"/>
      <c r="F89" s="59"/>
      <c r="G89" s="60"/>
      <c r="H89" s="60"/>
      <c r="I89" s="61"/>
      <c r="J89"/>
      <c r="K89"/>
      <c r="L89"/>
      <c r="M89"/>
      <c r="N89"/>
      <c r="O89"/>
      <c r="P89"/>
    </row>
    <row r="90" spans="1:16" s="18" customFormat="1" hidden="1" x14ac:dyDescent="0.25">
      <c r="A90" s="89"/>
      <c r="B90" s="34"/>
      <c r="C90" s="59"/>
      <c r="D90" s="59"/>
      <c r="E90" s="59"/>
      <c r="F90" s="59"/>
      <c r="G90" s="60"/>
      <c r="H90" s="60"/>
      <c r="I90" s="61"/>
      <c r="J90"/>
      <c r="K90"/>
      <c r="L90"/>
      <c r="M90"/>
      <c r="N90"/>
      <c r="O90"/>
      <c r="P90"/>
    </row>
    <row r="91" spans="1:16" s="18" customFormat="1" hidden="1" x14ac:dyDescent="0.25">
      <c r="A91" s="89"/>
      <c r="B91" s="34"/>
      <c r="C91" s="59"/>
      <c r="D91" s="59"/>
      <c r="E91" s="59"/>
      <c r="F91" s="59"/>
      <c r="G91" s="60"/>
      <c r="H91" s="60"/>
      <c r="I91" s="61"/>
      <c r="J91"/>
      <c r="K91"/>
      <c r="L91"/>
      <c r="M91"/>
      <c r="N91"/>
      <c r="O91"/>
      <c r="P91"/>
    </row>
    <row r="92" spans="1:16" s="18" customFormat="1" hidden="1" x14ac:dyDescent="0.25">
      <c r="A92" s="89"/>
      <c r="B92" s="34"/>
      <c r="C92" s="59"/>
      <c r="D92" s="59"/>
      <c r="E92" s="59"/>
      <c r="F92" s="59"/>
      <c r="G92" s="60"/>
      <c r="H92" s="60"/>
      <c r="I92" s="64"/>
      <c r="J92"/>
      <c r="K92"/>
      <c r="L92"/>
      <c r="M92"/>
      <c r="N92"/>
      <c r="O92"/>
      <c r="P92"/>
    </row>
    <row r="93" spans="1:16" s="18" customFormat="1" hidden="1" x14ac:dyDescent="0.25">
      <c r="A93" s="89"/>
      <c r="B93" s="65"/>
      <c r="C93" s="59"/>
      <c r="D93" s="59"/>
      <c r="E93" s="59"/>
      <c r="F93" s="59"/>
      <c r="G93" s="60"/>
      <c r="H93" s="60"/>
      <c r="I93" s="61"/>
      <c r="J93"/>
      <c r="K93"/>
      <c r="L93"/>
      <c r="M93"/>
      <c r="N93"/>
      <c r="O93"/>
      <c r="P93"/>
    </row>
    <row r="94" spans="1:16" s="18" customFormat="1" hidden="1" x14ac:dyDescent="0.25">
      <c r="A94" s="34"/>
      <c r="B94" s="65"/>
      <c r="C94" s="59"/>
      <c r="D94" s="59"/>
      <c r="E94" s="59"/>
      <c r="F94" s="59"/>
      <c r="G94" s="60"/>
      <c r="H94" s="60"/>
      <c r="I94" s="61"/>
      <c r="J94"/>
      <c r="K94"/>
      <c r="L94"/>
      <c r="M94"/>
      <c r="N94"/>
      <c r="O94"/>
      <c r="P94"/>
    </row>
    <row r="95" spans="1:16" s="18" customFormat="1" hidden="1" x14ac:dyDescent="0.25">
      <c r="A95" s="34"/>
      <c r="B95" s="65"/>
      <c r="C95" s="59"/>
      <c r="D95" s="59"/>
      <c r="E95" s="59"/>
      <c r="F95" s="59"/>
      <c r="G95" s="60"/>
      <c r="H95" s="60"/>
      <c r="I95" s="61"/>
      <c r="J95"/>
      <c r="K95"/>
      <c r="L95"/>
      <c r="M95"/>
      <c r="N95"/>
      <c r="O95"/>
      <c r="P95"/>
    </row>
    <row r="96" spans="1:16" s="18" customFormat="1" hidden="1" x14ac:dyDescent="0.25">
      <c r="A96" s="34"/>
      <c r="B96" s="65"/>
      <c r="C96" s="59"/>
      <c r="D96" s="59"/>
      <c r="E96" s="59"/>
      <c r="F96" s="59"/>
      <c r="G96" s="60"/>
      <c r="H96" s="60"/>
      <c r="I96" s="61"/>
      <c r="J96"/>
      <c r="K96"/>
      <c r="L96"/>
      <c r="M96"/>
      <c r="N96"/>
      <c r="O96"/>
      <c r="P96"/>
    </row>
    <row r="97" spans="1:16" s="18" customFormat="1" hidden="1" x14ac:dyDescent="0.25">
      <c r="A97" s="34"/>
      <c r="B97" s="65"/>
      <c r="C97" s="59"/>
      <c r="D97" s="59"/>
      <c r="E97" s="59"/>
      <c r="F97" s="59"/>
      <c r="G97" s="60"/>
      <c r="H97" s="60"/>
      <c r="I97" s="61"/>
      <c r="J97"/>
      <c r="K97"/>
      <c r="L97"/>
      <c r="M97"/>
      <c r="N97"/>
      <c r="O97"/>
      <c r="P97"/>
    </row>
    <row r="98" spans="1:16" s="18" customFormat="1" hidden="1" x14ac:dyDescent="0.25">
      <c r="A98" s="29"/>
      <c r="B98" s="30"/>
      <c r="C98" s="59"/>
      <c r="D98" s="59"/>
      <c r="E98" s="59"/>
      <c r="F98" s="59"/>
      <c r="G98" s="60"/>
      <c r="H98" s="60"/>
      <c r="I98" s="61"/>
      <c r="J98"/>
      <c r="K98"/>
      <c r="L98"/>
      <c r="M98"/>
      <c r="N98"/>
      <c r="O98"/>
      <c r="P98"/>
    </row>
    <row r="99" spans="1:16" s="18" customFormat="1" hidden="1" x14ac:dyDescent="0.25">
      <c r="A99" s="89"/>
      <c r="B99" s="34"/>
      <c r="C99" s="59"/>
      <c r="D99" s="59"/>
      <c r="E99" s="59"/>
      <c r="F99" s="59"/>
      <c r="G99" s="60"/>
      <c r="H99" s="60"/>
      <c r="I99" s="61"/>
      <c r="J99"/>
      <c r="K99"/>
      <c r="L99"/>
      <c r="M99"/>
      <c r="N99"/>
      <c r="O99"/>
      <c r="P99"/>
    </row>
    <row r="100" spans="1:16" s="18" customFormat="1" hidden="1" x14ac:dyDescent="0.25">
      <c r="A100" s="89"/>
      <c r="B100" s="66"/>
      <c r="C100" s="59"/>
      <c r="D100" s="59"/>
      <c r="E100" s="59"/>
      <c r="F100" s="59"/>
      <c r="G100" s="60"/>
      <c r="H100" s="60"/>
      <c r="I100" s="61"/>
      <c r="J100"/>
      <c r="K100"/>
      <c r="L100"/>
      <c r="M100"/>
      <c r="N100"/>
      <c r="O100"/>
      <c r="P100"/>
    </row>
    <row r="101" spans="1:16" s="18" customFormat="1" hidden="1" x14ac:dyDescent="0.25">
      <c r="A101" s="89"/>
      <c r="B101" s="67"/>
      <c r="C101" s="59"/>
      <c r="D101" s="59"/>
      <c r="E101" s="59"/>
      <c r="F101" s="59"/>
      <c r="G101" s="60"/>
      <c r="H101" s="60"/>
      <c r="I101" s="61"/>
      <c r="J101"/>
      <c r="K101"/>
      <c r="L101"/>
      <c r="M101"/>
      <c r="N101"/>
      <c r="O101"/>
      <c r="P101"/>
    </row>
    <row r="102" spans="1:16" s="18" customFormat="1" hidden="1" x14ac:dyDescent="0.25">
      <c r="A102" s="89"/>
      <c r="B102" s="67"/>
      <c r="C102" s="59"/>
      <c r="D102" s="59"/>
      <c r="E102" s="59"/>
      <c r="F102" s="59"/>
      <c r="G102" s="60"/>
      <c r="H102" s="60"/>
      <c r="I102" s="61"/>
      <c r="J102"/>
      <c r="K102"/>
      <c r="L102"/>
      <c r="M102"/>
      <c r="N102"/>
      <c r="O102"/>
      <c r="P102"/>
    </row>
    <row r="103" spans="1:16" s="18" customFormat="1" hidden="1" x14ac:dyDescent="0.25">
      <c r="A103" s="90"/>
      <c r="B103" s="68"/>
      <c r="C103" s="55"/>
      <c r="D103" s="55"/>
      <c r="E103" s="55"/>
      <c r="F103" s="55"/>
      <c r="G103" s="56"/>
      <c r="H103" s="56"/>
      <c r="I103" s="57"/>
      <c r="J103"/>
      <c r="K103"/>
      <c r="L103"/>
      <c r="M103"/>
      <c r="N103"/>
      <c r="O103"/>
      <c r="P103"/>
    </row>
    <row r="104" spans="1:16" s="18" customFormat="1" hidden="1" x14ac:dyDescent="0.25">
      <c r="A104" s="89"/>
      <c r="B104" s="34"/>
      <c r="C104" s="59"/>
      <c r="D104" s="59"/>
      <c r="E104" s="59"/>
      <c r="F104" s="59"/>
      <c r="G104" s="60"/>
      <c r="H104" s="60"/>
      <c r="I104" s="61"/>
      <c r="J104"/>
      <c r="K104"/>
      <c r="L104"/>
      <c r="M104"/>
      <c r="N104"/>
      <c r="O104"/>
      <c r="P104"/>
    </row>
    <row r="105" spans="1:16" s="18" customFormat="1" hidden="1" x14ac:dyDescent="0.25">
      <c r="A105" s="89"/>
      <c r="B105" s="34"/>
      <c r="C105" s="59"/>
      <c r="D105" s="59"/>
      <c r="E105" s="59"/>
      <c r="F105" s="59"/>
      <c r="G105" s="60"/>
      <c r="H105" s="60"/>
      <c r="I105" s="61"/>
      <c r="J105"/>
      <c r="K105"/>
      <c r="L105"/>
      <c r="M105"/>
      <c r="N105"/>
      <c r="O105"/>
      <c r="P105"/>
    </row>
    <row r="106" spans="1:16" s="18" customFormat="1" hidden="1" x14ac:dyDescent="0.25">
      <c r="A106" s="89"/>
      <c r="B106" s="34"/>
      <c r="C106" s="59"/>
      <c r="D106" s="59"/>
      <c r="E106" s="59"/>
      <c r="F106" s="59"/>
      <c r="G106" s="60"/>
      <c r="H106" s="60"/>
      <c r="I106" s="61"/>
      <c r="J106"/>
      <c r="K106"/>
      <c r="L106"/>
      <c r="M106"/>
      <c r="N106"/>
      <c r="O106"/>
      <c r="P106"/>
    </row>
    <row r="107" spans="1:16" s="18" customFormat="1" hidden="1" x14ac:dyDescent="0.25">
      <c r="A107" s="89"/>
      <c r="B107" s="34"/>
      <c r="C107" s="59"/>
      <c r="D107" s="59"/>
      <c r="E107" s="59"/>
      <c r="F107" s="59"/>
      <c r="G107" s="60"/>
      <c r="H107" s="60"/>
      <c r="I107" s="61"/>
      <c r="J107"/>
      <c r="K107"/>
      <c r="L107"/>
      <c r="M107"/>
      <c r="N107"/>
      <c r="O107"/>
      <c r="P107"/>
    </row>
    <row r="108" spans="1:16" s="18" customFormat="1" hidden="1" x14ac:dyDescent="0.25">
      <c r="A108" s="89"/>
      <c r="B108" s="34"/>
      <c r="C108" s="59"/>
      <c r="D108" s="59"/>
      <c r="E108" s="59"/>
      <c r="F108" s="59"/>
      <c r="G108" s="59"/>
      <c r="H108" s="60"/>
      <c r="I108" s="64"/>
      <c r="J108"/>
      <c r="K108"/>
      <c r="L108"/>
      <c r="M108"/>
      <c r="N108"/>
      <c r="O108"/>
      <c r="P108"/>
    </row>
    <row r="109" spans="1:16" s="18" customFormat="1" hidden="1" x14ac:dyDescent="0.25">
      <c r="A109" s="34"/>
      <c r="B109" s="34"/>
      <c r="C109" s="59"/>
      <c r="D109" s="59"/>
      <c r="E109" s="59"/>
      <c r="F109" s="59"/>
      <c r="G109" s="59"/>
      <c r="H109" s="60"/>
      <c r="I109" s="64"/>
      <c r="J109"/>
      <c r="K109"/>
      <c r="L109"/>
      <c r="M109"/>
      <c r="N109"/>
      <c r="O109"/>
      <c r="P109"/>
    </row>
    <row r="110" spans="1:16" s="18" customFormat="1" hidden="1" x14ac:dyDescent="0.25">
      <c r="A110" s="29"/>
      <c r="B110" s="29"/>
      <c r="C110" s="59"/>
      <c r="D110" s="59"/>
      <c r="E110" s="59"/>
      <c r="F110" s="59"/>
      <c r="G110" s="59"/>
      <c r="H110" s="60"/>
      <c r="I110" s="64"/>
      <c r="J110"/>
      <c r="K110"/>
      <c r="L110"/>
      <c r="M110"/>
      <c r="N110"/>
      <c r="O110"/>
      <c r="P110"/>
    </row>
    <row r="111" spans="1:16" s="18" customFormat="1" hidden="1" x14ac:dyDescent="0.25">
      <c r="A111" s="89"/>
      <c r="B111" s="34"/>
      <c r="C111" s="59"/>
      <c r="D111" s="59"/>
      <c r="E111" s="59"/>
      <c r="F111" s="59"/>
      <c r="G111" s="60"/>
      <c r="H111" s="60"/>
      <c r="I111" s="61"/>
      <c r="J111"/>
      <c r="K111"/>
      <c r="L111"/>
      <c r="M111"/>
      <c r="N111"/>
      <c r="O111"/>
      <c r="P111"/>
    </row>
    <row r="112" spans="1:16" s="18" customFormat="1" hidden="1" x14ac:dyDescent="0.25">
      <c r="A112" s="87"/>
      <c r="B112" s="69"/>
      <c r="C112" s="55"/>
      <c r="D112" s="55"/>
      <c r="E112" s="55"/>
      <c r="F112" s="55"/>
      <c r="G112" s="56"/>
      <c r="H112" s="56"/>
      <c r="I112" s="57"/>
      <c r="J112"/>
      <c r="K112"/>
      <c r="L112"/>
      <c r="M112"/>
      <c r="N112"/>
      <c r="O112"/>
      <c r="P112"/>
    </row>
    <row r="113" spans="1:16" s="18" customFormat="1" hidden="1" x14ac:dyDescent="0.25">
      <c r="A113" s="88"/>
      <c r="B113" s="70"/>
      <c r="C113" s="59"/>
      <c r="D113" s="59"/>
      <c r="E113" s="59"/>
      <c r="F113" s="59"/>
      <c r="G113" s="60"/>
      <c r="H113" s="60"/>
      <c r="I113" s="61"/>
      <c r="J113"/>
      <c r="K113"/>
      <c r="L113"/>
      <c r="M113"/>
      <c r="N113"/>
      <c r="O113"/>
      <c r="P113"/>
    </row>
    <row r="114" spans="1:16" s="18" customFormat="1" hidden="1" x14ac:dyDescent="0.25">
      <c r="A114" s="87"/>
      <c r="B114" s="69"/>
      <c r="C114" s="55"/>
      <c r="D114" s="55"/>
      <c r="E114" s="55"/>
      <c r="F114" s="55"/>
      <c r="G114" s="56"/>
      <c r="H114" s="56"/>
      <c r="I114" s="57"/>
      <c r="J114"/>
      <c r="K114"/>
      <c r="L114"/>
      <c r="M114"/>
      <c r="N114"/>
      <c r="O114"/>
      <c r="P114"/>
    </row>
    <row r="115" spans="1:16" s="18" customFormat="1" hidden="1" x14ac:dyDescent="0.25">
      <c r="A115" s="72"/>
      <c r="B115" s="71"/>
      <c r="C115" s="37"/>
      <c r="D115" s="37"/>
      <c r="E115" s="37"/>
      <c r="F115" s="37"/>
      <c r="G115" s="37"/>
      <c r="H115" s="38"/>
      <c r="I115" s="39"/>
      <c r="J115"/>
      <c r="K115"/>
      <c r="L115"/>
      <c r="M115"/>
      <c r="N115"/>
      <c r="O115"/>
      <c r="P115"/>
    </row>
    <row r="116" spans="1:16" s="18" customFormat="1" hidden="1" x14ac:dyDescent="0.25">
      <c r="A116" s="72"/>
      <c r="B116" s="71"/>
      <c r="C116" s="37"/>
      <c r="D116" s="37"/>
      <c r="E116" s="37"/>
      <c r="F116" s="37"/>
      <c r="G116" s="37"/>
      <c r="H116" s="38"/>
      <c r="I116" s="39"/>
      <c r="J116"/>
      <c r="K116"/>
      <c r="L116"/>
      <c r="M116"/>
      <c r="N116"/>
      <c r="O116"/>
      <c r="P116"/>
    </row>
    <row r="117" spans="1:16" s="18" customFormat="1" hidden="1" x14ac:dyDescent="0.25">
      <c r="A117" s="72"/>
      <c r="B117" s="71"/>
      <c r="C117" s="37"/>
      <c r="D117" s="37"/>
      <c r="E117" s="37"/>
      <c r="F117" s="37"/>
      <c r="G117" s="37"/>
      <c r="H117" s="38"/>
      <c r="I117" s="39"/>
      <c r="J117"/>
      <c r="K117"/>
      <c r="L117"/>
      <c r="M117"/>
      <c r="N117"/>
      <c r="O117"/>
      <c r="P117"/>
    </row>
    <row r="118" spans="1:16" s="18" customFormat="1" hidden="1" x14ac:dyDescent="0.25">
      <c r="A118" s="72"/>
      <c r="B118" s="71"/>
      <c r="C118" s="37"/>
      <c r="D118" s="37"/>
      <c r="E118" s="37"/>
      <c r="F118" s="37"/>
      <c r="G118" s="37"/>
      <c r="H118" s="38"/>
      <c r="I118" s="39"/>
      <c r="J118"/>
      <c r="K118"/>
      <c r="L118"/>
      <c r="M118"/>
      <c r="N118"/>
      <c r="O118"/>
      <c r="P118"/>
    </row>
    <row r="119" spans="1:16" s="18" customFormat="1" hidden="1" x14ac:dyDescent="0.25">
      <c r="A119" s="72"/>
      <c r="B119" s="71"/>
      <c r="C119" s="37"/>
      <c r="D119" s="37"/>
      <c r="E119" s="37"/>
      <c r="F119" s="37"/>
      <c r="G119" s="37"/>
      <c r="H119" s="38"/>
      <c r="I119" s="39"/>
      <c r="J119"/>
      <c r="K119"/>
      <c r="L119"/>
      <c r="M119"/>
      <c r="N119"/>
      <c r="O119"/>
      <c r="P119"/>
    </row>
    <row r="120" spans="1:16" s="72" customFormat="1" hidden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</row>
    <row r="121" spans="1:16" s="72" customFormat="1" hidden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</row>
    <row r="122" spans="1:16" s="72" customFormat="1" hidden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</row>
    <row r="123" spans="1:16" s="72" customFormat="1" hidden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</row>
    <row r="124" spans="1:16" s="72" customFormat="1" hidden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</row>
    <row r="125" spans="1:16" s="72" customFormat="1" hidden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</row>
    <row r="126" spans="1:16" s="72" customFormat="1" hidden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</row>
    <row r="127" spans="1:16" s="72" customFormat="1" hidden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</row>
    <row r="128" spans="1:16" s="72" customFormat="1" hidden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</row>
    <row r="129" spans="1:16" s="72" customForma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</row>
  </sheetData>
  <mergeCells count="18">
    <mergeCell ref="A54:G54"/>
    <mergeCell ref="I4:I5"/>
    <mergeCell ref="J4:P4"/>
    <mergeCell ref="A51:B51"/>
    <mergeCell ref="F4:F5"/>
    <mergeCell ref="A4:A5"/>
    <mergeCell ref="B4:B5"/>
    <mergeCell ref="C4:C5"/>
    <mergeCell ref="D4:D5"/>
    <mergeCell ref="E4:E5"/>
    <mergeCell ref="G4:G5"/>
    <mergeCell ref="H4:H5"/>
    <mergeCell ref="A3:P3"/>
    <mergeCell ref="M1:P1"/>
    <mergeCell ref="A2:P2"/>
    <mergeCell ref="A52:G52"/>
    <mergeCell ref="A53:G53"/>
    <mergeCell ref="A1:I1"/>
  </mergeCells>
  <pageMargins left="0.78740157480314965" right="0.15748031496062992" top="0.35433070866141736" bottom="0.15748031496062992" header="0" footer="0"/>
  <pageSetup paperSize="9" scale="63" fitToHeight="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2"/>
  <sheetViews>
    <sheetView view="pageBreakPreview" zoomScale="120" zoomScaleSheetLayoutView="120" workbookViewId="0">
      <pane xSplit="1" ySplit="5" topLeftCell="B25" activePane="bottomRight" state="frozenSplit"/>
      <selection pane="topRight" activeCell="D1" sqref="D1"/>
      <selection pane="bottomLeft" activeCell="A11" sqref="A11"/>
      <selection pane="bottomRight" activeCell="A2" sqref="A2:O2"/>
    </sheetView>
  </sheetViews>
  <sheetFormatPr defaultColWidth="8.85546875" defaultRowHeight="15" x14ac:dyDescent="0.25"/>
  <cols>
    <col min="1" max="1" width="34.5703125" customWidth="1"/>
    <col min="2" max="2" width="11.140625" customWidth="1"/>
    <col min="3" max="3" width="10.28515625" customWidth="1"/>
    <col min="4" max="4" width="10.5703125" customWidth="1"/>
    <col min="5" max="5" width="9.7109375" customWidth="1"/>
    <col min="6" max="6" width="8.5703125" customWidth="1"/>
    <col min="7" max="7" width="9.42578125" customWidth="1"/>
    <col min="8" max="8" width="10.7109375" customWidth="1"/>
    <col min="9" max="9" width="11.7109375" customWidth="1"/>
    <col min="10" max="10" width="9.85546875" customWidth="1"/>
    <col min="11" max="11" width="10" customWidth="1"/>
    <col min="12" max="12" width="7.7109375" customWidth="1"/>
    <col min="14" max="14" width="11.42578125" bestFit="1" customWidth="1"/>
  </cols>
  <sheetData>
    <row r="1" spans="1:17" ht="17.25" customHeight="1" x14ac:dyDescent="0.25">
      <c r="A1" s="319"/>
      <c r="B1" s="319"/>
      <c r="C1" s="319"/>
      <c r="D1" s="319"/>
      <c r="E1" s="319"/>
      <c r="F1" s="319"/>
      <c r="G1" s="319"/>
      <c r="H1" s="319"/>
      <c r="I1" s="14"/>
      <c r="J1" s="40"/>
      <c r="K1" s="40"/>
      <c r="L1" s="332" t="s">
        <v>355</v>
      </c>
      <c r="M1" s="333"/>
      <c r="N1" s="333"/>
      <c r="O1" s="334"/>
    </row>
    <row r="2" spans="1:17" ht="15.75" customHeight="1" x14ac:dyDescent="0.25">
      <c r="A2" s="329" t="s">
        <v>362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1"/>
    </row>
    <row r="3" spans="1:17" ht="13.5" customHeight="1" x14ac:dyDescent="0.25">
      <c r="A3" s="337"/>
      <c r="B3" s="337"/>
      <c r="C3" s="337"/>
      <c r="D3" s="337"/>
      <c r="E3" s="337"/>
      <c r="F3" s="337"/>
      <c r="G3" s="337"/>
      <c r="H3" s="337"/>
      <c r="I3" s="14"/>
      <c r="J3" s="40"/>
      <c r="K3" s="40"/>
      <c r="L3" s="40"/>
      <c r="M3" s="40"/>
      <c r="N3" s="40"/>
      <c r="O3" s="40"/>
    </row>
    <row r="4" spans="1:17" ht="15.75" customHeight="1" x14ac:dyDescent="0.25">
      <c r="A4" s="338" t="s">
        <v>53</v>
      </c>
      <c r="B4" s="339" t="s">
        <v>54</v>
      </c>
      <c r="C4" s="339" t="s">
        <v>55</v>
      </c>
      <c r="D4" s="339" t="s">
        <v>56</v>
      </c>
      <c r="E4" s="339" t="s">
        <v>57</v>
      </c>
      <c r="F4" s="338" t="s">
        <v>58</v>
      </c>
      <c r="G4" s="338" t="s">
        <v>59</v>
      </c>
      <c r="H4" s="335" t="s">
        <v>60</v>
      </c>
      <c r="I4" s="336" t="s">
        <v>61</v>
      </c>
      <c r="J4" s="336"/>
      <c r="K4" s="336"/>
      <c r="L4" s="336"/>
      <c r="M4" s="336"/>
      <c r="N4" s="336"/>
      <c r="O4" s="336"/>
    </row>
    <row r="5" spans="1:17" ht="81" customHeight="1" x14ac:dyDescent="0.25">
      <c r="A5" s="338"/>
      <c r="B5" s="339"/>
      <c r="C5" s="339"/>
      <c r="D5" s="339"/>
      <c r="E5" s="339"/>
      <c r="F5" s="338"/>
      <c r="G5" s="338"/>
      <c r="H5" s="335"/>
      <c r="I5" s="15" t="s">
        <v>62</v>
      </c>
      <c r="J5" s="15" t="s">
        <v>63</v>
      </c>
      <c r="K5" s="15" t="s">
        <v>64</v>
      </c>
      <c r="L5" s="15" t="s">
        <v>65</v>
      </c>
      <c r="M5" s="15" t="s">
        <v>66</v>
      </c>
      <c r="N5" s="122" t="s">
        <v>67</v>
      </c>
      <c r="O5" s="16" t="s">
        <v>68</v>
      </c>
    </row>
    <row r="6" spans="1:17" s="18" customFormat="1" ht="21.75" customHeight="1" x14ac:dyDescent="0.25">
      <c r="A6" s="17" t="s">
        <v>69</v>
      </c>
      <c r="B6" s="231">
        <v>490399983.34000003</v>
      </c>
      <c r="C6" s="231">
        <v>238368896.44</v>
      </c>
      <c r="D6" s="231">
        <v>233519535.58000001</v>
      </c>
      <c r="E6" s="232">
        <v>35.708099416076429</v>
      </c>
      <c r="F6" s="233">
        <v>0.47618177714761095</v>
      </c>
      <c r="G6" s="233">
        <v>0.97965606699353658</v>
      </c>
      <c r="H6" s="234">
        <v>-4849360.8599999845</v>
      </c>
      <c r="I6" s="235">
        <v>472358681.01999998</v>
      </c>
      <c r="J6" s="235">
        <v>250942383.54000002</v>
      </c>
      <c r="K6" s="235">
        <v>261900242.89000002</v>
      </c>
      <c r="L6" s="236">
        <f t="shared" ref="L6:L19" si="0">K6*100/I6</f>
        <v>55.445205817845647</v>
      </c>
      <c r="M6" s="236">
        <f t="shared" ref="M6:M19" si="1">K6*100/J6</f>
        <v>104.36668337784131</v>
      </c>
      <c r="N6" s="237">
        <f>D6-K6</f>
        <v>-28380707.310000002</v>
      </c>
      <c r="O6" s="242">
        <f>D6*100/K6</f>
        <v>89.163542959400729</v>
      </c>
      <c r="P6"/>
      <c r="Q6"/>
    </row>
    <row r="7" spans="1:17" s="18" customFormat="1" ht="15.75" customHeight="1" x14ac:dyDescent="0.25">
      <c r="A7" s="19" t="s">
        <v>70</v>
      </c>
      <c r="B7" s="243">
        <v>440980040</v>
      </c>
      <c r="C7" s="243">
        <v>207725019</v>
      </c>
      <c r="D7" s="243">
        <v>205185376.19</v>
      </c>
      <c r="E7" s="232">
        <v>31.375446998555393</v>
      </c>
      <c r="F7" s="244">
        <v>0.46529402144822701</v>
      </c>
      <c r="G7" s="244">
        <v>0.98777401575300849</v>
      </c>
      <c r="H7" s="245">
        <v>-2539642.8100000024</v>
      </c>
      <c r="I7" s="246">
        <v>406374176</v>
      </c>
      <c r="J7" s="246">
        <v>202372768</v>
      </c>
      <c r="K7" s="246">
        <f>208497522.48+K20</f>
        <v>208500345.59</v>
      </c>
      <c r="L7" s="247">
        <f t="shared" si="0"/>
        <v>51.307479142080133</v>
      </c>
      <c r="M7" s="247">
        <f t="shared" si="1"/>
        <v>103.02786666929416</v>
      </c>
      <c r="N7" s="237">
        <f>D7-K7</f>
        <v>-3314969.400000006</v>
      </c>
      <c r="O7" s="242">
        <f t="shared" ref="O7:O65" si="2">D7*100/K7</f>
        <v>98.410089253991629</v>
      </c>
      <c r="P7"/>
      <c r="Q7"/>
    </row>
    <row r="8" spans="1:17" s="18" customFormat="1" ht="14.25" customHeight="1" x14ac:dyDescent="0.25">
      <c r="A8" s="20" t="s">
        <v>71</v>
      </c>
      <c r="B8" s="223">
        <v>382155000</v>
      </c>
      <c r="C8" s="223">
        <v>186500000</v>
      </c>
      <c r="D8" s="223">
        <v>181817601.52000001</v>
      </c>
      <c r="E8" s="248">
        <v>27.802217808216525</v>
      </c>
      <c r="F8" s="225">
        <v>0.47576925990762914</v>
      </c>
      <c r="G8" s="225">
        <v>0.97489330573726551</v>
      </c>
      <c r="H8" s="226">
        <v>-4682398.4799999893</v>
      </c>
      <c r="I8" s="227">
        <v>353615906</v>
      </c>
      <c r="J8" s="227">
        <v>180752635</v>
      </c>
      <c r="K8" s="227">
        <v>182356484.22</v>
      </c>
      <c r="L8" s="228">
        <f t="shared" si="0"/>
        <v>51.569084174624201</v>
      </c>
      <c r="M8" s="228">
        <f t="shared" si="1"/>
        <v>100.8873172001061</v>
      </c>
      <c r="N8" s="249">
        <f>D8-K8</f>
        <v>-538882.69999998808</v>
      </c>
      <c r="O8" s="250">
        <f t="shared" si="2"/>
        <v>99.70448942229558</v>
      </c>
      <c r="P8"/>
      <c r="Q8"/>
    </row>
    <row r="9" spans="1:17" s="18" customFormat="1" ht="15.75" customHeight="1" x14ac:dyDescent="0.25">
      <c r="A9" s="21" t="s">
        <v>72</v>
      </c>
      <c r="B9" s="214">
        <v>382155000</v>
      </c>
      <c r="C9" s="214">
        <v>186500000</v>
      </c>
      <c r="D9" s="214">
        <v>181817601.52000001</v>
      </c>
      <c r="E9" s="215">
        <v>27.802217808216525</v>
      </c>
      <c r="F9" s="216">
        <v>0.47576925990762914</v>
      </c>
      <c r="G9" s="216">
        <v>0.97489330573726551</v>
      </c>
      <c r="H9" s="217">
        <v>-4682398.4799999893</v>
      </c>
      <c r="I9" s="218">
        <v>353615906</v>
      </c>
      <c r="J9" s="218">
        <v>180752635</v>
      </c>
      <c r="K9" s="218">
        <v>182356484.22</v>
      </c>
      <c r="L9" s="219">
        <f t="shared" si="0"/>
        <v>51.569084174624201</v>
      </c>
      <c r="M9" s="220">
        <f t="shared" si="1"/>
        <v>100.8873172001061</v>
      </c>
      <c r="N9" s="221">
        <f t="shared" ref="N9:N65" si="3">D9-K9</f>
        <v>-538882.69999998808</v>
      </c>
      <c r="O9" s="222">
        <f t="shared" si="2"/>
        <v>99.70448942229558</v>
      </c>
      <c r="P9"/>
      <c r="Q9"/>
    </row>
    <row r="10" spans="1:17" s="18" customFormat="1" ht="34.5" customHeight="1" x14ac:dyDescent="0.25">
      <c r="A10" s="20" t="s">
        <v>73</v>
      </c>
      <c r="B10" s="223">
        <v>2550040</v>
      </c>
      <c r="C10" s="223">
        <v>1275019</v>
      </c>
      <c r="D10" s="223">
        <v>1381020.81</v>
      </c>
      <c r="E10" s="248">
        <v>0.21117560146164449</v>
      </c>
      <c r="F10" s="225">
        <v>0.54156829304638365</v>
      </c>
      <c r="G10" s="225">
        <v>1.0831374355989989</v>
      </c>
      <c r="H10" s="226">
        <v>106001.81000000006</v>
      </c>
      <c r="I10" s="227">
        <v>2313270</v>
      </c>
      <c r="J10" s="227">
        <v>1106634</v>
      </c>
      <c r="K10" s="227">
        <v>1088255.8</v>
      </c>
      <c r="L10" s="228">
        <f t="shared" si="0"/>
        <v>47.044045874454774</v>
      </c>
      <c r="M10" s="228">
        <f t="shared" si="1"/>
        <v>98.339270255567783</v>
      </c>
      <c r="N10" s="249">
        <f t="shared" si="3"/>
        <v>292765.01</v>
      </c>
      <c r="O10" s="250">
        <f t="shared" si="2"/>
        <v>126.90222372350324</v>
      </c>
      <c r="P10"/>
      <c r="Q10"/>
    </row>
    <row r="11" spans="1:17" s="18" customFormat="1" ht="31.5" customHeight="1" x14ac:dyDescent="0.25">
      <c r="A11" s="22" t="s">
        <v>74</v>
      </c>
      <c r="B11" s="214">
        <v>2550040</v>
      </c>
      <c r="C11" s="214">
        <v>1275019</v>
      </c>
      <c r="D11" s="214">
        <v>1381020.81</v>
      </c>
      <c r="E11" s="215">
        <v>0.21117560146164449</v>
      </c>
      <c r="F11" s="216">
        <v>0.54156829304638365</v>
      </c>
      <c r="G11" s="216">
        <v>1.0831374355989989</v>
      </c>
      <c r="H11" s="217">
        <v>106001.81000000006</v>
      </c>
      <c r="I11" s="218">
        <v>2313270</v>
      </c>
      <c r="J11" s="218">
        <v>1106634</v>
      </c>
      <c r="K11" s="218">
        <v>1088255.8</v>
      </c>
      <c r="L11" s="219">
        <f t="shared" si="0"/>
        <v>47.044045874454774</v>
      </c>
      <c r="M11" s="220">
        <f t="shared" si="1"/>
        <v>98.339270255567783</v>
      </c>
      <c r="N11" s="221">
        <f t="shared" si="3"/>
        <v>292765.01</v>
      </c>
      <c r="O11" s="222">
        <f t="shared" si="2"/>
        <v>126.90222372350324</v>
      </c>
      <c r="P11"/>
      <c r="Q11"/>
    </row>
    <row r="12" spans="1:17" s="18" customFormat="1" ht="16.899999999999999" customHeight="1" x14ac:dyDescent="0.25">
      <c r="A12" s="20" t="s">
        <v>75</v>
      </c>
      <c r="B12" s="223">
        <v>21775000</v>
      </c>
      <c r="C12" s="223">
        <v>10455000</v>
      </c>
      <c r="D12" s="223">
        <v>11613960.719999999</v>
      </c>
      <c r="E12" s="248">
        <v>1.7759219286477761</v>
      </c>
      <c r="F12" s="225">
        <v>0.53336214557979333</v>
      </c>
      <c r="G12" s="225">
        <v>1.1108522926829267</v>
      </c>
      <c r="H12" s="226">
        <v>1158960.7199999988</v>
      </c>
      <c r="I12" s="227">
        <v>18545000</v>
      </c>
      <c r="J12" s="227">
        <v>10823499</v>
      </c>
      <c r="K12" s="227">
        <v>14913665.719999999</v>
      </c>
      <c r="L12" s="228">
        <f t="shared" si="0"/>
        <v>80.418796009706114</v>
      </c>
      <c r="M12" s="228">
        <f t="shared" si="1"/>
        <v>137.78969000690071</v>
      </c>
      <c r="N12" s="249">
        <f t="shared" si="3"/>
        <v>-3299705</v>
      </c>
      <c r="O12" s="250">
        <f t="shared" si="2"/>
        <v>77.874621424731799</v>
      </c>
      <c r="P12"/>
      <c r="Q12"/>
    </row>
    <row r="13" spans="1:17" s="18" customFormat="1" ht="25.5" customHeight="1" x14ac:dyDescent="0.25">
      <c r="A13" s="21" t="s">
        <v>76</v>
      </c>
      <c r="B13" s="214">
        <v>15975000</v>
      </c>
      <c r="C13" s="214">
        <v>7850000</v>
      </c>
      <c r="D13" s="214">
        <v>9152216.3399999999</v>
      </c>
      <c r="E13" s="215">
        <v>1.3994899832875007</v>
      </c>
      <c r="F13" s="216">
        <v>0.57290869107981224</v>
      </c>
      <c r="G13" s="216">
        <v>1.1658874318471337</v>
      </c>
      <c r="H13" s="217">
        <v>1302216.3399999999</v>
      </c>
      <c r="I13" s="218">
        <v>3000000</v>
      </c>
      <c r="J13" s="218">
        <v>3000000</v>
      </c>
      <c r="K13" s="218">
        <v>4719305.51</v>
      </c>
      <c r="L13" s="219">
        <f t="shared" si="0"/>
        <v>157.31018366666666</v>
      </c>
      <c r="M13" s="220">
        <f t="shared" si="1"/>
        <v>157.31018366666666</v>
      </c>
      <c r="N13" s="221">
        <f t="shared" si="3"/>
        <v>4432910.83</v>
      </c>
      <c r="O13" s="222">
        <f t="shared" si="2"/>
        <v>193.93142318518812</v>
      </c>
      <c r="P13"/>
      <c r="Q13"/>
    </row>
    <row r="14" spans="1:17" s="18" customFormat="1" ht="24" customHeight="1" x14ac:dyDescent="0.25">
      <c r="A14" s="21" t="s">
        <v>77</v>
      </c>
      <c r="B14" s="214">
        <v>100000</v>
      </c>
      <c r="C14" s="214">
        <v>55000</v>
      </c>
      <c r="D14" s="214">
        <v>-39965.129999999997</v>
      </c>
      <c r="E14" s="215">
        <v>-6.1111753741370572E-3</v>
      </c>
      <c r="F14" s="216">
        <v>-0.39965129999999999</v>
      </c>
      <c r="G14" s="216">
        <v>-0.72663872727272727</v>
      </c>
      <c r="H14" s="217">
        <v>-94965.13</v>
      </c>
      <c r="I14" s="218">
        <v>15295000</v>
      </c>
      <c r="J14" s="218">
        <v>7647499</v>
      </c>
      <c r="K14" s="218">
        <v>6981880.46</v>
      </c>
      <c r="L14" s="219">
        <f t="shared" si="0"/>
        <v>45.648123308270677</v>
      </c>
      <c r="M14" s="220">
        <f t="shared" si="1"/>
        <v>91.296258554594118</v>
      </c>
      <c r="N14" s="221">
        <f t="shared" si="3"/>
        <v>-7021845.5899999999</v>
      </c>
      <c r="O14" s="222">
        <f t="shared" si="2"/>
        <v>-0.57241212061657087</v>
      </c>
      <c r="P14"/>
      <c r="Q14"/>
    </row>
    <row r="15" spans="1:17" s="18" customFormat="1" ht="33.75" customHeight="1" x14ac:dyDescent="0.25">
      <c r="A15" s="21" t="s">
        <v>78</v>
      </c>
      <c r="B15" s="214">
        <v>5700000</v>
      </c>
      <c r="C15" s="214">
        <v>2550000</v>
      </c>
      <c r="D15" s="214">
        <v>2501709.5099999998</v>
      </c>
      <c r="E15" s="215">
        <v>0.38254312073441232</v>
      </c>
      <c r="F15" s="216">
        <v>0.43889640526315787</v>
      </c>
      <c r="G15" s="216">
        <v>0.98106255294117639</v>
      </c>
      <c r="H15" s="217">
        <v>-48290.490000000224</v>
      </c>
      <c r="I15" s="218">
        <v>250000</v>
      </c>
      <c r="J15" s="218">
        <v>176000</v>
      </c>
      <c r="K15" s="218">
        <v>3212479.75</v>
      </c>
      <c r="L15" s="219">
        <f t="shared" si="0"/>
        <v>1284.9919</v>
      </c>
      <c r="M15" s="220">
        <f t="shared" si="1"/>
        <v>1825.2725852272727</v>
      </c>
      <c r="N15" s="221">
        <f t="shared" si="3"/>
        <v>-710770.24000000022</v>
      </c>
      <c r="O15" s="222">
        <f t="shared" si="2"/>
        <v>77.874716875647223</v>
      </c>
      <c r="P15"/>
      <c r="Q15"/>
    </row>
    <row r="16" spans="1:17" s="18" customFormat="1" ht="15" customHeight="1" x14ac:dyDescent="0.25">
      <c r="A16" s="20" t="s">
        <v>79</v>
      </c>
      <c r="B16" s="223">
        <v>28000000</v>
      </c>
      <c r="C16" s="223">
        <v>6295000</v>
      </c>
      <c r="D16" s="223">
        <v>6756558.9199999999</v>
      </c>
      <c r="E16" s="248">
        <v>1.0331635724895696</v>
      </c>
      <c r="F16" s="225">
        <v>0.24130567571428571</v>
      </c>
      <c r="G16" s="225">
        <v>1.0733215123113582</v>
      </c>
      <c r="H16" s="226">
        <v>461558.91999999993</v>
      </c>
      <c r="I16" s="227">
        <v>25900000</v>
      </c>
      <c r="J16" s="227">
        <v>6630000</v>
      </c>
      <c r="K16" s="227">
        <v>6729786.0699999994</v>
      </c>
      <c r="L16" s="228">
        <f t="shared" si="0"/>
        <v>25.983729999999994</v>
      </c>
      <c r="M16" s="228">
        <f t="shared" si="1"/>
        <v>101.50506892911008</v>
      </c>
      <c r="N16" s="249">
        <f t="shared" si="3"/>
        <v>26772.850000000559</v>
      </c>
      <c r="O16" s="250">
        <f t="shared" si="2"/>
        <v>100.39782616745201</v>
      </c>
      <c r="P16"/>
      <c r="Q16"/>
    </row>
    <row r="17" spans="1:17" s="18" customFormat="1" ht="13.5" customHeight="1" x14ac:dyDescent="0.25">
      <c r="A17" s="21" t="s">
        <v>80</v>
      </c>
      <c r="B17" s="214">
        <v>15200000</v>
      </c>
      <c r="C17" s="214">
        <v>1075000</v>
      </c>
      <c r="D17" s="214">
        <v>1242137.49</v>
      </c>
      <c r="E17" s="215">
        <v>0.18993857996159191</v>
      </c>
      <c r="F17" s="216">
        <v>8.1719571710526309E-2</v>
      </c>
      <c r="G17" s="216">
        <v>1.1554767348837209</v>
      </c>
      <c r="H17" s="217">
        <v>167137.49</v>
      </c>
      <c r="I17" s="218">
        <v>11900000</v>
      </c>
      <c r="J17" s="218">
        <v>850000</v>
      </c>
      <c r="K17" s="218">
        <v>403150.93</v>
      </c>
      <c r="L17" s="219">
        <f t="shared" si="0"/>
        <v>3.3878229411764704</v>
      </c>
      <c r="M17" s="220">
        <f t="shared" si="1"/>
        <v>47.429521176470587</v>
      </c>
      <c r="N17" s="221">
        <f t="shared" si="3"/>
        <v>838986.56</v>
      </c>
      <c r="O17" s="222">
        <f t="shared" si="2"/>
        <v>308.10731107577999</v>
      </c>
      <c r="P17"/>
      <c r="Q17"/>
    </row>
    <row r="18" spans="1:17" s="18" customFormat="1" ht="13.5" customHeight="1" x14ac:dyDescent="0.25">
      <c r="A18" s="21" t="s">
        <v>81</v>
      </c>
      <c r="B18" s="214">
        <v>12800000</v>
      </c>
      <c r="C18" s="214">
        <v>5220000</v>
      </c>
      <c r="D18" s="214">
        <v>5514421.4299999997</v>
      </c>
      <c r="E18" s="215">
        <v>0.84322499252797778</v>
      </c>
      <c r="F18" s="216">
        <v>0.43081417421874996</v>
      </c>
      <c r="G18" s="216">
        <v>1.0564025727969348</v>
      </c>
      <c r="H18" s="217">
        <v>294421.4299999997</v>
      </c>
      <c r="I18" s="218">
        <v>14000000</v>
      </c>
      <c r="J18" s="218">
        <v>5780000</v>
      </c>
      <c r="K18" s="218">
        <v>6326635.1399999997</v>
      </c>
      <c r="L18" s="219">
        <f t="shared" si="0"/>
        <v>45.190251000000004</v>
      </c>
      <c r="M18" s="220">
        <f t="shared" si="1"/>
        <v>109.4573553633218</v>
      </c>
      <c r="N18" s="221">
        <f t="shared" si="3"/>
        <v>-812213.71</v>
      </c>
      <c r="O18" s="222">
        <f t="shared" si="2"/>
        <v>87.161995404716833</v>
      </c>
      <c r="P18"/>
      <c r="Q18"/>
    </row>
    <row r="19" spans="1:17" s="18" customFormat="1" ht="15" customHeight="1" x14ac:dyDescent="0.25">
      <c r="A19" s="20" t="s">
        <v>82</v>
      </c>
      <c r="B19" s="223">
        <v>6500000</v>
      </c>
      <c r="C19" s="223">
        <v>3200000</v>
      </c>
      <c r="D19" s="223">
        <v>3624275.1799999997</v>
      </c>
      <c r="E19" s="248">
        <v>0.55419765253139808</v>
      </c>
      <c r="F19" s="225">
        <v>0.55758079692307683</v>
      </c>
      <c r="G19" s="225">
        <v>1.1325859937499998</v>
      </c>
      <c r="H19" s="226">
        <v>424275.1799999997</v>
      </c>
      <c r="I19" s="227">
        <v>6000000</v>
      </c>
      <c r="J19" s="227">
        <v>3060000</v>
      </c>
      <c r="K19" s="227">
        <v>3409330.67</v>
      </c>
      <c r="L19" s="228">
        <f t="shared" si="0"/>
        <v>56.822177833333335</v>
      </c>
      <c r="M19" s="228">
        <f t="shared" si="1"/>
        <v>111.41603496732026</v>
      </c>
      <c r="N19" s="249">
        <f t="shared" si="3"/>
        <v>214944.50999999978</v>
      </c>
      <c r="O19" s="250">
        <f t="shared" si="2"/>
        <v>106.30459555863497</v>
      </c>
      <c r="P19"/>
      <c r="Q19"/>
    </row>
    <row r="20" spans="1:17" s="18" customFormat="1" ht="35.25" customHeight="1" x14ac:dyDescent="0.25">
      <c r="A20" s="23" t="s">
        <v>83</v>
      </c>
      <c r="B20" s="223">
        <v>0</v>
      </c>
      <c r="C20" s="223">
        <v>0</v>
      </c>
      <c r="D20" s="223">
        <v>-8040.96</v>
      </c>
      <c r="E20" s="248">
        <v>-1.2295647915175332E-3</v>
      </c>
      <c r="F20" s="225">
        <v>0</v>
      </c>
      <c r="G20" s="225">
        <v>0</v>
      </c>
      <c r="H20" s="226">
        <v>-8040.96</v>
      </c>
      <c r="I20" s="227">
        <v>0</v>
      </c>
      <c r="J20" s="227">
        <v>0</v>
      </c>
      <c r="K20" s="227">
        <v>2823.11</v>
      </c>
      <c r="L20" s="251"/>
      <c r="M20" s="251"/>
      <c r="N20" s="249">
        <f t="shared" si="3"/>
        <v>-10864.07</v>
      </c>
      <c r="O20" s="250">
        <f t="shared" si="2"/>
        <v>-284.82630857458616</v>
      </c>
      <c r="P20"/>
      <c r="Q20"/>
    </row>
    <row r="21" spans="1:17" s="18" customFormat="1" ht="22.5" customHeight="1" x14ac:dyDescent="0.25">
      <c r="A21" s="21" t="s">
        <v>84</v>
      </c>
      <c r="B21" s="252">
        <v>0</v>
      </c>
      <c r="C21" s="252">
        <v>0</v>
      </c>
      <c r="D21" s="252">
        <v>-8004.3</v>
      </c>
      <c r="E21" s="215">
        <v>-1.2239590124492339E-3</v>
      </c>
      <c r="F21" s="216">
        <v>0</v>
      </c>
      <c r="G21" s="216">
        <v>0</v>
      </c>
      <c r="H21" s="217">
        <v>-8004.3</v>
      </c>
      <c r="I21" s="218"/>
      <c r="J21" s="218"/>
      <c r="K21" s="218"/>
      <c r="L21" s="253"/>
      <c r="M21" s="253"/>
      <c r="N21" s="221">
        <f t="shared" si="3"/>
        <v>-8004.3</v>
      </c>
      <c r="O21" s="222">
        <v>0</v>
      </c>
      <c r="P21"/>
      <c r="Q21"/>
    </row>
    <row r="22" spans="1:17" s="18" customFormat="1" ht="26.25" customHeight="1" x14ac:dyDescent="0.25">
      <c r="A22" s="21" t="s">
        <v>85</v>
      </c>
      <c r="B22" s="252">
        <v>0</v>
      </c>
      <c r="C22" s="252">
        <v>0</v>
      </c>
      <c r="D22" s="252">
        <v>-38.799999999999997</v>
      </c>
      <c r="E22" s="215">
        <v>-5.9330122163125154E-6</v>
      </c>
      <c r="F22" s="216">
        <v>0</v>
      </c>
      <c r="G22" s="216">
        <v>0</v>
      </c>
      <c r="H22" s="217">
        <v>-38.799999999999997</v>
      </c>
      <c r="I22" s="218"/>
      <c r="J22" s="218"/>
      <c r="K22" s="218"/>
      <c r="L22" s="219"/>
      <c r="M22" s="220"/>
      <c r="N22" s="221">
        <f t="shared" si="3"/>
        <v>-38.799999999999997</v>
      </c>
      <c r="O22" s="222">
        <v>0</v>
      </c>
      <c r="P22"/>
      <c r="Q22"/>
    </row>
    <row r="23" spans="1:17" s="18" customFormat="1" ht="15.75" customHeight="1" x14ac:dyDescent="0.25">
      <c r="A23" s="21" t="s">
        <v>86</v>
      </c>
      <c r="B23" s="254">
        <v>0</v>
      </c>
      <c r="C23" s="254">
        <v>0</v>
      </c>
      <c r="D23" s="254">
        <v>0</v>
      </c>
      <c r="E23" s="215">
        <v>0</v>
      </c>
      <c r="F23" s="216">
        <v>0</v>
      </c>
      <c r="G23" s="216">
        <v>0</v>
      </c>
      <c r="H23" s="217">
        <v>0</v>
      </c>
      <c r="I23" s="218"/>
      <c r="J23" s="218"/>
      <c r="K23" s="218"/>
      <c r="L23" s="219"/>
      <c r="M23" s="220"/>
      <c r="N23" s="221">
        <f t="shared" si="3"/>
        <v>0</v>
      </c>
      <c r="O23" s="222">
        <v>0</v>
      </c>
      <c r="P23"/>
      <c r="Q23"/>
    </row>
    <row r="24" spans="1:17" s="18" customFormat="1" ht="45" customHeight="1" x14ac:dyDescent="0.25">
      <c r="A24" s="21" t="s">
        <v>87</v>
      </c>
      <c r="B24" s="254">
        <v>0</v>
      </c>
      <c r="C24" s="254">
        <v>0</v>
      </c>
      <c r="D24" s="254">
        <v>0</v>
      </c>
      <c r="E24" s="215">
        <v>0</v>
      </c>
      <c r="F24" s="216">
        <v>0</v>
      </c>
      <c r="G24" s="216">
        <v>0</v>
      </c>
      <c r="H24" s="217">
        <v>0</v>
      </c>
      <c r="I24" s="218">
        <v>0</v>
      </c>
      <c r="J24" s="218">
        <v>0</v>
      </c>
      <c r="K24" s="218">
        <v>-2.04</v>
      </c>
      <c r="L24" s="253"/>
      <c r="M24" s="253"/>
      <c r="N24" s="221">
        <f t="shared" si="3"/>
        <v>2.04</v>
      </c>
      <c r="O24" s="222">
        <f t="shared" si="2"/>
        <v>0</v>
      </c>
      <c r="P24"/>
      <c r="Q24"/>
    </row>
    <row r="25" spans="1:17" s="18" customFormat="1" ht="16.5" customHeight="1" x14ac:dyDescent="0.25">
      <c r="A25" s="21" t="s">
        <v>88</v>
      </c>
      <c r="B25" s="254">
        <v>0</v>
      </c>
      <c r="C25" s="254">
        <v>0</v>
      </c>
      <c r="D25" s="254">
        <v>2.14</v>
      </c>
      <c r="E25" s="215">
        <v>3.2723314801311301E-7</v>
      </c>
      <c r="F25" s="216">
        <v>0</v>
      </c>
      <c r="G25" s="216">
        <v>0</v>
      </c>
      <c r="H25" s="217">
        <v>2.14</v>
      </c>
      <c r="I25" s="218">
        <v>0</v>
      </c>
      <c r="J25" s="218">
        <v>0</v>
      </c>
      <c r="K25" s="218">
        <v>2825.15</v>
      </c>
      <c r="L25" s="219">
        <v>0</v>
      </c>
      <c r="M25" s="220">
        <v>0</v>
      </c>
      <c r="N25" s="221">
        <f t="shared" si="3"/>
        <v>-2823.01</v>
      </c>
      <c r="O25" s="222">
        <f t="shared" si="2"/>
        <v>7.5748190361573722E-2</v>
      </c>
      <c r="P25"/>
      <c r="Q25"/>
    </row>
    <row r="26" spans="1:17" s="18" customFormat="1" ht="15" customHeight="1" x14ac:dyDescent="0.25">
      <c r="A26" s="19" t="s">
        <v>89</v>
      </c>
      <c r="B26" s="243">
        <v>49419943.340000004</v>
      </c>
      <c r="C26" s="243">
        <v>30643877.440000001</v>
      </c>
      <c r="D26" s="243">
        <v>28334159.390000001</v>
      </c>
      <c r="E26" s="232">
        <v>4.3326524175210306</v>
      </c>
      <c r="F26" s="244">
        <v>0.57333451791043677</v>
      </c>
      <c r="G26" s="244">
        <v>0.92462709542803856</v>
      </c>
      <c r="H26" s="245">
        <v>-2309718.0500000007</v>
      </c>
      <c r="I26" s="246">
        <v>65984505.019999996</v>
      </c>
      <c r="J26" s="246">
        <v>48569615.539999999</v>
      </c>
      <c r="K26" s="246">
        <f>53402720.41-K20</f>
        <v>53399897.299999997</v>
      </c>
      <c r="L26" s="247">
        <f>K26*100/I26</f>
        <v>80.927934950507577</v>
      </c>
      <c r="M26" s="247">
        <f>K26*100/J26</f>
        <v>109.94506896193562</v>
      </c>
      <c r="N26" s="237">
        <f t="shared" si="3"/>
        <v>-25065737.909999996</v>
      </c>
      <c r="O26" s="238">
        <f t="shared" si="2"/>
        <v>53.060325623510145</v>
      </c>
      <c r="P26"/>
      <c r="Q26"/>
    </row>
    <row r="27" spans="1:17" s="18" customFormat="1" ht="44.25" customHeight="1" x14ac:dyDescent="0.25">
      <c r="A27" s="23" t="s">
        <v>90</v>
      </c>
      <c r="B27" s="223">
        <v>21520396.23</v>
      </c>
      <c r="C27" s="223">
        <v>8755618.2300000004</v>
      </c>
      <c r="D27" s="223">
        <v>10036932.030000001</v>
      </c>
      <c r="E27" s="248">
        <v>1.5347742357806287</v>
      </c>
      <c r="F27" s="225">
        <v>0.46639159998403062</v>
      </c>
      <c r="G27" s="225">
        <v>1.1463418991487939</v>
      </c>
      <c r="H27" s="226">
        <v>601094.11000000057</v>
      </c>
      <c r="I27" s="227">
        <v>16131909.23</v>
      </c>
      <c r="J27" s="227">
        <v>7006004.1900000013</v>
      </c>
      <c r="K27" s="227">
        <v>7189490.9000000004</v>
      </c>
      <c r="L27" s="228">
        <f t="shared" ref="L27:L35" si="4">K27*100/I27</f>
        <v>44.566894082381346</v>
      </c>
      <c r="M27" s="228">
        <f t="shared" ref="M27:M35" si="5">K27*100/J27</f>
        <v>102.61899229609223</v>
      </c>
      <c r="N27" s="249">
        <f t="shared" si="3"/>
        <v>2847441.1300000008</v>
      </c>
      <c r="O27" s="250">
        <f t="shared" si="2"/>
        <v>139.60560169844572</v>
      </c>
      <c r="P27"/>
      <c r="Q27"/>
    </row>
    <row r="28" spans="1:17" s="18" customFormat="1" ht="34.5" customHeight="1" x14ac:dyDescent="0.25">
      <c r="A28" s="24" t="s">
        <v>91</v>
      </c>
      <c r="B28" s="255">
        <v>13645957.41</v>
      </c>
      <c r="C28" s="255">
        <v>5358920.41</v>
      </c>
      <c r="D28" s="255">
        <v>5913557.7600000007</v>
      </c>
      <c r="E28" s="224">
        <v>0.90425800082344554</v>
      </c>
      <c r="F28" s="256">
        <v>0.43335601763394338</v>
      </c>
      <c r="G28" s="256">
        <v>1.103497963687802</v>
      </c>
      <c r="H28" s="257">
        <v>554637.35000000056</v>
      </c>
      <c r="I28" s="258">
        <v>13088378</v>
      </c>
      <c r="J28" s="258">
        <v>5501703.9600000009</v>
      </c>
      <c r="K28" s="258">
        <v>5767364.5099999998</v>
      </c>
      <c r="L28" s="259">
        <f t="shared" si="4"/>
        <v>44.064776475740537</v>
      </c>
      <c r="M28" s="259">
        <f t="shared" si="5"/>
        <v>104.82869583553527</v>
      </c>
      <c r="N28" s="249">
        <f t="shared" si="3"/>
        <v>146193.25000000093</v>
      </c>
      <c r="O28" s="250">
        <f t="shared" si="2"/>
        <v>102.53483631468963</v>
      </c>
      <c r="P28"/>
      <c r="Q28"/>
    </row>
    <row r="29" spans="1:17" s="18" customFormat="1" ht="57" customHeight="1" x14ac:dyDescent="0.25">
      <c r="A29" s="21" t="s">
        <v>92</v>
      </c>
      <c r="B29" s="214">
        <v>6251010</v>
      </c>
      <c r="C29" s="214">
        <v>1900000</v>
      </c>
      <c r="D29" s="214">
        <v>2133650.62</v>
      </c>
      <c r="E29" s="215">
        <v>0.3262622472629581</v>
      </c>
      <c r="F29" s="216">
        <v>0.34132894044322437</v>
      </c>
      <c r="G29" s="216">
        <v>1.122974010526316</v>
      </c>
      <c r="H29" s="217">
        <v>233650.62000000011</v>
      </c>
      <c r="I29" s="218">
        <v>3694777</v>
      </c>
      <c r="J29" s="218">
        <v>1600000</v>
      </c>
      <c r="K29" s="218">
        <v>1798217.11</v>
      </c>
      <c r="L29" s="219">
        <f t="shared" si="4"/>
        <v>48.669164877880313</v>
      </c>
      <c r="M29" s="220">
        <f t="shared" si="5"/>
        <v>112.388569375</v>
      </c>
      <c r="N29" s="221">
        <f t="shared" si="3"/>
        <v>335433.51</v>
      </c>
      <c r="O29" s="222">
        <f t="shared" si="2"/>
        <v>118.65367135784844</v>
      </c>
      <c r="P29"/>
      <c r="Q29"/>
    </row>
    <row r="30" spans="1:17" s="18" customFormat="1" ht="44.25" customHeight="1" x14ac:dyDescent="0.25">
      <c r="A30" s="21" t="s">
        <v>93</v>
      </c>
      <c r="B30" s="214">
        <v>526027</v>
      </c>
      <c r="C30" s="214">
        <v>250000</v>
      </c>
      <c r="D30" s="214">
        <v>187054.99</v>
      </c>
      <c r="E30" s="215">
        <v>2.8603080948252979E-2</v>
      </c>
      <c r="F30" s="216">
        <v>0.35559959849969675</v>
      </c>
      <c r="G30" s="216">
        <v>0.74821996000000002</v>
      </c>
      <c r="H30" s="217">
        <v>-62945.010000000009</v>
      </c>
      <c r="I30" s="218">
        <v>650796</v>
      </c>
      <c r="J30" s="218">
        <v>250000</v>
      </c>
      <c r="K30" s="218">
        <v>261112.24</v>
      </c>
      <c r="L30" s="219">
        <f t="shared" si="4"/>
        <v>40.121979852365413</v>
      </c>
      <c r="M30" s="220">
        <f t="shared" si="5"/>
        <v>104.444896</v>
      </c>
      <c r="N30" s="221">
        <f t="shared" si="3"/>
        <v>-74057.25</v>
      </c>
      <c r="O30" s="222">
        <f t="shared" si="2"/>
        <v>71.637771557549357</v>
      </c>
      <c r="P30"/>
      <c r="Q30"/>
    </row>
    <row r="31" spans="1:17" s="18" customFormat="1" ht="58.15" customHeight="1" x14ac:dyDescent="0.25">
      <c r="A31" s="21" t="s">
        <v>94</v>
      </c>
      <c r="B31" s="214">
        <v>120000</v>
      </c>
      <c r="C31" s="214">
        <v>60000</v>
      </c>
      <c r="D31" s="214">
        <v>74570</v>
      </c>
      <c r="E31" s="215">
        <v>1.1402698994083102E-2</v>
      </c>
      <c r="F31" s="216">
        <v>0.62141666666666662</v>
      </c>
      <c r="G31" s="216">
        <v>1.2428333333333332</v>
      </c>
      <c r="H31" s="217">
        <v>14570</v>
      </c>
      <c r="I31" s="218">
        <v>150000</v>
      </c>
      <c r="J31" s="218">
        <v>75000</v>
      </c>
      <c r="K31" s="218">
        <v>75264.5</v>
      </c>
      <c r="L31" s="219">
        <f t="shared" si="4"/>
        <v>50.176333333333332</v>
      </c>
      <c r="M31" s="220">
        <f t="shared" si="5"/>
        <v>100.35266666666666</v>
      </c>
      <c r="N31" s="221">
        <f t="shared" si="3"/>
        <v>-694.5</v>
      </c>
      <c r="O31" s="222">
        <f t="shared" si="2"/>
        <v>99.077254216795438</v>
      </c>
      <c r="P31"/>
      <c r="Q31"/>
    </row>
    <row r="32" spans="1:17" s="18" customFormat="1" ht="48.75" customHeight="1" x14ac:dyDescent="0.25">
      <c r="A32" s="21" t="s">
        <v>95</v>
      </c>
      <c r="B32" s="214">
        <v>6748920.4100000001</v>
      </c>
      <c r="C32" s="214">
        <v>3148920.41</v>
      </c>
      <c r="D32" s="214">
        <v>3518282.1500000004</v>
      </c>
      <c r="E32" s="215">
        <v>0.53798997361815126</v>
      </c>
      <c r="F32" s="216">
        <v>0.5213103631785162</v>
      </c>
      <c r="G32" s="216">
        <v>1.1172978963923703</v>
      </c>
      <c r="H32" s="217">
        <v>369361.74000000022</v>
      </c>
      <c r="I32" s="218">
        <v>8592805</v>
      </c>
      <c r="J32" s="218">
        <v>3576703.9600000004</v>
      </c>
      <c r="K32" s="218">
        <v>3632770.66</v>
      </c>
      <c r="L32" s="219">
        <f t="shared" si="4"/>
        <v>42.276889327757353</v>
      </c>
      <c r="M32" s="220">
        <f t="shared" si="5"/>
        <v>101.56755215491749</v>
      </c>
      <c r="N32" s="221">
        <f t="shared" si="3"/>
        <v>-114488.50999999978</v>
      </c>
      <c r="O32" s="222">
        <f t="shared" si="2"/>
        <v>96.848452029724342</v>
      </c>
      <c r="P32"/>
      <c r="Q32"/>
    </row>
    <row r="33" spans="1:17" s="18" customFormat="1" ht="54" customHeight="1" x14ac:dyDescent="0.25">
      <c r="A33" s="21" t="s">
        <v>96</v>
      </c>
      <c r="B33" s="214">
        <v>231697.82</v>
      </c>
      <c r="C33" s="214">
        <v>231697.82</v>
      </c>
      <c r="D33" s="214">
        <v>231697.82</v>
      </c>
      <c r="E33" s="215">
        <v>3.5429535993633465E-2</v>
      </c>
      <c r="F33" s="216">
        <v>1</v>
      </c>
      <c r="G33" s="216">
        <v>1</v>
      </c>
      <c r="H33" s="217">
        <v>0</v>
      </c>
      <c r="I33" s="218">
        <v>4300.2299999999996</v>
      </c>
      <c r="J33" s="218">
        <v>4300.2299999999996</v>
      </c>
      <c r="K33" s="218">
        <v>4300.2299999999996</v>
      </c>
      <c r="L33" s="219">
        <f t="shared" si="4"/>
        <v>100</v>
      </c>
      <c r="M33" s="220">
        <f t="shared" si="5"/>
        <v>100</v>
      </c>
      <c r="N33" s="221">
        <f t="shared" si="3"/>
        <v>227397.59</v>
      </c>
      <c r="O33" s="222">
        <f t="shared" si="2"/>
        <v>5388.0331982242815</v>
      </c>
      <c r="P33"/>
      <c r="Q33"/>
    </row>
    <row r="34" spans="1:17" s="18" customFormat="1" ht="54" customHeight="1" x14ac:dyDescent="0.25">
      <c r="A34" s="25" t="s">
        <v>97</v>
      </c>
      <c r="B34" s="255">
        <v>7642741</v>
      </c>
      <c r="C34" s="255">
        <v>3165000</v>
      </c>
      <c r="D34" s="255">
        <v>3891676.45</v>
      </c>
      <c r="E34" s="224">
        <v>0.5950866989635496</v>
      </c>
      <c r="F34" s="256">
        <v>0.50919904913695235</v>
      </c>
      <c r="G34" s="256">
        <v>1.2295976145339653</v>
      </c>
      <c r="H34" s="257">
        <v>726676.45000000019</v>
      </c>
      <c r="I34" s="258">
        <v>3039231</v>
      </c>
      <c r="J34" s="258">
        <v>1500000</v>
      </c>
      <c r="K34" s="258">
        <v>1417826.16</v>
      </c>
      <c r="L34" s="259">
        <f t="shared" si="4"/>
        <v>46.650819236839844</v>
      </c>
      <c r="M34" s="259">
        <f t="shared" si="5"/>
        <v>94.521743999999998</v>
      </c>
      <c r="N34" s="229">
        <f t="shared" si="3"/>
        <v>2473850.29</v>
      </c>
      <c r="O34" s="230">
        <f t="shared" si="2"/>
        <v>274.48191885527069</v>
      </c>
      <c r="P34"/>
      <c r="Q34"/>
    </row>
    <row r="35" spans="1:17" s="18" customFormat="1" ht="33" customHeight="1" x14ac:dyDescent="0.25">
      <c r="A35" s="26" t="s">
        <v>98</v>
      </c>
      <c r="B35" s="214">
        <v>3065627</v>
      </c>
      <c r="C35" s="214">
        <v>1475000</v>
      </c>
      <c r="D35" s="214">
        <v>1521456.76</v>
      </c>
      <c r="E35" s="215">
        <v>0.23265003978534177</v>
      </c>
      <c r="F35" s="216">
        <v>0.49629545929755969</v>
      </c>
      <c r="G35" s="216">
        <v>1.0314961084745762</v>
      </c>
      <c r="H35" s="217">
        <v>46456.760000000009</v>
      </c>
      <c r="I35" s="218">
        <v>3039231</v>
      </c>
      <c r="J35" s="218">
        <v>1500000</v>
      </c>
      <c r="K35" s="218">
        <v>1417826.16</v>
      </c>
      <c r="L35" s="219">
        <f t="shared" si="4"/>
        <v>46.650819236839844</v>
      </c>
      <c r="M35" s="220">
        <f t="shared" si="5"/>
        <v>94.521743999999998</v>
      </c>
      <c r="N35" s="221">
        <f t="shared" si="3"/>
        <v>103630.60000000009</v>
      </c>
      <c r="O35" s="222">
        <f t="shared" si="2"/>
        <v>107.30911891201106</v>
      </c>
      <c r="P35"/>
      <c r="Q35"/>
    </row>
    <row r="36" spans="1:17" s="18" customFormat="1" ht="52.15" customHeight="1" x14ac:dyDescent="0.25">
      <c r="A36" s="27" t="s">
        <v>99</v>
      </c>
      <c r="B36" s="214">
        <v>4577114</v>
      </c>
      <c r="C36" s="214">
        <v>1690000</v>
      </c>
      <c r="D36" s="214">
        <v>2370219.69</v>
      </c>
      <c r="E36" s="215">
        <v>0.36243665917820789</v>
      </c>
      <c r="F36" s="216">
        <v>0.51784152415692508</v>
      </c>
      <c r="G36" s="216">
        <v>1.4024968579881656</v>
      </c>
      <c r="H36" s="217">
        <v>680219.69</v>
      </c>
      <c r="I36" s="218"/>
      <c r="J36" s="218"/>
      <c r="K36" s="218"/>
      <c r="L36" s="219"/>
      <c r="M36" s="220"/>
      <c r="N36" s="221">
        <f t="shared" si="3"/>
        <v>2370219.69</v>
      </c>
      <c r="O36" s="222">
        <v>0</v>
      </c>
      <c r="P36"/>
      <c r="Q36"/>
    </row>
    <row r="37" spans="1:17" s="18" customFormat="1" ht="25.15" customHeight="1" x14ac:dyDescent="0.25">
      <c r="A37" s="23" t="s">
        <v>100</v>
      </c>
      <c r="B37" s="223">
        <v>7462413</v>
      </c>
      <c r="C37" s="223">
        <v>3731206.5</v>
      </c>
      <c r="D37" s="223">
        <v>1929941.32</v>
      </c>
      <c r="E37" s="224">
        <v>0.29511251103933772</v>
      </c>
      <c r="F37" s="225">
        <v>0.25862161743125178</v>
      </c>
      <c r="G37" s="225">
        <v>0.51724323486250356</v>
      </c>
      <c r="H37" s="226">
        <v>-1801265.18</v>
      </c>
      <c r="I37" s="227">
        <v>4530000</v>
      </c>
      <c r="J37" s="227">
        <v>2265000</v>
      </c>
      <c r="K37" s="227">
        <v>4322051.2300000004</v>
      </c>
      <c r="L37" s="228">
        <f t="shared" ref="L37:L45" si="6">K37*100/I37</f>
        <v>95.409519426048575</v>
      </c>
      <c r="M37" s="228">
        <f t="shared" ref="M37:M45" si="7">K37*100/J37</f>
        <v>190.81903885209715</v>
      </c>
      <c r="N37" s="229">
        <f t="shared" si="3"/>
        <v>-2392109.91</v>
      </c>
      <c r="O37" s="230">
        <f t="shared" si="2"/>
        <v>44.653365203169976</v>
      </c>
      <c r="P37"/>
      <c r="Q37"/>
    </row>
    <row r="38" spans="1:17" s="18" customFormat="1" ht="24.75" customHeight="1" x14ac:dyDescent="0.25">
      <c r="A38" s="21" t="s">
        <v>101</v>
      </c>
      <c r="B38" s="214">
        <v>7462413</v>
      </c>
      <c r="C38" s="214">
        <v>3731206.5</v>
      </c>
      <c r="D38" s="214">
        <v>1929941.32</v>
      </c>
      <c r="E38" s="215">
        <v>0.29511251103933772</v>
      </c>
      <c r="F38" s="216">
        <v>0.25862161743125178</v>
      </c>
      <c r="G38" s="216">
        <v>0.51724323486250356</v>
      </c>
      <c r="H38" s="217">
        <v>-1801265.18</v>
      </c>
      <c r="I38" s="218">
        <v>4530000</v>
      </c>
      <c r="J38" s="218">
        <v>2265000</v>
      </c>
      <c r="K38" s="218">
        <v>4322051.2300000004</v>
      </c>
      <c r="L38" s="219">
        <f t="shared" si="6"/>
        <v>95.409519426048575</v>
      </c>
      <c r="M38" s="220">
        <f t="shared" si="7"/>
        <v>190.81903885209715</v>
      </c>
      <c r="N38" s="221">
        <f t="shared" si="3"/>
        <v>-2392109.91</v>
      </c>
      <c r="O38" s="222">
        <f t="shared" si="2"/>
        <v>44.653365203169976</v>
      </c>
      <c r="P38"/>
      <c r="Q38"/>
    </row>
    <row r="39" spans="1:17" s="18" customFormat="1" ht="34.5" customHeight="1" x14ac:dyDescent="0.25">
      <c r="A39" s="28" t="s">
        <v>102</v>
      </c>
      <c r="B39" s="223">
        <v>801844.8</v>
      </c>
      <c r="C39" s="223">
        <v>370213.70999999996</v>
      </c>
      <c r="D39" s="223">
        <v>687347.85</v>
      </c>
      <c r="E39" s="224">
        <v>0.10510420595118926</v>
      </c>
      <c r="F39" s="225">
        <v>0.85720809064297721</v>
      </c>
      <c r="G39" s="225">
        <v>1.8566245156074854</v>
      </c>
      <c r="H39" s="226">
        <v>317134.14</v>
      </c>
      <c r="I39" s="227">
        <v>248997.96</v>
      </c>
      <c r="J39" s="227">
        <v>226997.96</v>
      </c>
      <c r="K39" s="227">
        <v>484812.05000000005</v>
      </c>
      <c r="L39" s="228">
        <f t="shared" si="6"/>
        <v>194.70522971352861</v>
      </c>
      <c r="M39" s="228">
        <f t="shared" si="7"/>
        <v>213.57550966537323</v>
      </c>
      <c r="N39" s="229">
        <f t="shared" si="3"/>
        <v>202535.79999999993</v>
      </c>
      <c r="O39" s="230">
        <f t="shared" si="2"/>
        <v>141.776148096979</v>
      </c>
      <c r="P39"/>
      <c r="Q39"/>
    </row>
    <row r="40" spans="1:17" s="18" customFormat="1" ht="21" customHeight="1" x14ac:dyDescent="0.25">
      <c r="A40" s="29" t="s">
        <v>103</v>
      </c>
      <c r="B40" s="214">
        <v>348450</v>
      </c>
      <c r="C40" s="214">
        <v>155970</v>
      </c>
      <c r="D40" s="214">
        <v>388109.32</v>
      </c>
      <c r="E40" s="215">
        <v>5.9346838577957313E-2</v>
      </c>
      <c r="F40" s="216">
        <v>1.1138163868560769</v>
      </c>
      <c r="G40" s="216">
        <v>2.4883587869462076</v>
      </c>
      <c r="H40" s="217">
        <v>232139.32</v>
      </c>
      <c r="I40" s="218">
        <v>173140</v>
      </c>
      <c r="J40" s="218">
        <v>151140</v>
      </c>
      <c r="K40" s="218">
        <v>283764.58</v>
      </c>
      <c r="L40" s="219">
        <f t="shared" si="6"/>
        <v>163.89313850063533</v>
      </c>
      <c r="M40" s="220">
        <f t="shared" si="7"/>
        <v>187.7494905385735</v>
      </c>
      <c r="N40" s="221">
        <f t="shared" si="3"/>
        <v>104344.73999999999</v>
      </c>
      <c r="O40" s="222">
        <f t="shared" si="2"/>
        <v>136.7715872079595</v>
      </c>
      <c r="P40"/>
      <c r="Q40"/>
    </row>
    <row r="41" spans="1:17" s="18" customFormat="1" ht="33" customHeight="1" x14ac:dyDescent="0.25">
      <c r="A41" s="29" t="s">
        <v>104</v>
      </c>
      <c r="B41" s="214">
        <v>0</v>
      </c>
      <c r="C41" s="214">
        <v>0</v>
      </c>
      <c r="D41" s="214">
        <v>4026.98</v>
      </c>
      <c r="E41" s="215">
        <v>6.1577632821768497E-4</v>
      </c>
      <c r="F41" s="216">
        <v>0</v>
      </c>
      <c r="G41" s="216">
        <v>0</v>
      </c>
      <c r="H41" s="217">
        <v>4026.98</v>
      </c>
      <c r="I41" s="218">
        <v>1328.96</v>
      </c>
      <c r="J41" s="218">
        <v>1328.96</v>
      </c>
      <c r="K41" s="218">
        <v>1809.51</v>
      </c>
      <c r="L41" s="219">
        <f t="shared" si="6"/>
        <v>136.15985432217673</v>
      </c>
      <c r="M41" s="220">
        <f t="shared" si="7"/>
        <v>136.15985432217673</v>
      </c>
      <c r="N41" s="221">
        <f t="shared" si="3"/>
        <v>2217.4700000000003</v>
      </c>
      <c r="O41" s="222">
        <f t="shared" si="2"/>
        <v>222.54532995120226</v>
      </c>
      <c r="P41"/>
      <c r="Q41"/>
    </row>
    <row r="42" spans="1:17" s="18" customFormat="1" ht="13.15" customHeight="1" x14ac:dyDescent="0.25">
      <c r="A42" s="29" t="s">
        <v>105</v>
      </c>
      <c r="B42" s="214">
        <v>453394.8</v>
      </c>
      <c r="C42" s="214">
        <v>214243.71</v>
      </c>
      <c r="D42" s="214">
        <v>295211.55</v>
      </c>
      <c r="E42" s="215">
        <v>4.5141591045014258E-2</v>
      </c>
      <c r="F42" s="216">
        <v>0.65111366517657454</v>
      </c>
      <c r="G42" s="216">
        <v>1.3779240006626099</v>
      </c>
      <c r="H42" s="217">
        <v>80967.839999999997</v>
      </c>
      <c r="I42" s="218">
        <v>74529</v>
      </c>
      <c r="J42" s="218">
        <v>74529</v>
      </c>
      <c r="K42" s="218">
        <v>199237.96</v>
      </c>
      <c r="L42" s="219">
        <f t="shared" si="6"/>
        <v>267.32944223054113</v>
      </c>
      <c r="M42" s="220">
        <f t="shared" si="7"/>
        <v>267.32944223054113</v>
      </c>
      <c r="N42" s="221">
        <f t="shared" si="3"/>
        <v>95973.59</v>
      </c>
      <c r="O42" s="222">
        <f t="shared" si="2"/>
        <v>148.17033360510217</v>
      </c>
      <c r="P42"/>
      <c r="Q42"/>
    </row>
    <row r="43" spans="1:17" s="18" customFormat="1" ht="22.5" customHeight="1" x14ac:dyDescent="0.25">
      <c r="A43" s="28" t="s">
        <v>106</v>
      </c>
      <c r="B43" s="223">
        <v>18035986</v>
      </c>
      <c r="C43" s="223">
        <v>17143389</v>
      </c>
      <c r="D43" s="223">
        <v>14569550.58</v>
      </c>
      <c r="E43" s="224">
        <v>2.227869112817606</v>
      </c>
      <c r="F43" s="225">
        <v>0.80780449596711823</v>
      </c>
      <c r="G43" s="225">
        <v>0.84986408346681042</v>
      </c>
      <c r="H43" s="226">
        <v>-525807.64999999991</v>
      </c>
      <c r="I43" s="227">
        <v>38394002</v>
      </c>
      <c r="J43" s="227">
        <v>36818278.560000002</v>
      </c>
      <c r="K43" s="227">
        <v>38694000.979999997</v>
      </c>
      <c r="L43" s="228">
        <f t="shared" si="6"/>
        <v>100.78136939202116</v>
      </c>
      <c r="M43" s="228">
        <f t="shared" si="7"/>
        <v>105.09454133479724</v>
      </c>
      <c r="N43" s="229">
        <f t="shared" si="3"/>
        <v>-24124450.399999999</v>
      </c>
      <c r="O43" s="230">
        <f t="shared" si="2"/>
        <v>37.653254279728408</v>
      </c>
      <c r="P43"/>
      <c r="Q43"/>
    </row>
    <row r="44" spans="1:17" s="18" customFormat="1" ht="77.25" customHeight="1" x14ac:dyDescent="0.25">
      <c r="A44" s="30" t="s">
        <v>107</v>
      </c>
      <c r="B44" s="214">
        <v>1798986</v>
      </c>
      <c r="C44" s="214">
        <v>906389</v>
      </c>
      <c r="D44" s="214">
        <v>347419.77</v>
      </c>
      <c r="E44" s="215">
        <v>5.3124890195837236E-2</v>
      </c>
      <c r="F44" s="216">
        <v>0.19311977413943188</v>
      </c>
      <c r="G44" s="216">
        <v>0.38330095577064593</v>
      </c>
      <c r="H44" s="217">
        <v>-558969.23</v>
      </c>
      <c r="I44" s="218">
        <v>3171802</v>
      </c>
      <c r="J44" s="218">
        <v>1596078.56</v>
      </c>
      <c r="K44" s="218">
        <v>1803365.98</v>
      </c>
      <c r="L44" s="219">
        <f t="shared" si="6"/>
        <v>56.856196572169388</v>
      </c>
      <c r="M44" s="220">
        <f t="shared" si="7"/>
        <v>112.98729430962345</v>
      </c>
      <c r="N44" s="221">
        <f t="shared" si="3"/>
        <v>-1455946.21</v>
      </c>
      <c r="O44" s="222">
        <f t="shared" si="2"/>
        <v>19.26507286113937</v>
      </c>
      <c r="P44"/>
      <c r="Q44"/>
    </row>
    <row r="45" spans="1:17" s="18" customFormat="1" ht="79.5" customHeight="1" x14ac:dyDescent="0.25">
      <c r="A45" s="30" t="s">
        <v>108</v>
      </c>
      <c r="B45" s="214">
        <v>1798986</v>
      </c>
      <c r="C45" s="214">
        <v>906389</v>
      </c>
      <c r="D45" s="214">
        <v>347419.77</v>
      </c>
      <c r="E45" s="215">
        <v>5.3124890195837236E-2</v>
      </c>
      <c r="F45" s="216">
        <v>0.19311977413943188</v>
      </c>
      <c r="G45" s="216">
        <v>0.38330095577064593</v>
      </c>
      <c r="H45" s="217">
        <v>-558969.23</v>
      </c>
      <c r="I45" s="218">
        <v>3171802</v>
      </c>
      <c r="J45" s="218">
        <v>1596078.56</v>
      </c>
      <c r="K45" s="218">
        <v>1803365.98</v>
      </c>
      <c r="L45" s="219">
        <f t="shared" si="6"/>
        <v>56.856196572169388</v>
      </c>
      <c r="M45" s="220">
        <f t="shared" si="7"/>
        <v>112.98729430962345</v>
      </c>
      <c r="N45" s="221">
        <f t="shared" si="3"/>
        <v>-1455946.21</v>
      </c>
      <c r="O45" s="222">
        <f t="shared" si="2"/>
        <v>19.26507286113937</v>
      </c>
      <c r="P45"/>
      <c r="Q45"/>
    </row>
    <row r="46" spans="1:17" s="18" customFormat="1" ht="33.75" x14ac:dyDescent="0.25">
      <c r="A46" s="30" t="s">
        <v>109</v>
      </c>
      <c r="B46" s="214">
        <v>0</v>
      </c>
      <c r="C46" s="214">
        <v>0</v>
      </c>
      <c r="D46" s="214">
        <v>592130.81000000006</v>
      </c>
      <c r="E46" s="215">
        <v>9.054431261301614E-2</v>
      </c>
      <c r="F46" s="216">
        <v>0</v>
      </c>
      <c r="G46" s="216">
        <v>0</v>
      </c>
      <c r="H46" s="217">
        <v>592130.81000000006</v>
      </c>
      <c r="I46" s="218">
        <v>0</v>
      </c>
      <c r="J46" s="218">
        <v>0</v>
      </c>
      <c r="K46" s="218">
        <v>338185</v>
      </c>
      <c r="L46" s="219"/>
      <c r="M46" s="220"/>
      <c r="N46" s="221">
        <f t="shared" si="3"/>
        <v>253945.81000000006</v>
      </c>
      <c r="O46" s="222">
        <f t="shared" si="2"/>
        <v>175.09079645756023</v>
      </c>
      <c r="P46"/>
      <c r="Q46"/>
    </row>
    <row r="47" spans="1:17" s="18" customFormat="1" ht="42" customHeight="1" x14ac:dyDescent="0.25">
      <c r="A47" s="30" t="s">
        <v>110</v>
      </c>
      <c r="B47" s="214">
        <v>0</v>
      </c>
      <c r="C47" s="214">
        <v>0</v>
      </c>
      <c r="D47" s="214">
        <v>375880.81</v>
      </c>
      <c r="E47" s="215">
        <v>5.7476944268233091E-2</v>
      </c>
      <c r="F47" s="216">
        <v>0</v>
      </c>
      <c r="G47" s="216">
        <v>0</v>
      </c>
      <c r="H47" s="217">
        <v>375880.81</v>
      </c>
      <c r="I47" s="218">
        <v>0</v>
      </c>
      <c r="J47" s="218">
        <v>0</v>
      </c>
      <c r="K47" s="218">
        <v>421092</v>
      </c>
      <c r="L47" s="219"/>
      <c r="M47" s="220"/>
      <c r="N47" s="221">
        <f t="shared" si="3"/>
        <v>-45211.19</v>
      </c>
      <c r="O47" s="222">
        <f t="shared" si="2"/>
        <v>89.26334625212543</v>
      </c>
      <c r="P47"/>
      <c r="Q47"/>
    </row>
    <row r="48" spans="1:17" s="18" customFormat="1" ht="22.15" customHeight="1" x14ac:dyDescent="0.25">
      <c r="A48" s="30" t="s">
        <v>111</v>
      </c>
      <c r="B48" s="214">
        <v>0</v>
      </c>
      <c r="C48" s="214">
        <v>0</v>
      </c>
      <c r="D48" s="214">
        <v>216250</v>
      </c>
      <c r="E48" s="215">
        <v>3.3067368344783035E-2</v>
      </c>
      <c r="F48" s="216">
        <v>0</v>
      </c>
      <c r="G48" s="216">
        <v>0</v>
      </c>
      <c r="H48" s="217">
        <v>216250</v>
      </c>
      <c r="I48" s="218">
        <v>0</v>
      </c>
      <c r="J48" s="218">
        <v>0</v>
      </c>
      <c r="K48" s="218">
        <v>-82907</v>
      </c>
      <c r="L48" s="219"/>
      <c r="M48" s="220"/>
      <c r="N48" s="221">
        <f t="shared" si="3"/>
        <v>299157</v>
      </c>
      <c r="O48" s="222">
        <f t="shared" si="2"/>
        <v>-260.83442893844909</v>
      </c>
      <c r="P48"/>
      <c r="Q48"/>
    </row>
    <row r="49" spans="1:17" s="18" customFormat="1" ht="43.5" customHeight="1" x14ac:dyDescent="0.25">
      <c r="A49" s="30" t="s">
        <v>112</v>
      </c>
      <c r="B49" s="214">
        <v>16237000</v>
      </c>
      <c r="C49" s="214">
        <v>16237000</v>
      </c>
      <c r="D49" s="214">
        <v>13630000</v>
      </c>
      <c r="E49" s="215">
        <v>2.0841999100087527</v>
      </c>
      <c r="F49" s="216">
        <v>0.83944078339594752</v>
      </c>
      <c r="G49" s="216">
        <v>0.83944078339594752</v>
      </c>
      <c r="H49" s="217">
        <v>-2607000</v>
      </c>
      <c r="I49" s="218">
        <v>35222200</v>
      </c>
      <c r="J49" s="218">
        <v>35222200</v>
      </c>
      <c r="K49" s="218">
        <v>36552450</v>
      </c>
      <c r="L49" s="219">
        <f>K49*100/I49</f>
        <v>103.77673739857249</v>
      </c>
      <c r="M49" s="220">
        <f>K49*100/J49</f>
        <v>103.77673739857249</v>
      </c>
      <c r="N49" s="221">
        <f t="shared" si="3"/>
        <v>-22922450</v>
      </c>
      <c r="O49" s="222">
        <f t="shared" si="2"/>
        <v>37.288882140595227</v>
      </c>
      <c r="P49"/>
      <c r="Q49"/>
    </row>
    <row r="50" spans="1:17" s="18" customFormat="1" ht="22.5" customHeight="1" x14ac:dyDescent="0.25">
      <c r="A50" s="28" t="s">
        <v>113</v>
      </c>
      <c r="B50" s="223">
        <v>1315000</v>
      </c>
      <c r="C50" s="223">
        <v>505000</v>
      </c>
      <c r="D50" s="223">
        <v>904091.8</v>
      </c>
      <c r="E50" s="224">
        <v>0.13824710551721578</v>
      </c>
      <c r="F50" s="225">
        <v>0.68752228136882132</v>
      </c>
      <c r="G50" s="225">
        <v>1.7902807920792081</v>
      </c>
      <c r="H50" s="226">
        <v>399091.80000000005</v>
      </c>
      <c r="I50" s="227">
        <v>1950453.83</v>
      </c>
      <c r="J50" s="227">
        <v>860334.83</v>
      </c>
      <c r="K50" s="227">
        <v>658500.46</v>
      </c>
      <c r="L50" s="228">
        <f>K50*100/I50</f>
        <v>33.761396956522674</v>
      </c>
      <c r="M50" s="228">
        <f>K50*100/J50</f>
        <v>76.540021052036224</v>
      </c>
      <c r="N50" s="229">
        <f t="shared" si="3"/>
        <v>245591.34000000008</v>
      </c>
      <c r="O50" s="230">
        <f t="shared" si="2"/>
        <v>137.29554570090963</v>
      </c>
      <c r="P50"/>
      <c r="Q50"/>
    </row>
    <row r="51" spans="1:17" s="18" customFormat="1" ht="13.5" customHeight="1" x14ac:dyDescent="0.25">
      <c r="A51" s="31" t="s">
        <v>114</v>
      </c>
      <c r="B51" s="223">
        <v>284303.31</v>
      </c>
      <c r="C51" s="223">
        <v>138450</v>
      </c>
      <c r="D51" s="223">
        <v>206295.81</v>
      </c>
      <c r="E51" s="224">
        <v>3.1545246415053754E-2</v>
      </c>
      <c r="F51" s="225">
        <v>0.72561874147719208</v>
      </c>
      <c r="G51" s="225">
        <v>1.4900383531960997</v>
      </c>
      <c r="H51" s="226">
        <v>67845.81</v>
      </c>
      <c r="I51" s="227">
        <v>4729142</v>
      </c>
      <c r="J51" s="227">
        <v>1393000</v>
      </c>
      <c r="K51" s="227">
        <v>2051041.68</v>
      </c>
      <c r="L51" s="228">
        <f>K51*100/I51</f>
        <v>43.370270548019072</v>
      </c>
      <c r="M51" s="228">
        <f>K51*100/J51</f>
        <v>147.23917300789662</v>
      </c>
      <c r="N51" s="229">
        <f t="shared" si="3"/>
        <v>-1844745.8699999999</v>
      </c>
      <c r="O51" s="230">
        <f t="shared" si="2"/>
        <v>10.058099355640593</v>
      </c>
      <c r="P51"/>
      <c r="Q51"/>
    </row>
    <row r="52" spans="1:17" s="18" customFormat="1" ht="22.9" customHeight="1" x14ac:dyDescent="0.25">
      <c r="A52" s="32" t="s">
        <v>115</v>
      </c>
      <c r="B52" s="214">
        <v>0</v>
      </c>
      <c r="C52" s="214">
        <v>0</v>
      </c>
      <c r="D52" s="214">
        <v>200</v>
      </c>
      <c r="E52" s="215">
        <v>3.0582537197487197E-5</v>
      </c>
      <c r="F52" s="216">
        <v>0</v>
      </c>
      <c r="G52" s="216">
        <v>0</v>
      </c>
      <c r="H52" s="217">
        <v>200</v>
      </c>
      <c r="I52" s="218">
        <v>0</v>
      </c>
      <c r="J52" s="218">
        <v>0</v>
      </c>
      <c r="K52" s="218">
        <v>3641.3</v>
      </c>
      <c r="L52" s="219"/>
      <c r="M52" s="220"/>
      <c r="N52" s="221">
        <f t="shared" si="3"/>
        <v>-3441.3</v>
      </c>
      <c r="O52" s="222">
        <f t="shared" si="2"/>
        <v>5.492543871694175</v>
      </c>
      <c r="P52"/>
      <c r="Q52"/>
    </row>
    <row r="53" spans="1:17" s="18" customFormat="1" ht="16.899999999999999" customHeight="1" x14ac:dyDescent="0.25">
      <c r="A53" s="32" t="s">
        <v>116</v>
      </c>
      <c r="B53" s="214">
        <v>284303.31</v>
      </c>
      <c r="C53" s="214">
        <v>138450</v>
      </c>
      <c r="D53" s="214">
        <v>206095.81</v>
      </c>
      <c r="E53" s="215">
        <v>3.1514663877856272E-2</v>
      </c>
      <c r="F53" s="216">
        <v>0.72491526743040735</v>
      </c>
      <c r="G53" s="216">
        <v>1.4885937883712532</v>
      </c>
      <c r="H53" s="217">
        <v>67645.81</v>
      </c>
      <c r="I53" s="218">
        <v>4729142</v>
      </c>
      <c r="J53" s="218">
        <v>1393000</v>
      </c>
      <c r="K53" s="218">
        <v>2047400.38</v>
      </c>
      <c r="L53" s="219">
        <f t="shared" ref="L53:L56" si="8">K53*100/I53</f>
        <v>43.293273494430913</v>
      </c>
      <c r="M53" s="220">
        <f t="shared" ref="M53:M56" si="9">K53*100/J53</f>
        <v>146.97777315147164</v>
      </c>
      <c r="N53" s="221">
        <f t="shared" si="3"/>
        <v>-1841304.5699999998</v>
      </c>
      <c r="O53" s="222">
        <f t="shared" si="2"/>
        <v>10.066219192554804</v>
      </c>
      <c r="P53"/>
      <c r="Q53"/>
    </row>
    <row r="54" spans="1:17" s="18" customFormat="1" ht="12.75" customHeight="1" x14ac:dyDescent="0.25">
      <c r="A54" s="33" t="s">
        <v>117</v>
      </c>
      <c r="B54" s="231">
        <v>867432219.1400001</v>
      </c>
      <c r="C54" s="231">
        <v>422914564.52000004</v>
      </c>
      <c r="D54" s="231">
        <v>420448441.99000001</v>
      </c>
      <c r="E54" s="232">
        <v>64.291900583923564</v>
      </c>
      <c r="F54" s="233">
        <v>0.4847046636183816</v>
      </c>
      <c r="G54" s="233">
        <v>0.99416874532850619</v>
      </c>
      <c r="H54" s="234">
        <v>-2466122.5300000096</v>
      </c>
      <c r="I54" s="235">
        <v>792399759.2299999</v>
      </c>
      <c r="J54" s="235">
        <v>448375552.97000003</v>
      </c>
      <c r="K54" s="235">
        <v>401670268.70999998</v>
      </c>
      <c r="L54" s="236">
        <f t="shared" si="8"/>
        <v>50.690357238411558</v>
      </c>
      <c r="M54" s="236">
        <f t="shared" si="9"/>
        <v>89.583445406283118</v>
      </c>
      <c r="N54" s="237">
        <f t="shared" si="3"/>
        <v>18778173.280000031</v>
      </c>
      <c r="O54" s="238">
        <f t="shared" si="2"/>
        <v>104.67502196274268</v>
      </c>
      <c r="P54"/>
      <c r="Q54"/>
    </row>
    <row r="55" spans="1:17" s="18" customFormat="1" ht="45.75" customHeight="1" x14ac:dyDescent="0.25">
      <c r="A55" s="29" t="s">
        <v>118</v>
      </c>
      <c r="B55" s="214">
        <v>869737028.72000003</v>
      </c>
      <c r="C55" s="214">
        <v>425219374.10000002</v>
      </c>
      <c r="D55" s="214">
        <v>422756384.93000001</v>
      </c>
      <c r="E55" s="215">
        <v>64.644814337984712</v>
      </c>
      <c r="F55" s="216">
        <v>0.48607380273572398</v>
      </c>
      <c r="G55" s="216">
        <v>0.9942077211904724</v>
      </c>
      <c r="H55" s="217">
        <v>-2462989.1700000092</v>
      </c>
      <c r="I55" s="218">
        <v>792413394.13</v>
      </c>
      <c r="J55" s="218">
        <v>448389187.87</v>
      </c>
      <c r="K55" s="218">
        <v>396944524.38999999</v>
      </c>
      <c r="L55" s="219">
        <f t="shared" si="8"/>
        <v>50.093111415135795</v>
      </c>
      <c r="M55" s="220">
        <f t="shared" si="9"/>
        <v>88.526783233917939</v>
      </c>
      <c r="N55" s="221">
        <f t="shared" si="3"/>
        <v>25811860.540000021</v>
      </c>
      <c r="O55" s="222">
        <f t="shared" si="2"/>
        <v>106.50263675501409</v>
      </c>
      <c r="P55"/>
      <c r="Q55"/>
    </row>
    <row r="56" spans="1:17" s="18" customFormat="1" ht="17.25" hidden="1" customHeight="1" x14ac:dyDescent="0.25">
      <c r="A56" s="29" t="s">
        <v>119</v>
      </c>
      <c r="B56" s="239"/>
      <c r="C56" s="239"/>
      <c r="D56" s="239"/>
      <c r="E56" s="215" t="e">
        <v>#DIV/0!</v>
      </c>
      <c r="F56" s="216">
        <v>0</v>
      </c>
      <c r="G56" s="216">
        <v>0</v>
      </c>
      <c r="H56" s="217">
        <v>0</v>
      </c>
      <c r="I56" s="218">
        <v>7466500</v>
      </c>
      <c r="J56" s="218">
        <v>3733300</v>
      </c>
      <c r="K56" s="218">
        <v>3733300</v>
      </c>
      <c r="L56" s="219">
        <f t="shared" si="8"/>
        <v>50.000669657804863</v>
      </c>
      <c r="M56" s="220">
        <f t="shared" si="9"/>
        <v>100</v>
      </c>
      <c r="N56" s="221">
        <f t="shared" si="3"/>
        <v>-3733300</v>
      </c>
      <c r="O56" s="222">
        <f t="shared" si="2"/>
        <v>0</v>
      </c>
      <c r="P56"/>
      <c r="Q56"/>
    </row>
    <row r="57" spans="1:17" s="18" customFormat="1" ht="33.75" x14ac:dyDescent="0.25">
      <c r="A57" s="29" t="s">
        <v>120</v>
      </c>
      <c r="B57" s="214">
        <v>17002872.940000001</v>
      </c>
      <c r="C57" s="214">
        <v>8501472.9399999995</v>
      </c>
      <c r="D57" s="214">
        <v>8501472.9399999995</v>
      </c>
      <c r="E57" s="215">
        <v>1.2999830621049042</v>
      </c>
      <c r="F57" s="216">
        <v>0.50000214493163175</v>
      </c>
      <c r="G57" s="216">
        <v>1</v>
      </c>
      <c r="H57" s="217">
        <v>0</v>
      </c>
      <c r="I57" s="240">
        <v>7466500</v>
      </c>
      <c r="J57" s="240">
        <v>3733300</v>
      </c>
      <c r="K57" s="240">
        <v>3733300</v>
      </c>
      <c r="L57" s="219"/>
      <c r="M57" s="220"/>
      <c r="N57" s="221">
        <f t="shared" si="3"/>
        <v>4768172.9399999995</v>
      </c>
      <c r="O57" s="222">
        <f t="shared" si="2"/>
        <v>227.72005839337851</v>
      </c>
      <c r="P57"/>
      <c r="Q57"/>
    </row>
    <row r="58" spans="1:17" s="18" customFormat="1" ht="24" customHeight="1" x14ac:dyDescent="0.25">
      <c r="A58" s="34" t="s">
        <v>121</v>
      </c>
      <c r="B58" s="214">
        <v>209507846.21000001</v>
      </c>
      <c r="C58" s="214">
        <v>59859291.759999998</v>
      </c>
      <c r="D58" s="214">
        <v>59856763.670000002</v>
      </c>
      <c r="E58" s="215">
        <v>9.1528585072948765</v>
      </c>
      <c r="F58" s="216">
        <v>0.2857017756270695</v>
      </c>
      <c r="G58" s="216">
        <v>0.99995776612242371</v>
      </c>
      <c r="H58" s="217">
        <v>-2528.0899999961257</v>
      </c>
      <c r="I58" s="218">
        <v>180594206.90000001</v>
      </c>
      <c r="J58" s="218">
        <v>73338557.540000007</v>
      </c>
      <c r="K58" s="218">
        <v>73338557.530000001</v>
      </c>
      <c r="L58" s="219">
        <f t="shared" ref="L58:L62" si="10">K58*100/I58</f>
        <v>40.60958476403929</v>
      </c>
      <c r="M58" s="220">
        <f t="shared" ref="M58:M62" si="11">K58*100/J58</f>
        <v>99.9999999863646</v>
      </c>
      <c r="N58" s="221">
        <f t="shared" si="3"/>
        <v>-13481793.859999999</v>
      </c>
      <c r="O58" s="222">
        <f t="shared" si="2"/>
        <v>81.617045229605026</v>
      </c>
      <c r="P58"/>
      <c r="Q58"/>
    </row>
    <row r="59" spans="1:17" s="18" customFormat="1" ht="25.5" customHeight="1" x14ac:dyDescent="0.25">
      <c r="A59" s="34" t="s">
        <v>122</v>
      </c>
      <c r="B59" s="214">
        <v>578987078.50999999</v>
      </c>
      <c r="C59" s="214">
        <v>340410462.80000001</v>
      </c>
      <c r="D59" s="214">
        <v>338094957.44</v>
      </c>
      <c r="E59" s="215">
        <v>51.699008060958256</v>
      </c>
      <c r="F59" s="216">
        <v>0.58394214653300003</v>
      </c>
      <c r="G59" s="216">
        <v>0.99319790190655677</v>
      </c>
      <c r="H59" s="217">
        <v>-2315505.3600000143</v>
      </c>
      <c r="I59" s="218">
        <v>552565235.45000005</v>
      </c>
      <c r="J59" s="218">
        <v>319594453.81</v>
      </c>
      <c r="K59" s="218">
        <v>317306092.87</v>
      </c>
      <c r="L59" s="219">
        <f t="shared" si="10"/>
        <v>57.4241867770764</v>
      </c>
      <c r="M59" s="220">
        <f t="shared" si="11"/>
        <v>99.283979771013037</v>
      </c>
      <c r="N59" s="221">
        <f t="shared" si="3"/>
        <v>20788864.569999993</v>
      </c>
      <c r="O59" s="222">
        <f t="shared" si="2"/>
        <v>106.5516751922306</v>
      </c>
      <c r="P59"/>
      <c r="Q59"/>
    </row>
    <row r="60" spans="1:17" s="18" customFormat="1" ht="15.75" customHeight="1" x14ac:dyDescent="0.25">
      <c r="A60" s="34" t="s">
        <v>123</v>
      </c>
      <c r="B60" s="214">
        <v>64239231.060000002</v>
      </c>
      <c r="C60" s="214">
        <v>16448146.6</v>
      </c>
      <c r="D60" s="214">
        <v>16303190.880000001</v>
      </c>
      <c r="E60" s="215">
        <v>2.4929647076266703</v>
      </c>
      <c r="F60" s="216">
        <v>0.25378869907039636</v>
      </c>
      <c r="G60" s="216">
        <v>0.99118710919077058</v>
      </c>
      <c r="H60" s="217">
        <v>-144955.71999999881</v>
      </c>
      <c r="I60" s="218">
        <v>51787451.780000001</v>
      </c>
      <c r="J60" s="218">
        <v>51722876.520000003</v>
      </c>
      <c r="K60" s="218">
        <v>2566573.9900000002</v>
      </c>
      <c r="L60" s="219">
        <f t="shared" si="10"/>
        <v>4.9559765962286555</v>
      </c>
      <c r="M60" s="220">
        <f t="shared" si="11"/>
        <v>4.9621640610176954</v>
      </c>
      <c r="N60" s="221">
        <f t="shared" si="3"/>
        <v>13736616.890000001</v>
      </c>
      <c r="O60" s="222">
        <f t="shared" si="2"/>
        <v>635.21219117474175</v>
      </c>
      <c r="P60"/>
      <c r="Q60"/>
    </row>
    <row r="61" spans="1:17" s="18" customFormat="1" ht="33.6" customHeight="1" x14ac:dyDescent="0.25">
      <c r="A61" s="34" t="s">
        <v>124</v>
      </c>
      <c r="B61" s="214">
        <v>0</v>
      </c>
      <c r="C61" s="214">
        <v>0</v>
      </c>
      <c r="D61" s="214">
        <v>0</v>
      </c>
      <c r="E61" s="215">
        <v>0</v>
      </c>
      <c r="F61" s="216">
        <v>0</v>
      </c>
      <c r="G61" s="216">
        <v>0</v>
      </c>
      <c r="H61" s="217">
        <v>0</v>
      </c>
      <c r="I61" s="218">
        <v>61000</v>
      </c>
      <c r="J61" s="218">
        <v>61000</v>
      </c>
      <c r="K61" s="218">
        <v>4761000</v>
      </c>
      <c r="L61" s="219">
        <f t="shared" si="10"/>
        <v>7804.9180327868853</v>
      </c>
      <c r="M61" s="220">
        <f t="shared" si="11"/>
        <v>7804.9180327868853</v>
      </c>
      <c r="N61" s="221">
        <f t="shared" si="3"/>
        <v>-4761000</v>
      </c>
      <c r="O61" s="222">
        <f t="shared" si="2"/>
        <v>0</v>
      </c>
      <c r="P61"/>
      <c r="Q61"/>
    </row>
    <row r="62" spans="1:17" s="18" customFormat="1" ht="80.45" hidden="1" customHeight="1" x14ac:dyDescent="0.25">
      <c r="A62" s="35" t="s">
        <v>125</v>
      </c>
      <c r="B62" s="214"/>
      <c r="C62" s="214"/>
      <c r="D62" s="214"/>
      <c r="E62" s="215" t="e">
        <v>#DIV/0!</v>
      </c>
      <c r="F62" s="216">
        <v>0</v>
      </c>
      <c r="G62" s="216">
        <v>0</v>
      </c>
      <c r="H62" s="217">
        <v>0</v>
      </c>
      <c r="I62" s="218">
        <v>47234.67</v>
      </c>
      <c r="J62" s="218">
        <v>47234.67</v>
      </c>
      <c r="K62" s="218">
        <v>87350.77</v>
      </c>
      <c r="L62" s="219">
        <f t="shared" si="10"/>
        <v>184.92935379880922</v>
      </c>
      <c r="M62" s="220">
        <f t="shared" si="11"/>
        <v>184.92935379880922</v>
      </c>
      <c r="N62" s="221">
        <f t="shared" si="3"/>
        <v>-87350.77</v>
      </c>
      <c r="O62" s="222">
        <f t="shared" si="2"/>
        <v>0</v>
      </c>
      <c r="P62"/>
      <c r="Q62"/>
    </row>
    <row r="63" spans="1:17" s="18" customFormat="1" ht="33.75" customHeight="1" x14ac:dyDescent="0.25">
      <c r="A63" s="29" t="s">
        <v>126</v>
      </c>
      <c r="B63" s="214">
        <v>3011.7</v>
      </c>
      <c r="C63" s="214">
        <v>3011.7</v>
      </c>
      <c r="D63" s="214">
        <v>3011.7</v>
      </c>
      <c r="E63" s="215">
        <v>4.6052713638836096E-4</v>
      </c>
      <c r="F63" s="216">
        <v>1</v>
      </c>
      <c r="G63" s="216">
        <v>1</v>
      </c>
      <c r="H63" s="217">
        <v>0</v>
      </c>
      <c r="I63" s="218">
        <v>0</v>
      </c>
      <c r="J63" s="218">
        <v>0</v>
      </c>
      <c r="K63" s="218">
        <v>0</v>
      </c>
      <c r="L63" s="219">
        <v>0</v>
      </c>
      <c r="M63" s="220">
        <v>0</v>
      </c>
      <c r="N63" s="221">
        <f t="shared" si="3"/>
        <v>3011.7</v>
      </c>
      <c r="O63" s="222">
        <v>0</v>
      </c>
      <c r="P63"/>
      <c r="Q63"/>
    </row>
    <row r="64" spans="1:17" s="18" customFormat="1" ht="35.25" customHeight="1" x14ac:dyDescent="0.25">
      <c r="A64" s="29" t="s">
        <v>127</v>
      </c>
      <c r="B64" s="214">
        <v>-2307821.2799999998</v>
      </c>
      <c r="C64" s="214">
        <v>-2307821.2799999998</v>
      </c>
      <c r="D64" s="214">
        <v>-2310954.64</v>
      </c>
      <c r="E64" s="215">
        <v>-0.35337428119752817</v>
      </c>
      <c r="F64" s="216">
        <v>1.0013577134534439</v>
      </c>
      <c r="G64" s="216">
        <v>1.0013577134534439</v>
      </c>
      <c r="H64" s="217">
        <v>-3133.3600000003353</v>
      </c>
      <c r="I64" s="218">
        <v>-121869.57</v>
      </c>
      <c r="J64" s="218">
        <v>-121869.57</v>
      </c>
      <c r="K64" s="218">
        <v>-122606.45</v>
      </c>
      <c r="L64" s="219">
        <f t="shared" ref="L64:L65" si="12">K64*100/I64</f>
        <v>100.60464642650335</v>
      </c>
      <c r="M64" s="220">
        <f t="shared" ref="M64:M65" si="13">K64*100/J64</f>
        <v>100.60464642650335</v>
      </c>
      <c r="N64" s="221">
        <f t="shared" si="3"/>
        <v>-2188348.19</v>
      </c>
      <c r="O64" s="222">
        <f t="shared" si="2"/>
        <v>1884.8556825517744</v>
      </c>
      <c r="P64"/>
      <c r="Q64"/>
    </row>
    <row r="65" spans="1:17" s="18" customFormat="1" ht="12" customHeight="1" x14ac:dyDescent="0.25">
      <c r="A65" s="36" t="s">
        <v>128</v>
      </c>
      <c r="B65" s="231">
        <v>1357832202.48</v>
      </c>
      <c r="C65" s="231">
        <v>661283460.96000004</v>
      </c>
      <c r="D65" s="231">
        <v>653967977.57000005</v>
      </c>
      <c r="E65" s="232">
        <v>100</v>
      </c>
      <c r="F65" s="233">
        <v>0.48162650464141765</v>
      </c>
      <c r="G65" s="233">
        <v>0.9889374469166673</v>
      </c>
      <c r="H65" s="234">
        <v>-7315483.3899999857</v>
      </c>
      <c r="I65" s="235">
        <v>1264758440.25</v>
      </c>
      <c r="J65" s="241">
        <v>699317936.50999999</v>
      </c>
      <c r="K65" s="235">
        <v>663570511.60000002</v>
      </c>
      <c r="L65" s="236">
        <f t="shared" si="12"/>
        <v>52.466185674857762</v>
      </c>
      <c r="M65" s="236">
        <f t="shared" si="13"/>
        <v>94.888244238607655</v>
      </c>
      <c r="N65" s="237">
        <f t="shared" si="3"/>
        <v>-9602534.0299999714</v>
      </c>
      <c r="O65" s="238">
        <f t="shared" si="2"/>
        <v>98.552899222895491</v>
      </c>
      <c r="P65"/>
      <c r="Q65"/>
    </row>
    <row r="66" spans="1:17" s="18" customFormat="1" hidden="1" x14ac:dyDescent="0.25">
      <c r="A66" s="317"/>
      <c r="B66" s="317"/>
      <c r="C66" s="317"/>
      <c r="D66" s="317"/>
      <c r="E66" s="317"/>
      <c r="F66" s="317"/>
      <c r="G66" s="42"/>
      <c r="H66" s="43"/>
      <c r="I66"/>
      <c r="J66"/>
      <c r="K66"/>
      <c r="L66"/>
      <c r="M66"/>
      <c r="N66"/>
      <c r="O66"/>
      <c r="P66"/>
    </row>
    <row r="67" spans="1:17" s="18" customFormat="1" hidden="1" x14ac:dyDescent="0.25">
      <c r="A67" s="318"/>
      <c r="B67" s="318"/>
      <c r="C67" s="318"/>
      <c r="D67" s="318"/>
      <c r="E67" s="318"/>
      <c r="F67" s="318"/>
      <c r="G67" s="44"/>
      <c r="H67" s="45"/>
      <c r="I67"/>
      <c r="J67"/>
      <c r="K67"/>
      <c r="L67"/>
      <c r="M67"/>
      <c r="N67"/>
      <c r="O67"/>
      <c r="P67"/>
    </row>
    <row r="68" spans="1:17" s="18" customFormat="1" hidden="1" x14ac:dyDescent="0.25">
      <c r="A68" s="317"/>
      <c r="B68" s="317"/>
      <c r="C68" s="317"/>
      <c r="D68" s="317"/>
      <c r="E68" s="317"/>
      <c r="F68" s="317"/>
      <c r="G68" s="42"/>
      <c r="H68" s="43"/>
      <c r="I68"/>
      <c r="J68"/>
      <c r="K68"/>
      <c r="L68"/>
      <c r="M68"/>
      <c r="N68"/>
      <c r="O68"/>
      <c r="P68"/>
    </row>
    <row r="69" spans="1:17" s="18" customFormat="1" hidden="1" x14ac:dyDescent="0.25">
      <c r="A69" s="46"/>
      <c r="B69" s="47"/>
      <c r="C69" s="47"/>
      <c r="D69" s="47"/>
      <c r="E69" s="47"/>
      <c r="F69" s="47"/>
      <c r="G69" s="48"/>
      <c r="H69" s="49"/>
      <c r="I69"/>
      <c r="J69"/>
      <c r="K69"/>
      <c r="L69"/>
      <c r="M69"/>
      <c r="N69"/>
      <c r="O69"/>
      <c r="P69"/>
    </row>
    <row r="70" spans="1:17" s="18" customFormat="1" hidden="1" x14ac:dyDescent="0.25">
      <c r="A70" s="50"/>
      <c r="B70" s="50"/>
      <c r="C70" s="50"/>
      <c r="D70" s="50"/>
      <c r="E70" s="50"/>
      <c r="F70" s="50"/>
      <c r="G70" s="50"/>
      <c r="H70" s="51"/>
      <c r="I70"/>
      <c r="J70"/>
      <c r="K70"/>
      <c r="L70"/>
      <c r="M70"/>
      <c r="N70"/>
      <c r="O70"/>
      <c r="P70"/>
    </row>
    <row r="71" spans="1:17" s="18" customFormat="1" hidden="1" x14ac:dyDescent="0.25">
      <c r="A71" s="52"/>
      <c r="B71" s="53"/>
      <c r="C71" s="53"/>
      <c r="D71" s="53"/>
      <c r="E71" s="53"/>
      <c r="F71" s="53"/>
      <c r="G71" s="53"/>
      <c r="H71" s="54"/>
      <c r="I71"/>
      <c r="J71"/>
      <c r="K71"/>
      <c r="L71"/>
      <c r="M71"/>
      <c r="N71"/>
      <c r="O71"/>
      <c r="P71"/>
    </row>
    <row r="72" spans="1:17" s="18" customFormat="1" hidden="1" x14ac:dyDescent="0.25">
      <c r="A72" s="52"/>
      <c r="B72" s="55"/>
      <c r="C72" s="55"/>
      <c r="D72" s="55"/>
      <c r="E72" s="55"/>
      <c r="F72" s="56"/>
      <c r="G72" s="56"/>
      <c r="H72" s="57"/>
      <c r="I72"/>
      <c r="J72"/>
      <c r="K72"/>
      <c r="L72"/>
      <c r="M72"/>
      <c r="N72"/>
      <c r="O72"/>
      <c r="P72"/>
    </row>
    <row r="73" spans="1:17" s="18" customFormat="1" hidden="1" x14ac:dyDescent="0.25">
      <c r="A73" s="52"/>
      <c r="B73" s="55"/>
      <c r="C73" s="55"/>
      <c r="D73" s="55"/>
      <c r="E73" s="55"/>
      <c r="F73" s="56"/>
      <c r="G73" s="56"/>
      <c r="H73" s="57"/>
      <c r="I73"/>
      <c r="J73"/>
      <c r="K73"/>
      <c r="L73"/>
      <c r="M73"/>
      <c r="N73"/>
      <c r="O73"/>
      <c r="P73"/>
    </row>
    <row r="74" spans="1:17" s="18" customFormat="1" hidden="1" x14ac:dyDescent="0.25">
      <c r="A74" s="58"/>
      <c r="B74" s="59"/>
      <c r="C74" s="59"/>
      <c r="D74" s="59"/>
      <c r="E74" s="59"/>
      <c r="F74" s="60"/>
      <c r="G74" s="60"/>
      <c r="H74" s="61"/>
      <c r="I74"/>
      <c r="J74"/>
      <c r="K74"/>
      <c r="L74"/>
      <c r="M74"/>
      <c r="N74"/>
      <c r="O74"/>
      <c r="P74"/>
    </row>
    <row r="75" spans="1:17" s="18" customFormat="1" hidden="1" x14ac:dyDescent="0.25">
      <c r="A75" s="62"/>
      <c r="B75" s="59"/>
      <c r="C75" s="59"/>
      <c r="D75" s="59"/>
      <c r="E75" s="59"/>
      <c r="F75" s="60"/>
      <c r="G75" s="60"/>
      <c r="H75" s="61"/>
      <c r="I75"/>
      <c r="J75"/>
      <c r="K75"/>
      <c r="L75"/>
      <c r="M75"/>
      <c r="N75"/>
      <c r="O75"/>
      <c r="P75"/>
    </row>
    <row r="76" spans="1:17" s="18" customFormat="1" hidden="1" x14ac:dyDescent="0.25">
      <c r="A76" s="58"/>
      <c r="B76" s="59"/>
      <c r="C76" s="59"/>
      <c r="D76" s="59"/>
      <c r="E76" s="59"/>
      <c r="F76" s="60"/>
      <c r="G76" s="60"/>
      <c r="H76" s="61"/>
      <c r="I76"/>
      <c r="J76"/>
      <c r="K76"/>
      <c r="L76"/>
      <c r="M76"/>
      <c r="N76"/>
      <c r="O76"/>
      <c r="P76"/>
    </row>
    <row r="77" spans="1:17" s="18" customFormat="1" hidden="1" x14ac:dyDescent="0.25">
      <c r="A77" s="62"/>
      <c r="B77" s="59"/>
      <c r="C77" s="59"/>
      <c r="D77" s="59"/>
      <c r="E77" s="59"/>
      <c r="F77" s="60"/>
      <c r="G77" s="60"/>
      <c r="H77" s="61"/>
      <c r="I77"/>
      <c r="J77"/>
      <c r="K77"/>
      <c r="L77"/>
      <c r="M77"/>
      <c r="N77"/>
      <c r="O77"/>
      <c r="P77"/>
    </row>
    <row r="78" spans="1:17" s="18" customFormat="1" hidden="1" x14ac:dyDescent="0.25">
      <c r="A78" s="58"/>
      <c r="B78" s="59"/>
      <c r="C78" s="59"/>
      <c r="D78" s="59"/>
      <c r="E78" s="59"/>
      <c r="F78" s="60"/>
      <c r="G78" s="60"/>
      <c r="H78" s="61"/>
      <c r="I78"/>
      <c r="J78"/>
      <c r="K78"/>
      <c r="L78"/>
      <c r="M78"/>
      <c r="N78"/>
      <c r="O78"/>
      <c r="P78"/>
    </row>
    <row r="79" spans="1:17" s="18" customFormat="1" hidden="1" x14ac:dyDescent="0.25">
      <c r="A79" s="62"/>
      <c r="B79" s="59"/>
      <c r="C79" s="59"/>
      <c r="D79" s="59"/>
      <c r="E79" s="59"/>
      <c r="F79" s="60"/>
      <c r="G79" s="60"/>
      <c r="H79" s="61"/>
      <c r="I79"/>
      <c r="J79"/>
      <c r="K79"/>
      <c r="L79"/>
      <c r="M79"/>
      <c r="N79"/>
      <c r="O79"/>
      <c r="P79"/>
    </row>
    <row r="80" spans="1:17" s="18" customFormat="1" hidden="1" x14ac:dyDescent="0.25">
      <c r="A80" s="62"/>
      <c r="B80" s="59"/>
      <c r="C80" s="59"/>
      <c r="D80" s="59"/>
      <c r="E80" s="59"/>
      <c r="F80" s="60"/>
      <c r="G80" s="60"/>
      <c r="H80" s="61"/>
      <c r="I80"/>
      <c r="J80"/>
      <c r="K80"/>
      <c r="L80"/>
      <c r="M80"/>
      <c r="N80"/>
      <c r="O80"/>
      <c r="P80"/>
    </row>
    <row r="81" spans="1:16" s="18" customFormat="1" hidden="1" x14ac:dyDescent="0.25">
      <c r="A81" s="62"/>
      <c r="B81" s="59"/>
      <c r="C81" s="59"/>
      <c r="D81" s="59"/>
      <c r="E81" s="59"/>
      <c r="F81" s="60"/>
      <c r="G81" s="60"/>
      <c r="H81" s="61"/>
      <c r="I81"/>
      <c r="J81"/>
      <c r="K81"/>
      <c r="L81"/>
      <c r="M81"/>
      <c r="N81"/>
      <c r="O81"/>
      <c r="P81"/>
    </row>
    <row r="82" spans="1:16" s="18" customFormat="1" hidden="1" x14ac:dyDescent="0.25">
      <c r="A82" s="58"/>
      <c r="B82" s="59"/>
      <c r="C82" s="59"/>
      <c r="D82" s="59"/>
      <c r="E82" s="59"/>
      <c r="F82" s="60"/>
      <c r="G82" s="60"/>
      <c r="H82" s="61"/>
      <c r="I82"/>
      <c r="J82"/>
      <c r="K82"/>
      <c r="L82"/>
      <c r="M82"/>
      <c r="N82"/>
      <c r="O82"/>
      <c r="P82"/>
    </row>
    <row r="83" spans="1:16" s="18" customFormat="1" hidden="1" x14ac:dyDescent="0.25">
      <c r="A83" s="62"/>
      <c r="B83" s="59"/>
      <c r="C83" s="59"/>
      <c r="D83" s="59"/>
      <c r="E83" s="59"/>
      <c r="F83" s="60"/>
      <c r="G83" s="60"/>
      <c r="H83" s="61"/>
      <c r="I83"/>
      <c r="J83"/>
      <c r="K83"/>
      <c r="L83"/>
      <c r="M83"/>
      <c r="N83"/>
      <c r="O83"/>
      <c r="P83"/>
    </row>
    <row r="84" spans="1:16" s="18" customFormat="1" hidden="1" x14ac:dyDescent="0.25">
      <c r="A84" s="62"/>
      <c r="B84" s="59"/>
      <c r="C84" s="59"/>
      <c r="D84" s="59"/>
      <c r="E84" s="59"/>
      <c r="F84" s="60"/>
      <c r="G84" s="60"/>
      <c r="H84" s="61"/>
      <c r="I84"/>
      <c r="J84"/>
      <c r="K84"/>
      <c r="L84"/>
      <c r="M84"/>
      <c r="N84"/>
      <c r="O84"/>
      <c r="P84"/>
    </row>
    <row r="85" spans="1:16" s="18" customFormat="1" hidden="1" x14ac:dyDescent="0.25">
      <c r="A85" s="58"/>
      <c r="B85" s="59"/>
      <c r="C85" s="59"/>
      <c r="D85" s="59"/>
      <c r="E85" s="59"/>
      <c r="F85" s="60"/>
      <c r="G85" s="60"/>
      <c r="H85" s="61"/>
      <c r="I85"/>
      <c r="J85"/>
      <c r="K85"/>
      <c r="L85"/>
      <c r="M85"/>
      <c r="N85"/>
      <c r="O85"/>
      <c r="P85"/>
    </row>
    <row r="86" spans="1:16" s="18" customFormat="1" hidden="1" x14ac:dyDescent="0.25">
      <c r="A86" s="52"/>
      <c r="B86" s="55"/>
      <c r="C86" s="55"/>
      <c r="D86" s="55"/>
      <c r="E86" s="55"/>
      <c r="F86" s="56"/>
      <c r="G86" s="56"/>
      <c r="H86" s="61"/>
      <c r="I86"/>
      <c r="J86"/>
      <c r="K86"/>
      <c r="L86"/>
      <c r="M86"/>
      <c r="N86"/>
      <c r="O86"/>
      <c r="P86"/>
    </row>
    <row r="87" spans="1:16" s="18" customFormat="1" hidden="1" x14ac:dyDescent="0.25">
      <c r="A87" s="62"/>
      <c r="B87" s="59"/>
      <c r="C87" s="59"/>
      <c r="D87" s="59"/>
      <c r="E87" s="59"/>
      <c r="F87" s="60"/>
      <c r="G87" s="60"/>
      <c r="H87" s="61"/>
      <c r="I87"/>
      <c r="J87"/>
      <c r="K87"/>
      <c r="L87"/>
      <c r="M87"/>
      <c r="N87"/>
      <c r="O87"/>
      <c r="P87"/>
    </row>
    <row r="88" spans="1:16" s="18" customFormat="1" hidden="1" x14ac:dyDescent="0.25">
      <c r="A88" s="62"/>
      <c r="B88" s="59"/>
      <c r="C88" s="59"/>
      <c r="D88" s="59"/>
      <c r="E88" s="59"/>
      <c r="F88" s="60"/>
      <c r="G88" s="60"/>
      <c r="H88" s="61"/>
      <c r="I88"/>
      <c r="J88"/>
      <c r="K88"/>
      <c r="L88"/>
      <c r="M88"/>
      <c r="N88"/>
      <c r="O88"/>
      <c r="P88"/>
    </row>
    <row r="89" spans="1:16" s="18" customFormat="1" hidden="1" x14ac:dyDescent="0.25">
      <c r="A89" s="62"/>
      <c r="B89" s="59"/>
      <c r="C89" s="59"/>
      <c r="D89" s="59"/>
      <c r="E89" s="59"/>
      <c r="F89" s="60"/>
      <c r="G89" s="60"/>
      <c r="H89" s="61"/>
      <c r="I89"/>
      <c r="J89"/>
      <c r="K89"/>
      <c r="L89"/>
      <c r="M89"/>
      <c r="N89"/>
      <c r="O89"/>
      <c r="P89"/>
    </row>
    <row r="90" spans="1:16" s="18" customFormat="1" hidden="1" x14ac:dyDescent="0.25">
      <c r="A90" s="62"/>
      <c r="B90" s="59"/>
      <c r="C90" s="59"/>
      <c r="D90" s="59"/>
      <c r="E90" s="59"/>
      <c r="F90" s="60"/>
      <c r="G90" s="60"/>
      <c r="H90" s="61"/>
      <c r="I90"/>
      <c r="J90"/>
      <c r="K90"/>
      <c r="L90"/>
      <c r="M90"/>
      <c r="N90"/>
      <c r="O90"/>
      <c r="P90"/>
    </row>
    <row r="91" spans="1:16" s="18" customFormat="1" hidden="1" x14ac:dyDescent="0.25">
      <c r="A91" s="62"/>
      <c r="B91" s="59"/>
      <c r="C91" s="59"/>
      <c r="D91" s="59"/>
      <c r="E91" s="59"/>
      <c r="F91" s="63"/>
      <c r="G91" s="63"/>
      <c r="H91" s="61"/>
      <c r="I91"/>
      <c r="J91"/>
      <c r="K91"/>
      <c r="L91"/>
      <c r="M91"/>
      <c r="N91"/>
      <c r="O91"/>
      <c r="P91"/>
    </row>
    <row r="92" spans="1:16" s="18" customFormat="1" hidden="1" x14ac:dyDescent="0.25">
      <c r="A92" s="62"/>
      <c r="B92" s="59"/>
      <c r="C92" s="59"/>
      <c r="D92" s="59"/>
      <c r="E92" s="59"/>
      <c r="F92" s="59"/>
      <c r="G92" s="59"/>
      <c r="H92" s="64"/>
      <c r="I92"/>
      <c r="J92"/>
      <c r="K92"/>
      <c r="L92"/>
      <c r="M92"/>
      <c r="N92"/>
      <c r="O92"/>
      <c r="P92"/>
    </row>
    <row r="93" spans="1:16" s="18" customFormat="1" hidden="1" x14ac:dyDescent="0.25">
      <c r="A93" s="62"/>
      <c r="B93" s="59"/>
      <c r="C93" s="59"/>
      <c r="D93" s="59"/>
      <c r="E93" s="59"/>
      <c r="F93" s="60"/>
      <c r="G93" s="60"/>
      <c r="H93" s="61"/>
      <c r="I93"/>
      <c r="J93"/>
      <c r="K93"/>
      <c r="L93"/>
      <c r="M93"/>
      <c r="N93"/>
      <c r="O93"/>
      <c r="P93"/>
    </row>
    <row r="94" spans="1:16" s="18" customFormat="1" hidden="1" x14ac:dyDescent="0.25">
      <c r="A94" s="62"/>
      <c r="B94" s="59"/>
      <c r="C94" s="59"/>
      <c r="D94" s="59"/>
      <c r="E94" s="59"/>
      <c r="F94" s="60"/>
      <c r="G94" s="60"/>
      <c r="H94" s="61"/>
      <c r="I94"/>
      <c r="J94"/>
      <c r="K94"/>
      <c r="L94"/>
      <c r="M94"/>
      <c r="N94"/>
      <c r="O94"/>
      <c r="P94"/>
    </row>
    <row r="95" spans="1:16" s="18" customFormat="1" hidden="1" x14ac:dyDescent="0.25">
      <c r="A95" s="62"/>
      <c r="B95" s="59"/>
      <c r="C95" s="59"/>
      <c r="D95" s="59"/>
      <c r="E95" s="59"/>
      <c r="F95" s="60"/>
      <c r="G95" s="60"/>
      <c r="H95" s="61"/>
      <c r="I95"/>
      <c r="J95"/>
      <c r="K95"/>
      <c r="L95"/>
      <c r="M95"/>
      <c r="N95"/>
      <c r="O95"/>
      <c r="P95"/>
    </row>
    <row r="96" spans="1:16" s="18" customFormat="1" hidden="1" x14ac:dyDescent="0.25">
      <c r="A96" s="62"/>
      <c r="B96" s="59"/>
      <c r="C96" s="59"/>
      <c r="D96" s="59"/>
      <c r="E96" s="59"/>
      <c r="F96" s="60"/>
      <c r="G96" s="60"/>
      <c r="H96" s="61"/>
      <c r="I96"/>
      <c r="J96"/>
      <c r="K96"/>
      <c r="L96"/>
      <c r="M96"/>
      <c r="N96"/>
      <c r="O96"/>
      <c r="P96"/>
    </row>
    <row r="97" spans="1:16" s="18" customFormat="1" hidden="1" x14ac:dyDescent="0.25">
      <c r="A97" s="62"/>
      <c r="B97" s="59"/>
      <c r="C97" s="59"/>
      <c r="D97" s="59"/>
      <c r="E97" s="59"/>
      <c r="F97" s="60"/>
      <c r="G97" s="60"/>
      <c r="H97" s="61"/>
      <c r="I97"/>
      <c r="J97"/>
      <c r="K97"/>
      <c r="L97"/>
      <c r="M97"/>
      <c r="N97"/>
      <c r="O97"/>
      <c r="P97"/>
    </row>
    <row r="98" spans="1:16" s="18" customFormat="1" hidden="1" x14ac:dyDescent="0.25">
      <c r="A98" s="62"/>
      <c r="B98" s="59"/>
      <c r="C98" s="59"/>
      <c r="D98" s="59"/>
      <c r="E98" s="59"/>
      <c r="F98" s="60"/>
      <c r="G98" s="60"/>
      <c r="H98" s="61"/>
      <c r="I98"/>
      <c r="J98"/>
      <c r="K98"/>
      <c r="L98"/>
      <c r="M98"/>
      <c r="N98"/>
      <c r="O98"/>
      <c r="P98"/>
    </row>
    <row r="99" spans="1:16" s="18" customFormat="1" hidden="1" x14ac:dyDescent="0.25">
      <c r="A99" s="62"/>
      <c r="B99" s="59"/>
      <c r="C99" s="59"/>
      <c r="D99" s="59"/>
      <c r="E99" s="59"/>
      <c r="F99" s="60"/>
      <c r="G99" s="60"/>
      <c r="H99" s="61"/>
      <c r="I99"/>
      <c r="J99"/>
      <c r="K99"/>
      <c r="L99"/>
      <c r="M99"/>
      <c r="N99"/>
      <c r="O99"/>
      <c r="P99"/>
    </row>
    <row r="100" spans="1:16" s="18" customFormat="1" hidden="1" x14ac:dyDescent="0.25">
      <c r="A100" s="62"/>
      <c r="B100" s="59"/>
      <c r="C100" s="59"/>
      <c r="D100" s="59"/>
      <c r="E100" s="59"/>
      <c r="F100" s="60"/>
      <c r="G100" s="60"/>
      <c r="H100" s="61"/>
      <c r="I100"/>
      <c r="J100"/>
      <c r="K100"/>
      <c r="L100"/>
      <c r="M100"/>
      <c r="N100"/>
      <c r="O100"/>
      <c r="P100"/>
    </row>
    <row r="101" spans="1:16" s="18" customFormat="1" hidden="1" x14ac:dyDescent="0.25">
      <c r="A101" s="62"/>
      <c r="B101" s="59"/>
      <c r="C101" s="59"/>
      <c r="D101" s="59"/>
      <c r="E101" s="59"/>
      <c r="F101" s="60"/>
      <c r="G101" s="60"/>
      <c r="H101" s="61"/>
      <c r="I101"/>
      <c r="J101"/>
      <c r="K101"/>
      <c r="L101"/>
      <c r="M101"/>
      <c r="N101"/>
      <c r="O101"/>
      <c r="P101"/>
    </row>
    <row r="102" spans="1:16" s="18" customFormat="1" hidden="1" x14ac:dyDescent="0.25">
      <c r="A102" s="34"/>
      <c r="B102" s="59"/>
      <c r="C102" s="59"/>
      <c r="D102" s="59"/>
      <c r="E102" s="59"/>
      <c r="F102" s="60"/>
      <c r="G102" s="60"/>
      <c r="H102" s="61"/>
      <c r="I102"/>
      <c r="J102"/>
      <c r="K102"/>
      <c r="L102"/>
      <c r="M102"/>
      <c r="N102"/>
      <c r="O102"/>
      <c r="P102"/>
    </row>
    <row r="103" spans="1:16" s="18" customFormat="1" hidden="1" x14ac:dyDescent="0.25">
      <c r="A103" s="34"/>
      <c r="B103" s="59"/>
      <c r="C103" s="59"/>
      <c r="D103" s="59"/>
      <c r="E103" s="59"/>
      <c r="F103" s="60"/>
      <c r="G103" s="60"/>
      <c r="H103" s="61"/>
      <c r="I103"/>
      <c r="J103"/>
      <c r="K103"/>
      <c r="L103"/>
      <c r="M103"/>
      <c r="N103"/>
      <c r="O103"/>
      <c r="P103"/>
    </row>
    <row r="104" spans="1:16" s="18" customFormat="1" hidden="1" x14ac:dyDescent="0.25">
      <c r="A104" s="34"/>
      <c r="B104" s="59"/>
      <c r="C104" s="59"/>
      <c r="D104" s="59"/>
      <c r="E104" s="59"/>
      <c r="F104" s="60"/>
      <c r="G104" s="60"/>
      <c r="H104" s="61"/>
      <c r="I104"/>
      <c r="J104"/>
      <c r="K104"/>
      <c r="L104"/>
      <c r="M104"/>
      <c r="N104"/>
      <c r="O104"/>
      <c r="P104"/>
    </row>
    <row r="105" spans="1:16" s="18" customFormat="1" hidden="1" x14ac:dyDescent="0.25">
      <c r="A105" s="34"/>
      <c r="B105" s="59"/>
      <c r="C105" s="59"/>
      <c r="D105" s="59"/>
      <c r="E105" s="59"/>
      <c r="F105" s="60"/>
      <c r="G105" s="60"/>
      <c r="H105" s="61"/>
      <c r="I105"/>
      <c r="J105"/>
      <c r="K105"/>
      <c r="L105"/>
      <c r="M105"/>
      <c r="N105"/>
      <c r="O105"/>
      <c r="P105"/>
    </row>
    <row r="106" spans="1:16" s="18" customFormat="1" hidden="1" x14ac:dyDescent="0.25">
      <c r="A106" s="34"/>
      <c r="B106" s="59"/>
      <c r="C106" s="59"/>
      <c r="D106" s="59"/>
      <c r="E106" s="59"/>
      <c r="F106" s="60"/>
      <c r="G106" s="60"/>
      <c r="H106" s="64"/>
      <c r="I106"/>
      <c r="J106"/>
      <c r="K106"/>
      <c r="L106"/>
      <c r="M106"/>
      <c r="N106"/>
      <c r="O106"/>
      <c r="P106"/>
    </row>
    <row r="107" spans="1:16" s="18" customFormat="1" hidden="1" x14ac:dyDescent="0.25">
      <c r="A107" s="65"/>
      <c r="B107" s="59"/>
      <c r="C107" s="59"/>
      <c r="D107" s="59"/>
      <c r="E107" s="59"/>
      <c r="F107" s="60"/>
      <c r="G107" s="60"/>
      <c r="H107" s="61"/>
      <c r="I107"/>
      <c r="J107"/>
      <c r="K107"/>
      <c r="L107"/>
      <c r="M107"/>
      <c r="N107"/>
      <c r="O107"/>
      <c r="P107"/>
    </row>
    <row r="108" spans="1:16" s="18" customFormat="1" hidden="1" x14ac:dyDescent="0.25">
      <c r="A108" s="65"/>
      <c r="B108" s="59"/>
      <c r="C108" s="59"/>
      <c r="D108" s="59"/>
      <c r="E108" s="59"/>
      <c r="F108" s="60"/>
      <c r="G108" s="60"/>
      <c r="H108" s="61"/>
      <c r="I108"/>
      <c r="J108"/>
      <c r="K108"/>
      <c r="L108"/>
      <c r="M108"/>
      <c r="N108"/>
      <c r="O108"/>
      <c r="P108"/>
    </row>
    <row r="109" spans="1:16" s="18" customFormat="1" hidden="1" x14ac:dyDescent="0.25">
      <c r="A109" s="65"/>
      <c r="B109" s="59"/>
      <c r="C109" s="59"/>
      <c r="D109" s="59"/>
      <c r="E109" s="59"/>
      <c r="F109" s="60"/>
      <c r="G109" s="60"/>
      <c r="H109" s="61"/>
      <c r="I109"/>
      <c r="J109"/>
      <c r="K109"/>
      <c r="L109"/>
      <c r="M109"/>
      <c r="N109"/>
      <c r="O109"/>
      <c r="P109"/>
    </row>
    <row r="110" spans="1:16" s="18" customFormat="1" hidden="1" x14ac:dyDescent="0.25">
      <c r="A110" s="65"/>
      <c r="B110" s="59"/>
      <c r="C110" s="59"/>
      <c r="D110" s="59"/>
      <c r="E110" s="59"/>
      <c r="F110" s="60"/>
      <c r="G110" s="60"/>
      <c r="H110" s="61"/>
      <c r="I110"/>
      <c r="J110"/>
      <c r="K110"/>
      <c r="L110"/>
      <c r="M110"/>
      <c r="N110"/>
      <c r="O110"/>
      <c r="P110"/>
    </row>
    <row r="111" spans="1:16" s="18" customFormat="1" hidden="1" x14ac:dyDescent="0.25">
      <c r="A111" s="65"/>
      <c r="B111" s="59"/>
      <c r="C111" s="59"/>
      <c r="D111" s="59"/>
      <c r="E111" s="59"/>
      <c r="F111" s="60"/>
      <c r="G111" s="60"/>
      <c r="H111" s="61"/>
      <c r="I111"/>
      <c r="J111"/>
      <c r="K111"/>
      <c r="L111"/>
      <c r="M111"/>
      <c r="N111"/>
      <c r="O111"/>
      <c r="P111"/>
    </row>
    <row r="112" spans="1:16" s="18" customFormat="1" hidden="1" x14ac:dyDescent="0.25">
      <c r="A112" s="30"/>
      <c r="B112" s="59"/>
      <c r="C112" s="59"/>
      <c r="D112" s="59"/>
      <c r="E112" s="59"/>
      <c r="F112" s="60"/>
      <c r="G112" s="60"/>
      <c r="H112" s="61"/>
      <c r="I112"/>
      <c r="J112"/>
      <c r="K112"/>
      <c r="L112"/>
      <c r="M112"/>
      <c r="N112"/>
      <c r="O112"/>
      <c r="P112"/>
    </row>
    <row r="113" spans="1:16" s="18" customFormat="1" hidden="1" x14ac:dyDescent="0.25">
      <c r="A113" s="34"/>
      <c r="B113" s="59"/>
      <c r="C113" s="59"/>
      <c r="D113" s="59"/>
      <c r="E113" s="59"/>
      <c r="F113" s="60"/>
      <c r="G113" s="60"/>
      <c r="H113" s="61"/>
      <c r="I113"/>
      <c r="J113"/>
      <c r="K113"/>
      <c r="L113"/>
      <c r="M113"/>
      <c r="N113"/>
      <c r="O113"/>
      <c r="P113"/>
    </row>
    <row r="114" spans="1:16" s="18" customFormat="1" hidden="1" x14ac:dyDescent="0.25">
      <c r="A114" s="66"/>
      <c r="B114" s="59"/>
      <c r="C114" s="59"/>
      <c r="D114" s="59"/>
      <c r="E114" s="59"/>
      <c r="F114" s="60"/>
      <c r="G114" s="60"/>
      <c r="H114" s="61"/>
      <c r="I114"/>
      <c r="J114"/>
      <c r="K114"/>
      <c r="L114"/>
      <c r="M114"/>
      <c r="N114"/>
      <c r="O114"/>
      <c r="P114"/>
    </row>
    <row r="115" spans="1:16" s="18" customFormat="1" hidden="1" x14ac:dyDescent="0.25">
      <c r="A115" s="67"/>
      <c r="B115" s="59"/>
      <c r="C115" s="59"/>
      <c r="D115" s="59"/>
      <c r="E115" s="59"/>
      <c r="F115" s="60"/>
      <c r="G115" s="60"/>
      <c r="H115" s="61"/>
      <c r="I115"/>
      <c r="J115"/>
      <c r="K115"/>
      <c r="L115"/>
      <c r="M115"/>
      <c r="N115"/>
      <c r="O115"/>
      <c r="P115"/>
    </row>
    <row r="116" spans="1:16" s="18" customFormat="1" hidden="1" x14ac:dyDescent="0.25">
      <c r="A116" s="67"/>
      <c r="B116" s="59"/>
      <c r="C116" s="59"/>
      <c r="D116" s="59"/>
      <c r="E116" s="59"/>
      <c r="F116" s="60"/>
      <c r="G116" s="60"/>
      <c r="H116" s="61"/>
      <c r="I116"/>
      <c r="J116"/>
      <c r="K116"/>
      <c r="L116"/>
      <c r="M116"/>
      <c r="N116"/>
      <c r="O116"/>
      <c r="P116"/>
    </row>
    <row r="117" spans="1:16" s="18" customFormat="1" hidden="1" x14ac:dyDescent="0.25">
      <c r="A117" s="68"/>
      <c r="B117" s="55"/>
      <c r="C117" s="55"/>
      <c r="D117" s="55"/>
      <c r="E117" s="55"/>
      <c r="F117" s="56"/>
      <c r="G117" s="56"/>
      <c r="H117" s="57"/>
      <c r="I117"/>
      <c r="J117"/>
      <c r="K117"/>
      <c r="L117"/>
      <c r="M117"/>
      <c r="N117"/>
      <c r="O117"/>
      <c r="P117"/>
    </row>
    <row r="118" spans="1:16" s="18" customFormat="1" hidden="1" x14ac:dyDescent="0.25">
      <c r="A118" s="34"/>
      <c r="B118" s="59"/>
      <c r="C118" s="59"/>
      <c r="D118" s="59"/>
      <c r="E118" s="59"/>
      <c r="F118" s="60"/>
      <c r="G118" s="60"/>
      <c r="H118" s="61"/>
      <c r="I118"/>
      <c r="J118"/>
      <c r="K118"/>
      <c r="L118"/>
      <c r="M118"/>
      <c r="N118"/>
      <c r="O118"/>
      <c r="P118"/>
    </row>
    <row r="119" spans="1:16" s="18" customFormat="1" hidden="1" x14ac:dyDescent="0.25">
      <c r="A119" s="34"/>
      <c r="B119" s="59"/>
      <c r="C119" s="59"/>
      <c r="D119" s="59"/>
      <c r="E119" s="59"/>
      <c r="F119" s="60"/>
      <c r="G119" s="60"/>
      <c r="H119" s="61"/>
      <c r="I119"/>
      <c r="J119"/>
      <c r="K119"/>
      <c r="L119"/>
      <c r="M119"/>
      <c r="N119"/>
      <c r="O119"/>
      <c r="P119"/>
    </row>
    <row r="120" spans="1:16" s="18" customFormat="1" hidden="1" x14ac:dyDescent="0.25">
      <c r="A120" s="34"/>
      <c r="B120" s="59"/>
      <c r="C120" s="59"/>
      <c r="D120" s="59"/>
      <c r="E120" s="59"/>
      <c r="F120" s="60"/>
      <c r="G120" s="60"/>
      <c r="H120" s="61"/>
      <c r="I120"/>
      <c r="J120"/>
      <c r="K120"/>
      <c r="L120"/>
      <c r="M120"/>
      <c r="N120"/>
      <c r="O120"/>
      <c r="P120"/>
    </row>
    <row r="121" spans="1:16" s="18" customFormat="1" hidden="1" x14ac:dyDescent="0.25">
      <c r="A121" s="34"/>
      <c r="B121" s="59"/>
      <c r="C121" s="59"/>
      <c r="D121" s="59"/>
      <c r="E121" s="59"/>
      <c r="F121" s="60"/>
      <c r="G121" s="60"/>
      <c r="H121" s="61"/>
      <c r="I121"/>
      <c r="J121"/>
      <c r="K121"/>
      <c r="L121"/>
      <c r="M121"/>
      <c r="N121"/>
      <c r="O121"/>
      <c r="P121"/>
    </row>
    <row r="122" spans="1:16" s="18" customFormat="1" hidden="1" x14ac:dyDescent="0.25">
      <c r="A122" s="34"/>
      <c r="B122" s="59"/>
      <c r="C122" s="59"/>
      <c r="D122" s="59"/>
      <c r="E122" s="59"/>
      <c r="F122" s="59"/>
      <c r="G122" s="60"/>
      <c r="H122" s="64"/>
      <c r="I122"/>
      <c r="J122"/>
      <c r="K122"/>
      <c r="L122"/>
      <c r="M122"/>
      <c r="N122"/>
      <c r="O122"/>
      <c r="P122"/>
    </row>
    <row r="123" spans="1:16" s="18" customFormat="1" hidden="1" x14ac:dyDescent="0.25">
      <c r="A123" s="34"/>
      <c r="B123" s="59"/>
      <c r="C123" s="59"/>
      <c r="D123" s="59"/>
      <c r="E123" s="59"/>
      <c r="F123" s="59"/>
      <c r="G123" s="60"/>
      <c r="H123" s="64"/>
      <c r="I123"/>
      <c r="J123"/>
      <c r="K123"/>
      <c r="L123"/>
      <c r="M123"/>
      <c r="N123"/>
      <c r="O123"/>
      <c r="P123"/>
    </row>
    <row r="124" spans="1:16" s="18" customFormat="1" hidden="1" x14ac:dyDescent="0.25">
      <c r="A124" s="29"/>
      <c r="B124" s="59"/>
      <c r="C124" s="59"/>
      <c r="D124" s="59"/>
      <c r="E124" s="59"/>
      <c r="F124" s="59"/>
      <c r="G124" s="60"/>
      <c r="H124" s="64"/>
      <c r="I124"/>
      <c r="J124"/>
      <c r="K124"/>
      <c r="L124"/>
      <c r="M124"/>
      <c r="N124"/>
      <c r="O124"/>
      <c r="P124"/>
    </row>
    <row r="125" spans="1:16" s="18" customFormat="1" hidden="1" x14ac:dyDescent="0.25">
      <c r="A125" s="34"/>
      <c r="B125" s="59"/>
      <c r="C125" s="59"/>
      <c r="D125" s="59"/>
      <c r="E125" s="59"/>
      <c r="F125" s="60"/>
      <c r="G125" s="60"/>
      <c r="H125" s="61"/>
      <c r="I125"/>
      <c r="J125"/>
      <c r="K125"/>
      <c r="L125"/>
      <c r="M125"/>
      <c r="N125"/>
      <c r="O125"/>
      <c r="P125"/>
    </row>
    <row r="126" spans="1:16" s="18" customFormat="1" hidden="1" x14ac:dyDescent="0.25">
      <c r="A126" s="69"/>
      <c r="B126" s="55"/>
      <c r="C126" s="55"/>
      <c r="D126" s="55"/>
      <c r="E126" s="55"/>
      <c r="F126" s="56"/>
      <c r="G126" s="56"/>
      <c r="H126" s="57"/>
      <c r="I126"/>
      <c r="J126"/>
      <c r="K126"/>
      <c r="L126"/>
      <c r="M126"/>
      <c r="N126"/>
      <c r="O126"/>
      <c r="P126"/>
    </row>
    <row r="127" spans="1:16" s="18" customFormat="1" hidden="1" x14ac:dyDescent="0.25">
      <c r="A127" s="70"/>
      <c r="B127" s="59"/>
      <c r="C127" s="59"/>
      <c r="D127" s="59"/>
      <c r="E127" s="59"/>
      <c r="F127" s="60"/>
      <c r="G127" s="60"/>
      <c r="H127" s="61"/>
      <c r="I127"/>
      <c r="J127"/>
      <c r="K127"/>
      <c r="L127"/>
      <c r="M127"/>
      <c r="N127"/>
      <c r="O127"/>
      <c r="P127"/>
    </row>
    <row r="128" spans="1:16" s="18" customFormat="1" hidden="1" x14ac:dyDescent="0.25">
      <c r="A128" s="69"/>
      <c r="B128" s="55"/>
      <c r="C128" s="55"/>
      <c r="D128" s="55"/>
      <c r="E128" s="55"/>
      <c r="F128" s="56"/>
      <c r="G128" s="56"/>
      <c r="H128" s="57"/>
      <c r="I128"/>
      <c r="J128"/>
      <c r="K128"/>
      <c r="L128"/>
      <c r="M128"/>
      <c r="N128"/>
      <c r="O128"/>
      <c r="P128"/>
    </row>
    <row r="129" spans="1:16" s="18" customFormat="1" hidden="1" x14ac:dyDescent="0.25">
      <c r="A129" s="71"/>
      <c r="B129" s="37"/>
      <c r="C129" s="37"/>
      <c r="D129" s="37"/>
      <c r="E129" s="37"/>
      <c r="F129" s="37"/>
      <c r="G129" s="38"/>
      <c r="H129" s="39"/>
      <c r="I129"/>
      <c r="J129"/>
      <c r="K129"/>
      <c r="L129"/>
      <c r="M129"/>
      <c r="N129"/>
      <c r="O129"/>
      <c r="P129"/>
    </row>
    <row r="130" spans="1:16" s="18" customFormat="1" hidden="1" x14ac:dyDescent="0.25">
      <c r="A130" s="71"/>
      <c r="B130" s="37"/>
      <c r="C130" s="37"/>
      <c r="D130" s="37"/>
      <c r="E130" s="37"/>
      <c r="F130" s="37"/>
      <c r="G130" s="38"/>
      <c r="H130" s="39"/>
      <c r="I130"/>
      <c r="J130"/>
      <c r="K130"/>
      <c r="L130"/>
      <c r="M130"/>
      <c r="N130"/>
      <c r="O130"/>
      <c r="P130"/>
    </row>
    <row r="131" spans="1:16" s="18" customFormat="1" hidden="1" x14ac:dyDescent="0.25">
      <c r="A131" s="71"/>
      <c r="B131" s="37"/>
      <c r="C131" s="37"/>
      <c r="D131" s="37"/>
      <c r="E131" s="37"/>
      <c r="F131" s="37"/>
      <c r="G131" s="38"/>
      <c r="H131" s="39"/>
      <c r="I131"/>
      <c r="J131"/>
      <c r="K131"/>
      <c r="L131"/>
      <c r="M131"/>
      <c r="N131"/>
      <c r="O131"/>
      <c r="P131"/>
    </row>
    <row r="132" spans="1:16" s="18" customFormat="1" hidden="1" x14ac:dyDescent="0.25">
      <c r="A132" s="71"/>
      <c r="B132" s="37"/>
      <c r="C132" s="37"/>
      <c r="D132" s="37"/>
      <c r="E132" s="37"/>
      <c r="F132" s="37"/>
      <c r="G132" s="38"/>
      <c r="H132" s="39"/>
      <c r="I132"/>
      <c r="J132"/>
      <c r="K132"/>
      <c r="L132"/>
      <c r="M132"/>
      <c r="N132"/>
      <c r="O132"/>
      <c r="P132"/>
    </row>
    <row r="133" spans="1:16" s="18" customFormat="1" hidden="1" x14ac:dyDescent="0.25">
      <c r="A133" s="71"/>
      <c r="B133" s="37"/>
      <c r="C133" s="37"/>
      <c r="D133" s="37"/>
      <c r="E133" s="37"/>
      <c r="F133" s="37"/>
      <c r="G133" s="38"/>
      <c r="H133" s="39"/>
      <c r="I133"/>
      <c r="J133"/>
      <c r="K133"/>
      <c r="L133"/>
      <c r="M133"/>
      <c r="N133"/>
      <c r="O133"/>
      <c r="P133"/>
    </row>
    <row r="134" spans="1:16" s="72" customFormat="1" hidden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</row>
    <row r="135" spans="1:16" s="72" customFormat="1" hidden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</row>
    <row r="136" spans="1:16" s="72" customFormat="1" hidden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</row>
    <row r="137" spans="1:16" s="72" customFormat="1" hidden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</row>
    <row r="138" spans="1:16" s="72" customFormat="1" hidden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</row>
    <row r="139" spans="1:16" s="72" customFormat="1" hidden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</row>
    <row r="140" spans="1:16" s="72" customFormat="1" hidden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</row>
    <row r="141" spans="1:16" s="72" customFormat="1" hidden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</row>
    <row r="142" spans="1:16" s="72" customFormat="1" hidden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</row>
  </sheetData>
  <mergeCells count="16">
    <mergeCell ref="A67:F67"/>
    <mergeCell ref="A68:F68"/>
    <mergeCell ref="A2:O2"/>
    <mergeCell ref="L1:O1"/>
    <mergeCell ref="H4:H5"/>
    <mergeCell ref="I4:O4"/>
    <mergeCell ref="A1:H1"/>
    <mergeCell ref="A3:H3"/>
    <mergeCell ref="A4:A5"/>
    <mergeCell ref="B4:B5"/>
    <mergeCell ref="C4:C5"/>
    <mergeCell ref="D4:D5"/>
    <mergeCell ref="E4:E5"/>
    <mergeCell ref="F4:F5"/>
    <mergeCell ref="G4:G5"/>
    <mergeCell ref="A66:F66"/>
  </mergeCells>
  <pageMargins left="0.78740157480314965" right="0.15748031496062992" top="0.35433070866141736" bottom="0.15748031496062992" header="0" footer="0"/>
  <pageSetup paperSize="9" scale="53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abSelected="1" view="pageBreakPreview" zoomScale="130" zoomScaleNormal="124" zoomScaleSheetLayoutView="130" workbookViewId="0">
      <pane xSplit="1" ySplit="5" topLeftCell="B6" activePane="bottomRight" state="frozenSplit"/>
      <selection pane="topRight" activeCell="K1" sqref="K1"/>
      <selection pane="bottomLeft" activeCell="A9" sqref="A9"/>
      <selection pane="bottomRight" activeCell="A8" sqref="A8"/>
    </sheetView>
  </sheetViews>
  <sheetFormatPr defaultColWidth="9.140625" defaultRowHeight="12.75" x14ac:dyDescent="0.2"/>
  <cols>
    <col min="1" max="1" width="47.28515625" style="1" customWidth="1"/>
    <col min="2" max="3" width="13.5703125" style="2" customWidth="1"/>
    <col min="4" max="5" width="15" style="2" customWidth="1"/>
    <col min="6" max="6" width="14" style="2" customWidth="1"/>
    <col min="7" max="7" width="13.140625" style="2" customWidth="1"/>
    <col min="8" max="8" width="11.7109375" style="2" customWidth="1"/>
    <col min="9" max="9" width="12.5703125" style="2" customWidth="1"/>
    <col min="10" max="10" width="12.42578125" style="2" customWidth="1"/>
    <col min="11" max="11" width="9.140625" style="2"/>
    <col min="12" max="12" width="11.42578125" style="2" customWidth="1"/>
    <col min="13" max="13" width="9.140625" style="2" customWidth="1"/>
    <col min="14" max="14" width="10.85546875" style="2" customWidth="1"/>
    <col min="15" max="16384" width="9.140625" style="2"/>
  </cols>
  <sheetData>
    <row r="1" spans="1:14" ht="39.75" customHeight="1" x14ac:dyDescent="0.3">
      <c r="L1" s="340" t="s">
        <v>0</v>
      </c>
      <c r="M1" s="340"/>
      <c r="N1" s="340"/>
    </row>
    <row r="2" spans="1:14" ht="39.75" customHeight="1" x14ac:dyDescent="0.2">
      <c r="A2" s="341" t="s">
        <v>361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</row>
    <row r="3" spans="1:14" ht="11.25" customHeight="1" x14ac:dyDescent="0.2">
      <c r="A3" s="342" t="s">
        <v>1</v>
      </c>
      <c r="B3" s="343" t="s">
        <v>2</v>
      </c>
      <c r="C3" s="343" t="s">
        <v>3</v>
      </c>
      <c r="D3" s="343" t="s">
        <v>4</v>
      </c>
      <c r="E3" s="344" t="s">
        <v>3</v>
      </c>
      <c r="F3" s="347" t="s">
        <v>5</v>
      </c>
      <c r="G3" s="347" t="s">
        <v>6</v>
      </c>
      <c r="H3" s="348" t="s">
        <v>7</v>
      </c>
      <c r="I3" s="347" t="s">
        <v>363</v>
      </c>
      <c r="J3" s="347" t="s">
        <v>8</v>
      </c>
      <c r="K3" s="347" t="s">
        <v>9</v>
      </c>
      <c r="L3" s="348" t="s">
        <v>10</v>
      </c>
      <c r="M3" s="348"/>
      <c r="N3" s="348"/>
    </row>
    <row r="4" spans="1:14" ht="12" customHeight="1" x14ac:dyDescent="0.2">
      <c r="A4" s="342"/>
      <c r="B4" s="343"/>
      <c r="C4" s="343"/>
      <c r="D4" s="343"/>
      <c r="E4" s="345"/>
      <c r="F4" s="347"/>
      <c r="G4" s="347"/>
      <c r="H4" s="348"/>
      <c r="I4" s="347"/>
      <c r="J4" s="347"/>
      <c r="K4" s="347"/>
      <c r="L4" s="349" t="s">
        <v>11</v>
      </c>
      <c r="M4" s="351" t="s">
        <v>12</v>
      </c>
      <c r="N4" s="352"/>
    </row>
    <row r="5" spans="1:14" s="3" customFormat="1" ht="36.75" customHeight="1" x14ac:dyDescent="0.2">
      <c r="A5" s="342"/>
      <c r="B5" s="343"/>
      <c r="C5" s="343"/>
      <c r="D5" s="343"/>
      <c r="E5" s="346"/>
      <c r="F5" s="347"/>
      <c r="G5" s="347"/>
      <c r="H5" s="348"/>
      <c r="I5" s="347"/>
      <c r="J5" s="347"/>
      <c r="K5" s="347"/>
      <c r="L5" s="350"/>
      <c r="M5" s="280" t="s">
        <v>13</v>
      </c>
      <c r="N5" s="280" t="s">
        <v>14</v>
      </c>
    </row>
    <row r="6" spans="1:14" ht="12.75" customHeight="1" x14ac:dyDescent="0.2">
      <c r="A6" s="4">
        <v>1</v>
      </c>
      <c r="B6" s="4">
        <v>2</v>
      </c>
      <c r="C6" s="4">
        <v>3</v>
      </c>
      <c r="D6" s="5">
        <v>4</v>
      </c>
      <c r="E6" s="5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7">
        <v>12</v>
      </c>
      <c r="M6" s="7">
        <v>13</v>
      </c>
      <c r="N6" s="7">
        <v>14</v>
      </c>
    </row>
    <row r="7" spans="1:14" ht="24" customHeight="1" x14ac:dyDescent="0.2">
      <c r="A7" s="8" t="s">
        <v>15</v>
      </c>
      <c r="B7" s="260">
        <v>1272103203.5</v>
      </c>
      <c r="C7" s="260">
        <f>D7-B7</f>
        <v>44200780.529999971</v>
      </c>
      <c r="D7" s="260">
        <v>1316303984.03</v>
      </c>
      <c r="E7" s="260">
        <f>F7-D7</f>
        <v>62919269.700000286</v>
      </c>
      <c r="F7" s="260">
        <v>1379223253.7300003</v>
      </c>
      <c r="G7" s="260">
        <v>690575824.13999999</v>
      </c>
      <c r="H7" s="260">
        <v>672761703.25</v>
      </c>
      <c r="I7" s="261">
        <f t="shared" ref="I7:I20" si="0">IF(G7=0,0,H7/G7)</f>
        <v>0.97420396100285644</v>
      </c>
      <c r="J7" s="260">
        <f>G7-H7</f>
        <v>17814120.889999986</v>
      </c>
      <c r="K7" s="262">
        <f>H7/H44*100</f>
        <v>96.273402317251197</v>
      </c>
      <c r="L7" s="262">
        <v>605127.69999999995</v>
      </c>
      <c r="M7" s="263">
        <v>48.2</v>
      </c>
      <c r="N7" s="263">
        <v>89.2</v>
      </c>
    </row>
    <row r="8" spans="1:14" ht="37.5" customHeight="1" x14ac:dyDescent="0.2">
      <c r="A8" s="4" t="s">
        <v>16</v>
      </c>
      <c r="B8" s="260">
        <v>94188833.309999987</v>
      </c>
      <c r="C8" s="260">
        <f t="shared" ref="C8:C44" si="1">D8-B8</f>
        <v>-2801.0099999904633</v>
      </c>
      <c r="D8" s="260">
        <v>94186032.299999997</v>
      </c>
      <c r="E8" s="260">
        <f t="shared" ref="E8:E44" si="2">F8-D8</f>
        <v>-391162.6400000006</v>
      </c>
      <c r="F8" s="260">
        <v>93794869.659999996</v>
      </c>
      <c r="G8" s="260">
        <v>48729242.350000001</v>
      </c>
      <c r="H8" s="260">
        <v>41239488.930000007</v>
      </c>
      <c r="I8" s="261">
        <f t="shared" si="0"/>
        <v>0.84629858666374291</v>
      </c>
      <c r="J8" s="260">
        <f t="shared" ref="J8:J43" si="3">G8-H8</f>
        <v>7489753.4199999943</v>
      </c>
      <c r="K8" s="262">
        <f>H8/H44*100</f>
        <v>5.9014445827341584</v>
      </c>
      <c r="L8" s="260">
        <v>36224218.419999994</v>
      </c>
      <c r="M8" s="263">
        <v>44.7</v>
      </c>
      <c r="N8" s="263">
        <v>92.2</v>
      </c>
    </row>
    <row r="9" spans="1:14" s="10" customFormat="1" ht="36.75" customHeight="1" x14ac:dyDescent="0.2">
      <c r="A9" s="9" t="s">
        <v>17</v>
      </c>
      <c r="B9" s="260">
        <v>44859330.68</v>
      </c>
      <c r="C9" s="260">
        <f t="shared" si="1"/>
        <v>174627.30999999493</v>
      </c>
      <c r="D9" s="260">
        <v>45033957.989999995</v>
      </c>
      <c r="E9" s="260">
        <f t="shared" si="2"/>
        <v>-352401.98999999464</v>
      </c>
      <c r="F9" s="260">
        <v>44681556</v>
      </c>
      <c r="G9" s="260">
        <v>18212407.02</v>
      </c>
      <c r="H9" s="260">
        <v>15045598.620000001</v>
      </c>
      <c r="I9" s="261">
        <f t="shared" si="0"/>
        <v>0.82611807453444452</v>
      </c>
      <c r="J9" s="260">
        <f t="shared" si="3"/>
        <v>3166808.3999999985</v>
      </c>
      <c r="K9" s="262">
        <f>H9/H44*100</f>
        <v>2.1530520569909379</v>
      </c>
      <c r="L9" s="260">
        <v>13484469.239999998</v>
      </c>
      <c r="M9" s="264">
        <v>31.6</v>
      </c>
      <c r="N9" s="264">
        <v>63.7</v>
      </c>
    </row>
    <row r="10" spans="1:14" s="11" customFormat="1" ht="36" x14ac:dyDescent="0.2">
      <c r="A10" s="4" t="s">
        <v>18</v>
      </c>
      <c r="B10" s="260">
        <v>6814117.5500000007</v>
      </c>
      <c r="C10" s="260">
        <f t="shared" si="1"/>
        <v>166999.37000000011</v>
      </c>
      <c r="D10" s="260">
        <v>6981116.9200000009</v>
      </c>
      <c r="E10" s="260">
        <f t="shared" si="2"/>
        <v>389756.77000000048</v>
      </c>
      <c r="F10" s="260">
        <v>7370873.6900000013</v>
      </c>
      <c r="G10" s="260">
        <v>5333330.9099999992</v>
      </c>
      <c r="H10" s="260">
        <v>4179078.3900000006</v>
      </c>
      <c r="I10" s="261">
        <f t="shared" si="0"/>
        <v>0.78357755416305142</v>
      </c>
      <c r="J10" s="260">
        <f t="shared" si="3"/>
        <v>1154252.5199999986</v>
      </c>
      <c r="K10" s="262">
        <f>H10/H44*100</f>
        <v>0.59803358783978244</v>
      </c>
      <c r="L10" s="260">
        <v>4780075.3</v>
      </c>
      <c r="M10" s="264">
        <v>44.1</v>
      </c>
      <c r="N10" s="264">
        <v>89.3</v>
      </c>
    </row>
    <row r="11" spans="1:14" ht="50.25" customHeight="1" x14ac:dyDescent="0.2">
      <c r="A11" s="4" t="s">
        <v>19</v>
      </c>
      <c r="B11" s="260">
        <v>390619.4</v>
      </c>
      <c r="C11" s="260">
        <f t="shared" si="1"/>
        <v>0</v>
      </c>
      <c r="D11" s="260">
        <v>390619.4</v>
      </c>
      <c r="E11" s="260">
        <f t="shared" si="2"/>
        <v>340869</v>
      </c>
      <c r="F11" s="260">
        <v>731488.4</v>
      </c>
      <c r="G11" s="260">
        <v>310619.40000000002</v>
      </c>
      <c r="H11" s="260">
        <v>93185.819999999992</v>
      </c>
      <c r="I11" s="261">
        <f t="shared" si="0"/>
        <v>0.29999999999999993</v>
      </c>
      <c r="J11" s="260">
        <f t="shared" si="3"/>
        <v>217433.58000000002</v>
      </c>
      <c r="K11" s="262">
        <f>H11/H44*100</f>
        <v>1.3335057414510985E-2</v>
      </c>
      <c r="L11" s="260">
        <v>99861</v>
      </c>
      <c r="M11" s="265">
        <v>23</v>
      </c>
      <c r="N11" s="263">
        <v>29.9</v>
      </c>
    </row>
    <row r="12" spans="1:14" ht="24" x14ac:dyDescent="0.2">
      <c r="A12" s="12" t="s">
        <v>20</v>
      </c>
      <c r="B12" s="260">
        <v>792700538.77999997</v>
      </c>
      <c r="C12" s="260">
        <f t="shared" si="1"/>
        <v>36963032.030000091</v>
      </c>
      <c r="D12" s="260">
        <v>829663570.81000006</v>
      </c>
      <c r="E12" s="260">
        <f t="shared" si="2"/>
        <v>33768342.209999919</v>
      </c>
      <c r="F12" s="260">
        <v>863431913.01999998</v>
      </c>
      <c r="G12" s="260">
        <v>479791155.50000006</v>
      </c>
      <c r="H12" s="260">
        <v>479210634.68000001</v>
      </c>
      <c r="I12" s="261">
        <f t="shared" si="0"/>
        <v>0.99879005518683417</v>
      </c>
      <c r="J12" s="260">
        <f t="shared" si="3"/>
        <v>580520.82000005245</v>
      </c>
      <c r="K12" s="262">
        <f>H12/H44*100</f>
        <v>68.575898426413488</v>
      </c>
      <c r="L12" s="260">
        <v>425484630.49000007</v>
      </c>
      <c r="M12" s="263">
        <v>52</v>
      </c>
      <c r="N12" s="263">
        <v>89.5</v>
      </c>
    </row>
    <row r="13" spans="1:14" s="11" customFormat="1" ht="30" customHeight="1" x14ac:dyDescent="0.2">
      <c r="A13" s="13" t="s">
        <v>21</v>
      </c>
      <c r="B13" s="266">
        <v>28160</v>
      </c>
      <c r="C13" s="260">
        <f t="shared" si="1"/>
        <v>0</v>
      </c>
      <c r="D13" s="266">
        <v>28160</v>
      </c>
      <c r="E13" s="260">
        <f t="shared" si="2"/>
        <v>-8668.84</v>
      </c>
      <c r="F13" s="266">
        <v>19491.16</v>
      </c>
      <c r="G13" s="266">
        <v>6880</v>
      </c>
      <c r="H13" s="266">
        <v>6880</v>
      </c>
      <c r="I13" s="267">
        <f t="shared" si="0"/>
        <v>1</v>
      </c>
      <c r="J13" s="260">
        <f t="shared" si="3"/>
        <v>0</v>
      </c>
      <c r="K13" s="262">
        <f>H13/H44*100</f>
        <v>9.8454029821098965E-4</v>
      </c>
      <c r="L13" s="266">
        <v>5700</v>
      </c>
      <c r="M13" s="263">
        <v>16.2</v>
      </c>
      <c r="N13" s="263">
        <v>100</v>
      </c>
    </row>
    <row r="14" spans="1:14" s="11" customFormat="1" ht="22.5" customHeight="1" x14ac:dyDescent="0.2">
      <c r="A14" s="13" t="s">
        <v>22</v>
      </c>
      <c r="B14" s="266">
        <v>62656</v>
      </c>
      <c r="C14" s="260">
        <f t="shared" si="1"/>
        <v>0</v>
      </c>
      <c r="D14" s="266">
        <v>62656</v>
      </c>
      <c r="E14" s="260">
        <f t="shared" si="2"/>
        <v>0</v>
      </c>
      <c r="F14" s="266">
        <v>62656</v>
      </c>
      <c r="G14" s="266">
        <v>62656</v>
      </c>
      <c r="H14" s="266">
        <v>0</v>
      </c>
      <c r="I14" s="261">
        <f t="shared" si="0"/>
        <v>0</v>
      </c>
      <c r="J14" s="260">
        <f t="shared" si="3"/>
        <v>62656</v>
      </c>
      <c r="K14" s="262">
        <f>H14/H44*100</f>
        <v>0</v>
      </c>
      <c r="L14" s="266">
        <v>60350</v>
      </c>
      <c r="M14" s="263">
        <v>42.2</v>
      </c>
      <c r="N14" s="263">
        <v>100</v>
      </c>
    </row>
    <row r="15" spans="1:14" ht="36" x14ac:dyDescent="0.2">
      <c r="A15" s="4" t="s">
        <v>23</v>
      </c>
      <c r="B15" s="260">
        <v>477800</v>
      </c>
      <c r="C15" s="260">
        <f t="shared" si="1"/>
        <v>0</v>
      </c>
      <c r="D15" s="260">
        <v>477800</v>
      </c>
      <c r="E15" s="260">
        <f t="shared" si="2"/>
        <v>1677647.2100000004</v>
      </c>
      <c r="F15" s="260">
        <v>2155447.2100000004</v>
      </c>
      <c r="G15" s="260">
        <v>2151333.6100000003</v>
      </c>
      <c r="H15" s="260">
        <v>2129559.0500000003</v>
      </c>
      <c r="I15" s="261">
        <f t="shared" si="0"/>
        <v>0.98987857582906447</v>
      </c>
      <c r="J15" s="260">
        <f t="shared" si="3"/>
        <v>21774.560000000056</v>
      </c>
      <c r="K15" s="262">
        <f>H15/H44*100</f>
        <v>0.30474370670710932</v>
      </c>
      <c r="L15" s="260">
        <v>58574</v>
      </c>
      <c r="M15" s="263">
        <v>2.8</v>
      </c>
      <c r="N15" s="263">
        <v>100</v>
      </c>
    </row>
    <row r="16" spans="1:14" ht="37.5" customHeight="1" x14ac:dyDescent="0.2">
      <c r="A16" s="4" t="s">
        <v>24</v>
      </c>
      <c r="B16" s="260">
        <v>145028223.53999999</v>
      </c>
      <c r="C16" s="260">
        <f t="shared" si="1"/>
        <v>1050204.0800000131</v>
      </c>
      <c r="D16" s="260">
        <v>146078427.62</v>
      </c>
      <c r="E16" s="260">
        <f t="shared" si="2"/>
        <v>2852765.400000006</v>
      </c>
      <c r="F16" s="260">
        <v>148931193.02000001</v>
      </c>
      <c r="G16" s="260">
        <v>78249377.939999983</v>
      </c>
      <c r="H16" s="260">
        <v>78249377.939999983</v>
      </c>
      <c r="I16" s="261">
        <f t="shared" si="0"/>
        <v>1</v>
      </c>
      <c r="J16" s="260">
        <f t="shared" si="3"/>
        <v>0</v>
      </c>
      <c r="K16" s="262">
        <f>H16/H44*100</f>
        <v>11.197625856376746</v>
      </c>
      <c r="L16" s="260">
        <v>69100019.469999999</v>
      </c>
      <c r="M16" s="263">
        <v>48.9</v>
      </c>
      <c r="N16" s="263">
        <v>100</v>
      </c>
    </row>
    <row r="17" spans="1:14" s="11" customFormat="1" ht="37.5" customHeight="1" x14ac:dyDescent="0.2">
      <c r="A17" s="13" t="s">
        <v>25</v>
      </c>
      <c r="B17" s="266">
        <v>100600</v>
      </c>
      <c r="C17" s="260">
        <f t="shared" si="1"/>
        <v>0</v>
      </c>
      <c r="D17" s="266">
        <v>100600</v>
      </c>
      <c r="E17" s="260">
        <f t="shared" si="2"/>
        <v>0</v>
      </c>
      <c r="F17" s="266">
        <v>100600</v>
      </c>
      <c r="G17" s="266">
        <v>68300</v>
      </c>
      <c r="H17" s="266">
        <v>60695</v>
      </c>
      <c r="I17" s="261">
        <f t="shared" si="0"/>
        <v>0.88865300146412884</v>
      </c>
      <c r="J17" s="260">
        <f t="shared" si="3"/>
        <v>7605</v>
      </c>
      <c r="K17" s="262">
        <f>H17/H44*100</f>
        <v>8.6855629941738396E-3</v>
      </c>
      <c r="L17" s="266">
        <v>56750</v>
      </c>
      <c r="M17" s="263">
        <v>59.7</v>
      </c>
      <c r="N17" s="263">
        <v>100</v>
      </c>
    </row>
    <row r="18" spans="1:14" ht="60.75" customHeight="1" x14ac:dyDescent="0.2">
      <c r="A18" s="4" t="s">
        <v>26</v>
      </c>
      <c r="B18" s="260">
        <v>603519.19999999995</v>
      </c>
      <c r="C18" s="260">
        <f t="shared" si="1"/>
        <v>0</v>
      </c>
      <c r="D18" s="260">
        <v>603519.19999999995</v>
      </c>
      <c r="E18" s="260">
        <f t="shared" si="2"/>
        <v>-48566.75</v>
      </c>
      <c r="F18" s="260">
        <v>554952.44999999995</v>
      </c>
      <c r="G18" s="260">
        <v>454044</v>
      </c>
      <c r="H18" s="260">
        <v>449638.58</v>
      </c>
      <c r="I18" s="261">
        <f t="shared" si="0"/>
        <v>0.99029737206085755</v>
      </c>
      <c r="J18" s="260">
        <f t="shared" si="3"/>
        <v>4405.4199999999837</v>
      </c>
      <c r="K18" s="262">
        <f>H18/H44*100</f>
        <v>6.4344084540750857E-2</v>
      </c>
      <c r="L18" s="260">
        <v>453670.38</v>
      </c>
      <c r="M18" s="263">
        <v>71.2</v>
      </c>
      <c r="N18" s="263">
        <v>96.8</v>
      </c>
    </row>
    <row r="19" spans="1:14" ht="35.25" customHeight="1" x14ac:dyDescent="0.2">
      <c r="A19" s="4" t="s">
        <v>27</v>
      </c>
      <c r="B19" s="260">
        <v>945741.2</v>
      </c>
      <c r="C19" s="260">
        <f t="shared" si="1"/>
        <v>14926.800000000047</v>
      </c>
      <c r="D19" s="260">
        <v>960668</v>
      </c>
      <c r="E19" s="260">
        <f t="shared" si="2"/>
        <v>0</v>
      </c>
      <c r="F19" s="260">
        <v>960668</v>
      </c>
      <c r="G19" s="260">
        <v>473562.58</v>
      </c>
      <c r="H19" s="260">
        <v>454035.78</v>
      </c>
      <c r="I19" s="261">
        <f t="shared" si="0"/>
        <v>0.95876616771536305</v>
      </c>
      <c r="J19" s="260">
        <f t="shared" si="3"/>
        <v>19526.799999999988</v>
      </c>
      <c r="K19" s="262">
        <f>H19/H44*100</f>
        <v>6.4973331720880712E-2</v>
      </c>
      <c r="L19" s="260">
        <v>417859.31</v>
      </c>
      <c r="M19" s="263">
        <v>43.4</v>
      </c>
      <c r="N19" s="263">
        <v>97.2</v>
      </c>
    </row>
    <row r="20" spans="1:14" ht="48" customHeight="1" x14ac:dyDescent="0.2">
      <c r="A20" s="4" t="s">
        <v>28</v>
      </c>
      <c r="B20" s="260">
        <v>23556020</v>
      </c>
      <c r="C20" s="260">
        <f t="shared" si="1"/>
        <v>0</v>
      </c>
      <c r="D20" s="260">
        <v>23556020</v>
      </c>
      <c r="E20" s="260">
        <f t="shared" si="2"/>
        <v>4978415</v>
      </c>
      <c r="F20" s="260">
        <v>28534435</v>
      </c>
      <c r="G20" s="260">
        <v>13727507.959999999</v>
      </c>
      <c r="H20" s="260">
        <v>13625845.959999999</v>
      </c>
      <c r="I20" s="261">
        <f t="shared" si="0"/>
        <v>0.99259428584589215</v>
      </c>
      <c r="J20" s="260">
        <f t="shared" si="3"/>
        <v>101662</v>
      </c>
      <c r="K20" s="262">
        <f>H20/H44*100</f>
        <v>1.9498829134935183</v>
      </c>
      <c r="L20" s="260">
        <v>13659479.1</v>
      </c>
      <c r="M20" s="263">
        <v>47.1</v>
      </c>
      <c r="N20" s="263">
        <v>98.6</v>
      </c>
    </row>
    <row r="21" spans="1:14" s="11" customFormat="1" ht="24" x14ac:dyDescent="0.2">
      <c r="A21" s="13" t="s">
        <v>29</v>
      </c>
      <c r="B21" s="266">
        <v>226528.91</v>
      </c>
      <c r="C21" s="260">
        <f t="shared" si="1"/>
        <v>615151.09</v>
      </c>
      <c r="D21" s="266">
        <v>841680</v>
      </c>
      <c r="E21" s="260">
        <f t="shared" si="2"/>
        <v>0</v>
      </c>
      <c r="F21" s="266">
        <v>841680</v>
      </c>
      <c r="G21" s="266">
        <v>841680</v>
      </c>
      <c r="H21" s="266">
        <v>841680</v>
      </c>
      <c r="I21" s="267">
        <f t="shared" ref="I21:I44" si="4">IF(G21=0,0,H21/G21)</f>
        <v>1</v>
      </c>
      <c r="J21" s="260">
        <f t="shared" si="3"/>
        <v>0</v>
      </c>
      <c r="K21" s="262">
        <f>H21/H44*100</f>
        <v>0.12044591252881189</v>
      </c>
      <c r="L21" s="266">
        <v>6744061.5</v>
      </c>
      <c r="M21" s="263">
        <v>95.2</v>
      </c>
      <c r="N21" s="263">
        <v>100</v>
      </c>
    </row>
    <row r="22" spans="1:14" s="11" customFormat="1" ht="36.75" customHeight="1" x14ac:dyDescent="0.2">
      <c r="A22" s="4" t="s">
        <v>30</v>
      </c>
      <c r="B22" s="266">
        <v>59898450.349999994</v>
      </c>
      <c r="C22" s="260">
        <f t="shared" si="1"/>
        <v>2251919.200000003</v>
      </c>
      <c r="D22" s="266">
        <v>62150369.549999997</v>
      </c>
      <c r="E22" s="260">
        <f t="shared" si="2"/>
        <v>-49019414.780000001</v>
      </c>
      <c r="F22" s="266">
        <v>13130954.77</v>
      </c>
      <c r="G22" s="266">
        <v>6019189.9100000001</v>
      </c>
      <c r="H22" s="266">
        <v>3058885.7800000003</v>
      </c>
      <c r="I22" s="267">
        <f t="shared" si="4"/>
        <v>0.50818894664182479</v>
      </c>
      <c r="J22" s="260">
        <f t="shared" si="3"/>
        <v>2960304.13</v>
      </c>
      <c r="K22" s="262">
        <f>H22/H44*100</f>
        <v>0.43773202297013897</v>
      </c>
      <c r="L22" s="266">
        <v>2699035.0999999996</v>
      </c>
      <c r="M22" s="264">
        <v>13.8</v>
      </c>
      <c r="N22" s="264">
        <v>94.5</v>
      </c>
    </row>
    <row r="23" spans="1:14" s="11" customFormat="1" ht="36" x14ac:dyDescent="0.2">
      <c r="A23" s="13" t="s">
        <v>31</v>
      </c>
      <c r="B23" s="266">
        <v>82925866.969999999</v>
      </c>
      <c r="C23" s="260">
        <f t="shared" si="1"/>
        <v>2662512.8599999994</v>
      </c>
      <c r="D23" s="266">
        <v>85588379.829999998</v>
      </c>
      <c r="E23" s="260">
        <f t="shared" si="2"/>
        <v>68626134.109999999</v>
      </c>
      <c r="F23" s="266">
        <v>154214513.94</v>
      </c>
      <c r="G23" s="266">
        <v>35595118.130000003</v>
      </c>
      <c r="H23" s="266">
        <v>33887949.890000001</v>
      </c>
      <c r="I23" s="267">
        <f t="shared" si="4"/>
        <v>0.95203925904206566</v>
      </c>
      <c r="J23" s="260">
        <f t="shared" si="3"/>
        <v>1707168.2400000021</v>
      </c>
      <c r="K23" s="262">
        <f>H23/H44*100</f>
        <v>4.8494262050086734</v>
      </c>
      <c r="L23" s="266">
        <v>31712858.430000003</v>
      </c>
      <c r="M23" s="263">
        <v>37.1</v>
      </c>
      <c r="N23" s="263">
        <v>76.7</v>
      </c>
    </row>
    <row r="24" spans="1:14" ht="46.5" customHeight="1" x14ac:dyDescent="0.2">
      <c r="A24" s="4" t="s">
        <v>32</v>
      </c>
      <c r="B24" s="266">
        <v>50000</v>
      </c>
      <c r="C24" s="260">
        <f t="shared" si="1"/>
        <v>0</v>
      </c>
      <c r="D24" s="266">
        <v>50000</v>
      </c>
      <c r="E24" s="260">
        <f t="shared" si="2"/>
        <v>0</v>
      </c>
      <c r="F24" s="266">
        <v>50000</v>
      </c>
      <c r="G24" s="266">
        <v>25000</v>
      </c>
      <c r="H24" s="266">
        <v>0</v>
      </c>
      <c r="I24" s="261">
        <f t="shared" si="4"/>
        <v>0</v>
      </c>
      <c r="J24" s="260">
        <f t="shared" si="3"/>
        <v>25000</v>
      </c>
      <c r="K24" s="262">
        <f>H24/H44*100</f>
        <v>0</v>
      </c>
      <c r="L24" s="266">
        <v>2235</v>
      </c>
      <c r="M24" s="263">
        <v>0.3</v>
      </c>
      <c r="N24" s="263">
        <v>0.3</v>
      </c>
    </row>
    <row r="25" spans="1:14" ht="37.5" customHeight="1" x14ac:dyDescent="0.2">
      <c r="A25" s="4" t="s">
        <v>33</v>
      </c>
      <c r="B25" s="266">
        <v>18562611.609999999</v>
      </c>
      <c r="C25" s="260">
        <f t="shared" si="1"/>
        <v>304208.80000000075</v>
      </c>
      <c r="D25" s="266">
        <v>18866820.41</v>
      </c>
      <c r="E25" s="260">
        <f t="shared" si="2"/>
        <v>105555</v>
      </c>
      <c r="F25" s="266">
        <v>18972375.41</v>
      </c>
      <c r="G25" s="266">
        <v>470418.83</v>
      </c>
      <c r="H25" s="266">
        <v>181168.83000000002</v>
      </c>
      <c r="I25" s="261">
        <f t="shared" si="4"/>
        <v>0.38512240251947399</v>
      </c>
      <c r="J25" s="260">
        <f t="shared" si="3"/>
        <v>289250</v>
      </c>
      <c r="K25" s="262">
        <f>H25/H44*100</f>
        <v>2.5925583417839546E-2</v>
      </c>
      <c r="L25" s="266">
        <v>38863</v>
      </c>
      <c r="M25" s="263">
        <v>0.3</v>
      </c>
      <c r="N25" s="263">
        <v>2.7</v>
      </c>
    </row>
    <row r="26" spans="1:14" ht="36" customHeight="1" x14ac:dyDescent="0.2">
      <c r="A26" s="12" t="s">
        <v>34</v>
      </c>
      <c r="B26" s="260">
        <v>24000</v>
      </c>
      <c r="C26" s="260">
        <f t="shared" si="1"/>
        <v>0</v>
      </c>
      <c r="D26" s="260">
        <v>24000</v>
      </c>
      <c r="E26" s="260">
        <f t="shared" si="2"/>
        <v>0</v>
      </c>
      <c r="F26" s="268">
        <v>24000</v>
      </c>
      <c r="G26" s="260">
        <v>0</v>
      </c>
      <c r="H26" s="260">
        <v>0</v>
      </c>
      <c r="I26" s="261">
        <f t="shared" si="4"/>
        <v>0</v>
      </c>
      <c r="J26" s="260">
        <f t="shared" si="3"/>
        <v>0</v>
      </c>
      <c r="K26" s="262">
        <f>H26/H44*100</f>
        <v>0</v>
      </c>
      <c r="L26" s="260">
        <v>0</v>
      </c>
      <c r="M26" s="263">
        <v>0</v>
      </c>
      <c r="N26" s="263">
        <v>0</v>
      </c>
    </row>
    <row r="27" spans="1:14" ht="36.75" customHeight="1" x14ac:dyDescent="0.2">
      <c r="A27" s="4" t="s">
        <v>35</v>
      </c>
      <c r="B27" s="260">
        <v>16800</v>
      </c>
      <c r="C27" s="260">
        <f t="shared" si="1"/>
        <v>0</v>
      </c>
      <c r="D27" s="260">
        <v>16800</v>
      </c>
      <c r="E27" s="260">
        <f t="shared" si="2"/>
        <v>0</v>
      </c>
      <c r="F27" s="268">
        <v>16800</v>
      </c>
      <c r="G27" s="260">
        <v>6000</v>
      </c>
      <c r="H27" s="260">
        <v>0</v>
      </c>
      <c r="I27" s="261">
        <f t="shared" si="4"/>
        <v>0</v>
      </c>
      <c r="J27" s="260">
        <f t="shared" si="3"/>
        <v>6000</v>
      </c>
      <c r="K27" s="262">
        <f>H27/H44*100</f>
        <v>0</v>
      </c>
      <c r="L27" s="260">
        <v>0</v>
      </c>
      <c r="M27" s="263">
        <v>0</v>
      </c>
      <c r="N27" s="263">
        <v>0</v>
      </c>
    </row>
    <row r="28" spans="1:14" ht="36" x14ac:dyDescent="0.2">
      <c r="A28" s="12" t="s">
        <v>36</v>
      </c>
      <c r="B28" s="260">
        <v>594786</v>
      </c>
      <c r="C28" s="260">
        <f t="shared" si="1"/>
        <v>0</v>
      </c>
      <c r="D28" s="260">
        <v>594786</v>
      </c>
      <c r="E28" s="260">
        <f t="shared" si="2"/>
        <v>0</v>
      </c>
      <c r="F28" s="268">
        <v>594786</v>
      </c>
      <c r="G28" s="260">
        <v>0</v>
      </c>
      <c r="H28" s="260">
        <v>0</v>
      </c>
      <c r="I28" s="261">
        <f t="shared" si="4"/>
        <v>0</v>
      </c>
      <c r="J28" s="260">
        <f t="shared" si="3"/>
        <v>0</v>
      </c>
      <c r="K28" s="262">
        <f>H28/H44*100</f>
        <v>0</v>
      </c>
      <c r="L28" s="266">
        <v>0</v>
      </c>
      <c r="M28" s="263">
        <v>0</v>
      </c>
      <c r="N28" s="263">
        <v>0</v>
      </c>
    </row>
    <row r="29" spans="1:14" s="11" customFormat="1" ht="39.75" customHeight="1" x14ac:dyDescent="0.2">
      <c r="A29" s="4" t="s">
        <v>37</v>
      </c>
      <c r="B29" s="260">
        <v>48000</v>
      </c>
      <c r="C29" s="260">
        <f t="shared" si="1"/>
        <v>0</v>
      </c>
      <c r="D29" s="260">
        <v>48000</v>
      </c>
      <c r="E29" s="260">
        <f t="shared" si="2"/>
        <v>0</v>
      </c>
      <c r="F29" s="260">
        <v>48000</v>
      </c>
      <c r="G29" s="260">
        <v>48000</v>
      </c>
      <c r="H29" s="260">
        <v>48000</v>
      </c>
      <c r="I29" s="261">
        <f t="shared" si="4"/>
        <v>1</v>
      </c>
      <c r="J29" s="260">
        <f t="shared" si="3"/>
        <v>0</v>
      </c>
      <c r="K29" s="262">
        <f>H29/H44*100</f>
        <v>6.8688858014720206E-3</v>
      </c>
      <c r="L29" s="269">
        <v>45</v>
      </c>
      <c r="M29" s="263">
        <v>75</v>
      </c>
      <c r="N29" s="263">
        <v>10</v>
      </c>
    </row>
    <row r="30" spans="1:14" ht="24" x14ac:dyDescent="0.2">
      <c r="A30" s="4" t="s">
        <v>38</v>
      </c>
      <c r="B30" s="260">
        <v>15491806.74</v>
      </c>
      <c r="C30" s="260">
        <f t="shared" si="1"/>
        <v>0</v>
      </c>
      <c r="D30" s="260">
        <v>15491806.74</v>
      </c>
      <c r="E30" s="260">
        <f t="shared" si="2"/>
        <v>0</v>
      </c>
      <c r="F30" s="260">
        <v>15491806.74</v>
      </c>
      <c r="G30" s="260">
        <v>7733920.6799999997</v>
      </c>
      <c r="H30" s="260">
        <v>6376742.0099999998</v>
      </c>
      <c r="I30" s="261">
        <f t="shared" si="4"/>
        <v>0.82451608619290884</v>
      </c>
      <c r="J30" s="260">
        <f t="shared" si="3"/>
        <v>1357178.67</v>
      </c>
      <c r="K30" s="262">
        <f>H30/H44*100</f>
        <v>0.91252318025289902</v>
      </c>
      <c r="L30" s="269">
        <v>5998.3</v>
      </c>
      <c r="M30" s="264">
        <v>41.2</v>
      </c>
      <c r="N30" s="264">
        <v>83.6</v>
      </c>
    </row>
    <row r="31" spans="1:14" s="11" customFormat="1" ht="59.25" customHeight="1" x14ac:dyDescent="0.2">
      <c r="A31" s="4" t="s">
        <v>39</v>
      </c>
      <c r="B31" s="260">
        <v>15491806.74</v>
      </c>
      <c r="C31" s="260">
        <f t="shared" si="1"/>
        <v>0</v>
      </c>
      <c r="D31" s="260">
        <v>15491806.74</v>
      </c>
      <c r="E31" s="260">
        <f t="shared" si="2"/>
        <v>0</v>
      </c>
      <c r="F31" s="260">
        <v>15491806.74</v>
      </c>
      <c r="G31" s="260">
        <v>7733920.6799999997</v>
      </c>
      <c r="H31" s="260">
        <v>6376742.0099999998</v>
      </c>
      <c r="I31" s="261">
        <f t="shared" si="4"/>
        <v>0.82451608619290884</v>
      </c>
      <c r="J31" s="260">
        <f t="shared" si="3"/>
        <v>1357178.67</v>
      </c>
      <c r="K31" s="262">
        <f>H31/H44*100</f>
        <v>0.91252318025289902</v>
      </c>
      <c r="L31" s="268">
        <v>5998.3</v>
      </c>
      <c r="M31" s="264">
        <v>41.2</v>
      </c>
      <c r="N31" s="264">
        <v>83.6</v>
      </c>
    </row>
    <row r="32" spans="1:14" ht="26.25" customHeight="1" x14ac:dyDescent="0.2">
      <c r="A32" s="4" t="s">
        <v>40</v>
      </c>
      <c r="B32" s="260">
        <v>28564381.310000002</v>
      </c>
      <c r="C32" s="260">
        <f t="shared" si="1"/>
        <v>3296272.7899999991</v>
      </c>
      <c r="D32" s="260">
        <v>31860654.100000001</v>
      </c>
      <c r="E32" s="260">
        <f t="shared" si="2"/>
        <v>1044467.0099999979</v>
      </c>
      <c r="F32" s="260">
        <v>32905121.109999999</v>
      </c>
      <c r="G32" s="260">
        <v>21922111.629999999</v>
      </c>
      <c r="H32" s="260">
        <v>19664845.219999999</v>
      </c>
      <c r="I32" s="261">
        <f t="shared" si="4"/>
        <v>0.89703243701619628</v>
      </c>
      <c r="J32" s="260">
        <f t="shared" si="3"/>
        <v>2257266.41</v>
      </c>
      <c r="K32" s="262">
        <f>H32/H44*100</f>
        <v>2.8140745024958944</v>
      </c>
      <c r="L32" s="270">
        <v>23592.400000000001</v>
      </c>
      <c r="M32" s="263">
        <v>56.3</v>
      </c>
      <c r="N32" s="263">
        <v>83.6</v>
      </c>
    </row>
    <row r="33" spans="1:14" s="11" customFormat="1" ht="15.75" customHeight="1" x14ac:dyDescent="0.2">
      <c r="A33" s="4" t="s">
        <v>41</v>
      </c>
      <c r="B33" s="260">
        <v>4216524.49</v>
      </c>
      <c r="C33" s="260">
        <f t="shared" si="1"/>
        <v>0</v>
      </c>
      <c r="D33" s="260">
        <v>4216524.49</v>
      </c>
      <c r="E33" s="260">
        <f t="shared" si="2"/>
        <v>0</v>
      </c>
      <c r="F33" s="260">
        <v>4216524.49</v>
      </c>
      <c r="G33" s="260">
        <v>2193677.29</v>
      </c>
      <c r="H33" s="260">
        <v>1593749.88</v>
      </c>
      <c r="I33" s="261">
        <f t="shared" si="4"/>
        <v>0.72651975168143346</v>
      </c>
      <c r="J33" s="260">
        <f t="shared" si="3"/>
        <v>599927.41000000015</v>
      </c>
      <c r="K33" s="262">
        <f>H33/H44*100</f>
        <v>0.22806845670478615</v>
      </c>
      <c r="L33" s="270">
        <v>1907.2</v>
      </c>
      <c r="M33" s="263">
        <v>48.6</v>
      </c>
      <c r="N33" s="263">
        <v>79.099999999999994</v>
      </c>
    </row>
    <row r="34" spans="1:14" s="11" customFormat="1" ht="15.75" x14ac:dyDescent="0.2">
      <c r="A34" s="4" t="s">
        <v>42</v>
      </c>
      <c r="B34" s="260">
        <v>2260748</v>
      </c>
      <c r="C34" s="260">
        <f t="shared" si="1"/>
        <v>0</v>
      </c>
      <c r="D34" s="260">
        <v>2260748</v>
      </c>
      <c r="E34" s="260">
        <f t="shared" si="2"/>
        <v>0</v>
      </c>
      <c r="F34" s="260">
        <v>2260748</v>
      </c>
      <c r="G34" s="260">
        <v>1095453</v>
      </c>
      <c r="H34" s="260">
        <v>987554.51</v>
      </c>
      <c r="I34" s="261">
        <f t="shared" si="4"/>
        <v>0.90150331415405316</v>
      </c>
      <c r="J34" s="260">
        <f t="shared" si="3"/>
        <v>107898.48999999999</v>
      </c>
      <c r="K34" s="262">
        <f>H34/H44*100</f>
        <v>0.14132081566497207</v>
      </c>
      <c r="L34" s="270">
        <v>910</v>
      </c>
      <c r="M34" s="263">
        <v>46.9</v>
      </c>
      <c r="N34" s="263">
        <v>77.599999999999994</v>
      </c>
    </row>
    <row r="35" spans="1:14" s="11" customFormat="1" ht="15.75" x14ac:dyDescent="0.2">
      <c r="A35" s="4" t="s">
        <v>43</v>
      </c>
      <c r="B35" s="260">
        <v>1672900</v>
      </c>
      <c r="C35" s="260">
        <f t="shared" si="1"/>
        <v>0</v>
      </c>
      <c r="D35" s="260">
        <v>1672900</v>
      </c>
      <c r="E35" s="260">
        <f t="shared" si="2"/>
        <v>0</v>
      </c>
      <c r="F35" s="260">
        <v>1672900</v>
      </c>
      <c r="G35" s="260">
        <v>0</v>
      </c>
      <c r="H35" s="260">
        <v>0</v>
      </c>
      <c r="I35" s="261">
        <f t="shared" si="4"/>
        <v>0</v>
      </c>
      <c r="J35" s="260">
        <f t="shared" si="3"/>
        <v>0</v>
      </c>
      <c r="K35" s="262">
        <f>H35/H44*100</f>
        <v>0</v>
      </c>
      <c r="L35" s="270">
        <v>254.2</v>
      </c>
      <c r="M35" s="263">
        <v>100</v>
      </c>
      <c r="N35" s="263">
        <v>100</v>
      </c>
    </row>
    <row r="36" spans="1:14" s="11" customFormat="1" ht="15.75" x14ac:dyDescent="0.2">
      <c r="A36" s="4" t="s">
        <v>44</v>
      </c>
      <c r="B36" s="260">
        <v>300000</v>
      </c>
      <c r="C36" s="260">
        <f t="shared" si="1"/>
        <v>0</v>
      </c>
      <c r="D36" s="260">
        <v>300000</v>
      </c>
      <c r="E36" s="260">
        <f t="shared" si="2"/>
        <v>100000</v>
      </c>
      <c r="F36" s="260">
        <v>400000</v>
      </c>
      <c r="G36" s="260">
        <v>0</v>
      </c>
      <c r="H36" s="260">
        <v>0</v>
      </c>
      <c r="I36" s="261">
        <f t="shared" si="4"/>
        <v>0</v>
      </c>
      <c r="J36" s="260">
        <f t="shared" si="3"/>
        <v>0</v>
      </c>
      <c r="K36" s="262">
        <f>H36/44*100</f>
        <v>0</v>
      </c>
      <c r="L36" s="270">
        <v>0</v>
      </c>
      <c r="M36" s="263">
        <v>0</v>
      </c>
      <c r="N36" s="263">
        <v>0</v>
      </c>
    </row>
    <row r="37" spans="1:14" s="11" customFormat="1" ht="15.75" x14ac:dyDescent="0.2">
      <c r="A37" s="4" t="s">
        <v>45</v>
      </c>
      <c r="B37" s="260">
        <v>1000000</v>
      </c>
      <c r="C37" s="260">
        <f t="shared" si="1"/>
        <v>1238421.6299999999</v>
      </c>
      <c r="D37" s="260">
        <v>2238421.63</v>
      </c>
      <c r="E37" s="260">
        <f t="shared" si="2"/>
        <v>-562839.85000000009</v>
      </c>
      <c r="F37" s="260">
        <v>1675581.7799999998</v>
      </c>
      <c r="G37" s="260">
        <v>360899.5</v>
      </c>
      <c r="H37" s="260">
        <v>0</v>
      </c>
      <c r="I37" s="261">
        <f t="shared" si="4"/>
        <v>0</v>
      </c>
      <c r="J37" s="260">
        <f t="shared" si="3"/>
        <v>360899.5</v>
      </c>
      <c r="K37" s="262">
        <f>H37/H44*100</f>
        <v>0</v>
      </c>
      <c r="L37" s="270">
        <v>0</v>
      </c>
      <c r="M37" s="263">
        <v>0</v>
      </c>
      <c r="N37" s="263">
        <v>0</v>
      </c>
    </row>
    <row r="38" spans="1:14" s="11" customFormat="1" ht="15.75" x14ac:dyDescent="0.2">
      <c r="A38" s="4" t="s">
        <v>46</v>
      </c>
      <c r="B38" s="260">
        <v>90000</v>
      </c>
      <c r="C38" s="260">
        <f t="shared" si="1"/>
        <v>0</v>
      </c>
      <c r="D38" s="260">
        <v>90000</v>
      </c>
      <c r="E38" s="260">
        <f t="shared" si="2"/>
        <v>-90000</v>
      </c>
      <c r="F38" s="260">
        <v>0</v>
      </c>
      <c r="G38" s="260">
        <v>0</v>
      </c>
      <c r="H38" s="260">
        <v>0</v>
      </c>
      <c r="I38" s="261">
        <f t="shared" si="4"/>
        <v>0</v>
      </c>
      <c r="J38" s="260">
        <f t="shared" si="3"/>
        <v>0</v>
      </c>
      <c r="K38" s="262">
        <f>H38/H44*100</f>
        <v>0</v>
      </c>
      <c r="L38" s="270">
        <v>0</v>
      </c>
      <c r="M38" s="263">
        <v>0</v>
      </c>
      <c r="N38" s="263">
        <v>0</v>
      </c>
    </row>
    <row r="39" spans="1:14" s="11" customFormat="1" ht="15.75" x14ac:dyDescent="0.2">
      <c r="A39" s="4" t="s">
        <v>47</v>
      </c>
      <c r="B39" s="260">
        <v>760000</v>
      </c>
      <c r="C39" s="260">
        <f t="shared" si="1"/>
        <v>0</v>
      </c>
      <c r="D39" s="260">
        <v>760000</v>
      </c>
      <c r="E39" s="260">
        <f t="shared" si="2"/>
        <v>0</v>
      </c>
      <c r="F39" s="260">
        <v>760000</v>
      </c>
      <c r="G39" s="260">
        <v>500000</v>
      </c>
      <c r="H39" s="260">
        <v>410300</v>
      </c>
      <c r="I39" s="261">
        <f t="shared" si="4"/>
        <v>0.8206</v>
      </c>
      <c r="J39" s="260">
        <f t="shared" si="3"/>
        <v>89700</v>
      </c>
      <c r="K39" s="262">
        <f>H39/H44*100</f>
        <v>5.8714663423832712E-2</v>
      </c>
      <c r="L39" s="270">
        <v>250</v>
      </c>
      <c r="M39" s="263">
        <v>86.4</v>
      </c>
      <c r="N39" s="263">
        <v>86.4</v>
      </c>
    </row>
    <row r="40" spans="1:14" s="11" customFormat="1" ht="22.5" customHeight="1" x14ac:dyDescent="0.2">
      <c r="A40" s="4" t="s">
        <v>48</v>
      </c>
      <c r="B40" s="260">
        <v>129548.66</v>
      </c>
      <c r="C40" s="260">
        <f t="shared" si="1"/>
        <v>0</v>
      </c>
      <c r="D40" s="260">
        <v>129548.66</v>
      </c>
      <c r="E40" s="260">
        <f t="shared" si="2"/>
        <v>-11026.059999999998</v>
      </c>
      <c r="F40" s="260">
        <v>118522.6</v>
      </c>
      <c r="G40" s="260">
        <v>118522.6</v>
      </c>
      <c r="H40" s="260">
        <v>118522.6</v>
      </c>
      <c r="I40" s="261">
        <f t="shared" si="4"/>
        <v>1</v>
      </c>
      <c r="J40" s="260">
        <f t="shared" si="3"/>
        <v>0</v>
      </c>
      <c r="K40" s="262">
        <f>H40/H44*100</f>
        <v>1.6960795922782244E-2</v>
      </c>
      <c r="L40" s="271">
        <v>13.4</v>
      </c>
      <c r="M40" s="263">
        <v>92.2</v>
      </c>
      <c r="N40" s="263">
        <v>92.2</v>
      </c>
    </row>
    <row r="41" spans="1:14" s="11" customFormat="1" ht="21" customHeight="1" x14ac:dyDescent="0.2">
      <c r="A41" s="4" t="s">
        <v>49</v>
      </c>
      <c r="B41" s="260">
        <v>466422</v>
      </c>
      <c r="C41" s="260">
        <f t="shared" si="1"/>
        <v>-459</v>
      </c>
      <c r="D41" s="260">
        <v>465963</v>
      </c>
      <c r="E41" s="260">
        <f t="shared" si="2"/>
        <v>-320000</v>
      </c>
      <c r="F41" s="260">
        <v>145963</v>
      </c>
      <c r="G41" s="260">
        <v>37800</v>
      </c>
      <c r="H41" s="260">
        <v>37800</v>
      </c>
      <c r="I41" s="261">
        <f t="shared" si="4"/>
        <v>1</v>
      </c>
      <c r="J41" s="260">
        <f t="shared" si="3"/>
        <v>0</v>
      </c>
      <c r="K41" s="262">
        <f>H41/H44*100</f>
        <v>5.4092475686592159E-3</v>
      </c>
      <c r="L41" s="270">
        <v>84.1</v>
      </c>
      <c r="M41" s="263">
        <v>39.1</v>
      </c>
      <c r="N41" s="263">
        <v>100</v>
      </c>
    </row>
    <row r="42" spans="1:14" s="11" customFormat="1" ht="23.25" customHeight="1" x14ac:dyDescent="0.2">
      <c r="A42" s="4" t="s">
        <v>50</v>
      </c>
      <c r="B42" s="260"/>
      <c r="C42" s="260">
        <f t="shared" si="1"/>
        <v>461578.37</v>
      </c>
      <c r="D42" s="260">
        <v>461578.37</v>
      </c>
      <c r="E42" s="260">
        <f t="shared" si="2"/>
        <v>1039100.5000000001</v>
      </c>
      <c r="F42" s="260">
        <v>1500678.87</v>
      </c>
      <c r="G42" s="260">
        <v>1500678.87</v>
      </c>
      <c r="H42" s="260">
        <v>1500678.87</v>
      </c>
      <c r="I42" s="261">
        <f t="shared" si="4"/>
        <v>1</v>
      </c>
      <c r="J42" s="260">
        <f t="shared" si="3"/>
        <v>0</v>
      </c>
      <c r="K42" s="262">
        <f>H42/H44*100</f>
        <v>0.21474982880650162</v>
      </c>
      <c r="L42" s="270">
        <v>963</v>
      </c>
      <c r="M42" s="263">
        <v>100</v>
      </c>
      <c r="N42" s="263">
        <v>100</v>
      </c>
    </row>
    <row r="43" spans="1:14" s="11" customFormat="1" ht="15.75" customHeight="1" x14ac:dyDescent="0.2">
      <c r="A43" s="4" t="s">
        <v>51</v>
      </c>
      <c r="B43" s="260">
        <v>17668238.16</v>
      </c>
      <c r="C43" s="260">
        <f t="shared" si="1"/>
        <v>1596731.7900000028</v>
      </c>
      <c r="D43" s="260">
        <v>19264969.950000003</v>
      </c>
      <c r="E43" s="260">
        <f t="shared" si="2"/>
        <v>889232.41999999806</v>
      </c>
      <c r="F43" s="260">
        <v>20154202.370000001</v>
      </c>
      <c r="G43" s="260">
        <v>16115080.369999999</v>
      </c>
      <c r="H43" s="260">
        <v>15016239.359999999</v>
      </c>
      <c r="I43" s="261">
        <f t="shared" si="4"/>
        <v>0.93181287435304305</v>
      </c>
      <c r="J43" s="260">
        <f t="shared" si="3"/>
        <v>1098841.0099999998</v>
      </c>
      <c r="K43" s="262">
        <f>H43/H44*100</f>
        <v>2.1488506944043606</v>
      </c>
      <c r="L43" s="270">
        <v>19210.5</v>
      </c>
      <c r="M43" s="263">
        <v>73.7</v>
      </c>
      <c r="N43" s="263">
        <v>94.8</v>
      </c>
    </row>
    <row r="44" spans="1:14" ht="22.5" customHeight="1" x14ac:dyDescent="0.2">
      <c r="A44" s="8" t="s">
        <v>52</v>
      </c>
      <c r="B44" s="272">
        <v>1316159391.55</v>
      </c>
      <c r="C44" s="273">
        <f t="shared" si="1"/>
        <v>47497053.319999933</v>
      </c>
      <c r="D44" s="272">
        <v>1363656444.8699999</v>
      </c>
      <c r="E44" s="273">
        <f t="shared" si="2"/>
        <v>63963736.710000277</v>
      </c>
      <c r="F44" s="272">
        <v>1427620181.5800002</v>
      </c>
      <c r="G44" s="272">
        <v>720231856.45000005</v>
      </c>
      <c r="H44" s="272">
        <v>698803290.48000002</v>
      </c>
      <c r="I44" s="274">
        <f t="shared" si="4"/>
        <v>0.97024768374503634</v>
      </c>
      <c r="J44" s="273">
        <f>G44-H44</f>
        <v>21428565.970000029</v>
      </c>
      <c r="K44" s="275">
        <f>H44/H44*100</f>
        <v>100</v>
      </c>
      <c r="L44" s="276">
        <v>634718.4</v>
      </c>
      <c r="M44" s="277">
        <v>48.4</v>
      </c>
      <c r="N44" s="278">
        <v>89.2</v>
      </c>
    </row>
    <row r="45" spans="1:14" ht="15.75" x14ac:dyDescent="0.25">
      <c r="B45" s="279"/>
      <c r="C45" s="279"/>
      <c r="D45" s="279"/>
      <c r="E45" s="279"/>
      <c r="F45" s="279"/>
      <c r="G45" s="279"/>
      <c r="H45" s="279"/>
      <c r="I45" s="279"/>
      <c r="J45" s="279"/>
      <c r="K45" s="279"/>
      <c r="L45" s="279"/>
      <c r="M45" s="279"/>
      <c r="N45" s="279"/>
    </row>
  </sheetData>
  <mergeCells count="16">
    <mergeCell ref="L1:N1"/>
    <mergeCell ref="A2:N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N3"/>
    <mergeCell ref="L4:L5"/>
    <mergeCell ref="M4:N4"/>
  </mergeCells>
  <pageMargins left="0.25" right="0.25" top="0.75" bottom="0.75" header="0.3" footer="0.3"/>
  <pageSetup paperSize="9" scale="68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Приложение №1</vt:lpstr>
      <vt:lpstr>Приложение №3</vt:lpstr>
      <vt:lpstr>Приложение №4</vt:lpstr>
      <vt:lpstr>приложение №2</vt:lpstr>
      <vt:lpstr>приложение № 5</vt:lpstr>
      <vt:lpstr>'приложение № 5'!Заголовки_для_печати</vt:lpstr>
      <vt:lpstr>'приложение №2'!Заголовки_для_печати</vt:lpstr>
      <vt:lpstr>'Приложение №3'!Заголовки_для_печати</vt:lpstr>
      <vt:lpstr>'Приложение №4'!Заголовки_для_печати</vt:lpstr>
      <vt:lpstr>'приложение № 5'!Область_печати</vt:lpstr>
      <vt:lpstr>'Приложение №1'!Область_печати</vt:lpstr>
      <vt:lpstr>'приложение №2'!Область_печати</vt:lpstr>
      <vt:lpstr>'Приложение №3'!Область_печати</vt:lpstr>
      <vt:lpstr>'Приложение №4'!Область_печати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2022-09-19T05:34:33Z</dcterms:modified>
</cp:coreProperties>
</file>