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4"/>
  </bookViews>
  <sheets>
    <sheet name="4" sheetId="2" r:id="rId1"/>
    <sheet name="5" sheetId="3" r:id="rId2"/>
    <sheet name="3" sheetId="4" r:id="rId3"/>
    <sheet name="2" sheetId="5" r:id="rId4"/>
    <sheet name="1" sheetId="6" r:id="rId5"/>
  </sheets>
  <definedNames>
    <definedName name="_xlnm.Print_Titles" localSheetId="4">'1'!$7:$9</definedName>
    <definedName name="_xlnm.Print_Titles" localSheetId="3">'2'!$3:$5</definedName>
    <definedName name="_xlnm.Print_Titles" localSheetId="2">'3'!$5:$5</definedName>
    <definedName name="_xlnm.Print_Titles" localSheetId="0">'4'!$4:$6</definedName>
    <definedName name="_xlnm.Print_Titles" localSheetId="1">'5'!$4:$6</definedName>
    <definedName name="_xlnm.Print_Area" localSheetId="4">'1'!$A$1:$E$48</definedName>
    <definedName name="_xlnm.Print_Area" localSheetId="3">'2'!$A$1:$H$48</definedName>
    <definedName name="_xlnm.Print_Area" localSheetId="2">'3'!$A$1:$K$62</definedName>
    <definedName name="_xlnm.Print_Area" localSheetId="0">'4'!$A$1:$E$36</definedName>
    <definedName name="_xlnm.Print_Area" localSheetId="1">'5'!$A$1:$P$44</definedName>
  </definedNames>
  <calcPr calcId="152511"/>
</workbook>
</file>

<file path=xl/calcChain.xml><?xml version="1.0" encoding="utf-8"?>
<calcChain xmlns="http://schemas.openxmlformats.org/spreadsheetml/2006/main">
  <c r="D47" i="6" l="1"/>
  <c r="D46" i="6"/>
  <c r="D45" i="6"/>
  <c r="E44" i="6"/>
  <c r="D44" i="6" s="1"/>
  <c r="D43" i="6"/>
  <c r="E42" i="6"/>
  <c r="D42" i="6"/>
  <c r="D41" i="6"/>
  <c r="E40" i="6"/>
  <c r="D40" i="6" s="1"/>
  <c r="C40" i="6"/>
  <c r="C39" i="6" s="1"/>
  <c r="C48" i="6" s="1"/>
  <c r="D38" i="6"/>
  <c r="D37" i="6"/>
  <c r="D36" i="6"/>
  <c r="D35" i="6"/>
  <c r="D34" i="6"/>
  <c r="E33" i="6"/>
  <c r="D33" i="6"/>
  <c r="C33" i="6"/>
  <c r="E32" i="6"/>
  <c r="D32" i="6" s="1"/>
  <c r="D31" i="6"/>
  <c r="C30" i="6"/>
  <c r="D29" i="6"/>
  <c r="E28" i="6"/>
  <c r="D28" i="6"/>
  <c r="C28" i="6"/>
  <c r="D27" i="6"/>
  <c r="D26" i="6"/>
  <c r="E25" i="6"/>
  <c r="D25" i="6" s="1"/>
  <c r="C25" i="6"/>
  <c r="C24" i="6" s="1"/>
  <c r="D23" i="6"/>
  <c r="D22" i="6"/>
  <c r="D21" i="6"/>
  <c r="E20" i="6"/>
  <c r="D20" i="6"/>
  <c r="C20" i="6"/>
  <c r="D19" i="6"/>
  <c r="D18" i="6"/>
  <c r="D17" i="6"/>
  <c r="D16" i="6"/>
  <c r="E15" i="6"/>
  <c r="D15" i="6" s="1"/>
  <c r="C15" i="6"/>
  <c r="D14" i="6"/>
  <c r="E13" i="6"/>
  <c r="D13" i="6" s="1"/>
  <c r="C13" i="6"/>
  <c r="D12" i="6"/>
  <c r="E11" i="6"/>
  <c r="D11" i="6" s="1"/>
  <c r="C11" i="6"/>
  <c r="C10" i="6" s="1"/>
  <c r="E24" i="6" l="1"/>
  <c r="D24" i="6" s="1"/>
  <c r="E30" i="6"/>
  <c r="D30" i="6" s="1"/>
  <c r="E39" i="6"/>
  <c r="E48" i="5"/>
  <c r="G47" i="5"/>
  <c r="E47" i="5"/>
  <c r="H46" i="5"/>
  <c r="G46" i="5" s="1"/>
  <c r="E46" i="5"/>
  <c r="G45" i="5"/>
  <c r="E45" i="5"/>
  <c r="G44" i="5"/>
  <c r="E44" i="5"/>
  <c r="H43" i="5"/>
  <c r="G43" i="5" s="1"/>
  <c r="E43" i="5"/>
  <c r="G42" i="5"/>
  <c r="E42" i="5"/>
  <c r="G41" i="5"/>
  <c r="E41" i="5"/>
  <c r="G40" i="5"/>
  <c r="E40" i="5"/>
  <c r="G39" i="5"/>
  <c r="E39" i="5"/>
  <c r="H38" i="5"/>
  <c r="G38" i="5"/>
  <c r="E38" i="5"/>
  <c r="G37" i="5"/>
  <c r="E37" i="5"/>
  <c r="H36" i="5"/>
  <c r="G36" i="5" s="1"/>
  <c r="E36" i="5"/>
  <c r="G35" i="5"/>
  <c r="E35" i="5"/>
  <c r="H34" i="5"/>
  <c r="G34" i="5" s="1"/>
  <c r="E34" i="5"/>
  <c r="G33" i="5"/>
  <c r="E33" i="5"/>
  <c r="G32" i="5"/>
  <c r="E32" i="5"/>
  <c r="G31" i="5"/>
  <c r="E31" i="5"/>
  <c r="G30" i="5"/>
  <c r="E30" i="5"/>
  <c r="G29" i="5"/>
  <c r="E29" i="5"/>
  <c r="H28" i="5"/>
  <c r="G28" i="5" s="1"/>
  <c r="E28" i="5"/>
  <c r="G27" i="5"/>
  <c r="E27" i="5"/>
  <c r="G26" i="5"/>
  <c r="E26" i="5"/>
  <c r="G25" i="5"/>
  <c r="E25" i="5"/>
  <c r="G24" i="5"/>
  <c r="E24" i="5"/>
  <c r="H23" i="5"/>
  <c r="G23" i="5" s="1"/>
  <c r="E23" i="5"/>
  <c r="G22" i="5"/>
  <c r="E22" i="5"/>
  <c r="G21" i="5"/>
  <c r="E21" i="5"/>
  <c r="G20" i="5"/>
  <c r="E20" i="5"/>
  <c r="H19" i="5"/>
  <c r="G19" i="5" s="1"/>
  <c r="E19" i="5"/>
  <c r="G18" i="5"/>
  <c r="E18" i="5"/>
  <c r="H17" i="5"/>
  <c r="G17" i="5" s="1"/>
  <c r="E17" i="5"/>
  <c r="G16" i="5"/>
  <c r="E16" i="5"/>
  <c r="H15" i="5"/>
  <c r="G15" i="5" s="1"/>
  <c r="E15" i="5"/>
  <c r="G14" i="5"/>
  <c r="E14" i="5"/>
  <c r="G13" i="5"/>
  <c r="E13" i="5"/>
  <c r="G12" i="5"/>
  <c r="E12" i="5"/>
  <c r="G11" i="5"/>
  <c r="E11" i="5"/>
  <c r="G10" i="5"/>
  <c r="E10" i="5"/>
  <c r="G9" i="5"/>
  <c r="E9" i="5"/>
  <c r="G8" i="5"/>
  <c r="E8" i="5"/>
  <c r="G7" i="5"/>
  <c r="E7" i="5"/>
  <c r="H6" i="5"/>
  <c r="G6" i="5" s="1"/>
  <c r="E6" i="5"/>
  <c r="K70" i="4"/>
  <c r="K69" i="4"/>
  <c r="K68" i="4"/>
  <c r="K61" i="4"/>
  <c r="K60" i="4"/>
  <c r="K59" i="4"/>
  <c r="K58" i="4"/>
  <c r="K57" i="4"/>
  <c r="K56" i="4"/>
  <c r="K55" i="4"/>
  <c r="K54" i="4"/>
  <c r="K53" i="4"/>
  <c r="K52" i="4"/>
  <c r="L51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L24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L7" i="4"/>
  <c r="K7" i="4"/>
  <c r="K6" i="4"/>
  <c r="K44" i="3"/>
  <c r="I44" i="3"/>
  <c r="E44" i="3"/>
  <c r="C44" i="3"/>
  <c r="K43" i="3"/>
  <c r="I43" i="3"/>
  <c r="E43" i="3"/>
  <c r="C43" i="3"/>
  <c r="K42" i="3"/>
  <c r="I42" i="3"/>
  <c r="E42" i="3"/>
  <c r="C42" i="3"/>
  <c r="K41" i="3"/>
  <c r="I41" i="3"/>
  <c r="E41" i="3"/>
  <c r="C41" i="3"/>
  <c r="K40" i="3"/>
  <c r="I40" i="3"/>
  <c r="E40" i="3"/>
  <c r="C40" i="3"/>
  <c r="K39" i="3"/>
  <c r="I39" i="3"/>
  <c r="E39" i="3"/>
  <c r="C39" i="3"/>
  <c r="K38" i="3"/>
  <c r="I38" i="3"/>
  <c r="E38" i="3"/>
  <c r="C38" i="3"/>
  <c r="K37" i="3"/>
  <c r="I37" i="3"/>
  <c r="E37" i="3"/>
  <c r="C37" i="3"/>
  <c r="K36" i="3"/>
  <c r="I36" i="3"/>
  <c r="E36" i="3"/>
  <c r="C36" i="3"/>
  <c r="K35" i="3"/>
  <c r="I35" i="3"/>
  <c r="E35" i="3"/>
  <c r="C35" i="3"/>
  <c r="K34" i="3"/>
  <c r="I34" i="3"/>
  <c r="E34" i="3"/>
  <c r="C34" i="3"/>
  <c r="K33" i="3"/>
  <c r="I33" i="3"/>
  <c r="E33" i="3"/>
  <c r="C33" i="3"/>
  <c r="K32" i="3"/>
  <c r="I32" i="3"/>
  <c r="E32" i="3"/>
  <c r="C32" i="3"/>
  <c r="K31" i="3"/>
  <c r="I31" i="3"/>
  <c r="E31" i="3"/>
  <c r="C31" i="3"/>
  <c r="K30" i="3"/>
  <c r="I30" i="3"/>
  <c r="E30" i="3"/>
  <c r="C30" i="3"/>
  <c r="K29" i="3"/>
  <c r="I29" i="3"/>
  <c r="E29" i="3"/>
  <c r="C29" i="3"/>
  <c r="K28" i="3"/>
  <c r="I28" i="3"/>
  <c r="E28" i="3"/>
  <c r="C28" i="3"/>
  <c r="K27" i="3"/>
  <c r="I27" i="3"/>
  <c r="E27" i="3"/>
  <c r="C27" i="3"/>
  <c r="K26" i="3"/>
  <c r="I26" i="3"/>
  <c r="E26" i="3"/>
  <c r="C26" i="3"/>
  <c r="K25" i="3"/>
  <c r="I25" i="3"/>
  <c r="E25" i="3"/>
  <c r="C25" i="3"/>
  <c r="K24" i="3"/>
  <c r="I24" i="3"/>
  <c r="E24" i="3"/>
  <c r="C24" i="3"/>
  <c r="K23" i="3"/>
  <c r="I23" i="3"/>
  <c r="E23" i="3"/>
  <c r="C23" i="3"/>
  <c r="K22" i="3"/>
  <c r="I22" i="3"/>
  <c r="E22" i="3"/>
  <c r="C22" i="3"/>
  <c r="K21" i="3"/>
  <c r="I21" i="3"/>
  <c r="E21" i="3"/>
  <c r="C21" i="3"/>
  <c r="K20" i="3"/>
  <c r="I20" i="3"/>
  <c r="E20" i="3"/>
  <c r="C20" i="3"/>
  <c r="K19" i="3"/>
  <c r="I19" i="3"/>
  <c r="E19" i="3"/>
  <c r="C19" i="3"/>
  <c r="K18" i="3"/>
  <c r="I18" i="3"/>
  <c r="E18" i="3"/>
  <c r="C18" i="3"/>
  <c r="K17" i="3"/>
  <c r="I17" i="3"/>
  <c r="E17" i="3"/>
  <c r="C17" i="3"/>
  <c r="K16" i="3"/>
  <c r="I16" i="3"/>
  <c r="E16" i="3"/>
  <c r="C16" i="3"/>
  <c r="K15" i="3"/>
  <c r="I15" i="3"/>
  <c r="E15" i="3"/>
  <c r="C15" i="3"/>
  <c r="K14" i="3"/>
  <c r="I14" i="3"/>
  <c r="E14" i="3"/>
  <c r="C14" i="3"/>
  <c r="K13" i="3"/>
  <c r="I13" i="3"/>
  <c r="E13" i="3"/>
  <c r="C13" i="3"/>
  <c r="K12" i="3"/>
  <c r="I12" i="3"/>
  <c r="E12" i="3"/>
  <c r="C12" i="3"/>
  <c r="K11" i="3"/>
  <c r="I11" i="3"/>
  <c r="E11" i="3"/>
  <c r="C11" i="3"/>
  <c r="K10" i="3"/>
  <c r="I10" i="3"/>
  <c r="E10" i="3"/>
  <c r="C10" i="3"/>
  <c r="K9" i="3"/>
  <c r="I9" i="3"/>
  <c r="E9" i="3"/>
  <c r="C9" i="3"/>
  <c r="K8" i="3"/>
  <c r="I8" i="3"/>
  <c r="E8" i="3"/>
  <c r="C8" i="3"/>
  <c r="K7" i="3"/>
  <c r="I7" i="3"/>
  <c r="E7" i="3"/>
  <c r="C7" i="3"/>
  <c r="E36" i="2"/>
  <c r="E35" i="2"/>
  <c r="E34" i="2"/>
  <c r="E33" i="2"/>
  <c r="E32" i="2"/>
  <c r="E31" i="2"/>
  <c r="E30" i="2"/>
  <c r="E26" i="2"/>
  <c r="D26" i="2"/>
  <c r="E25" i="2"/>
  <c r="D25" i="2"/>
  <c r="E24" i="2"/>
  <c r="D24" i="2"/>
  <c r="E22" i="2"/>
  <c r="D22" i="2"/>
  <c r="E20" i="2"/>
  <c r="D20" i="2"/>
  <c r="E19" i="2"/>
  <c r="D19" i="2"/>
  <c r="E18" i="2"/>
  <c r="D18" i="2"/>
  <c r="E17" i="2"/>
  <c r="D17" i="2"/>
  <c r="E14" i="2"/>
  <c r="D14" i="2"/>
  <c r="E13" i="2"/>
  <c r="D13" i="2"/>
  <c r="E12" i="2"/>
  <c r="D12" i="2"/>
  <c r="E10" i="2"/>
  <c r="D10" i="2"/>
  <c r="E9" i="2"/>
  <c r="D9" i="2"/>
  <c r="E8" i="2"/>
  <c r="E10" i="6" l="1"/>
  <c r="D10" i="6" s="1"/>
  <c r="E48" i="6"/>
  <c r="D48" i="6" s="1"/>
  <c r="D39" i="6"/>
  <c r="H48" i="5"/>
  <c r="G48" i="5" s="1"/>
</calcChain>
</file>

<file path=xl/sharedStrings.xml><?xml version="1.0" encoding="utf-8"?>
<sst xmlns="http://schemas.openxmlformats.org/spreadsheetml/2006/main" count="468" uniqueCount="328">
  <si>
    <t>ПРИЛОЖЕНИЕ №3</t>
  </si>
  <si>
    <t>Наименование 
показателя</t>
  </si>
  <si>
    <t>Бюджетные назначения на 2022г.</t>
  </si>
  <si>
    <t xml:space="preserve"> Поступление за 1 квартал 2022г. </t>
  </si>
  <si>
    <t xml:space="preserve"> Уд.вес</t>
  </si>
  <si>
    <t>% исполнения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</si>
  <si>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</si>
  <si>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</si>
  <si>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</si>
  <si>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</si>
  <si>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</si>
  <si>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-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</si>
  <si>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</si>
  <si>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</si>
  <si>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</si>
  <si>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</si>
  <si>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Субсидии бюджетам городских округов на софинансирование капитальных вложений в объекты муниципальной собственности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</si>
  <si>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</si>
  <si>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</si>
  <si>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</si>
  <si>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</si>
  <si>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</si>
  <si>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</si>
  <si>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</si>
  <si>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</si>
  <si>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городских округов</t>
  </si>
  <si>
    <t>Прочие субвенции бюджетам городских округов</t>
  </si>
  <si>
    <t>Иные межбюджетные трансферты</t>
  </si>
  <si>
    <t>Межбюджетные трансферты, передаваемые бюджетам городских округов на создание модельных муниципальных библиотек</t>
  </si>
  <si>
    <t>Прочие межбюджетные трансферты, передаваемые бюджетам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</si>
  <si>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</si>
  <si>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</si>
  <si>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субсидий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Федерации, из бюджетов городских округов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</si>
  <si>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</si>
  <si>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Возврат остатков субсидий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из бюджетов городских округов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</si>
  <si>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</si>
  <si>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</si>
  <si>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Наименование</t>
  </si>
  <si>
    <t>РД от16.12.2021 №318</t>
  </si>
  <si>
    <t>Изменения</t>
  </si>
  <si>
    <t xml:space="preserve"> РД от 16.02.2022 №336</t>
  </si>
  <si>
    <t>Плановые назначения ф.0503317</t>
  </si>
  <si>
    <t>План на 3 месяца</t>
  </si>
  <si>
    <t xml:space="preserve">Исполнение </t>
  </si>
  <si>
    <t xml:space="preserve"> Не освоено</t>
  </si>
  <si>
    <t>% исполнения к  кварт.плану</t>
  </si>
  <si>
    <t>Уд/вес %</t>
  </si>
  <si>
    <t>Справочно</t>
  </si>
  <si>
    <t>Исполнение 1 квартал</t>
  </si>
  <si>
    <t xml:space="preserve"> к  годовому плану</t>
  </si>
  <si>
    <t xml:space="preserve"> к квартальному плану</t>
  </si>
  <si>
    <t>I. МУНИЦИПАЛЬНЫЕ ПРОГРАММЫ муниципального образования "Город Коряжма"</t>
  </si>
  <si>
    <t>Муниципальная программа "Развитие муниципального управления в муниципальном образовании "Город Коряжма" на 2018 - 2022 годы"</t>
  </si>
  <si>
    <t>Муниципальная программа "Управление муниципальными финансами и муниципальным долгом муниципального образования "Город Коряжма" на 2019-2026 годы</t>
  </si>
  <si>
    <t>Муниципальная программа "Управление муниципальным имуществом муниципального образования "Город Коряжма" на 2018 - 2025 годы"</t>
  </si>
  <si>
    <t>Муниципальная программа "Развитие местного самоуправления и поддержка социально ориентированных некоммерческих организаций в муниципальном образовании "Город Коряжма" на 2018-2023 годы"</t>
  </si>
  <si>
    <t>Муниципальная программа "Развитие образования в городе Коряжме на 2018-2023 годы"</t>
  </si>
  <si>
    <t>Муниципальная программа "Нет-наркотикам" на 2019 - 2023 годы</t>
  </si>
  <si>
    <t>Муниципальная программа "Доступная среда на 2019 - 2023 годы"</t>
  </si>
  <si>
    <t>Муниципальная программа "Развитие молодежной политики на территории муниципального образования "Город Коряжма" на 2018-2023 годы"</t>
  </si>
  <si>
    <t>Муниципальная программа "Развитие сферы культуры на территории муниципального образования "Город Коряжма" на 2018-2023 годы"</t>
  </si>
  <si>
    <t>Муниципальная программа "Улучшение условий и охраны труда на территории муниципального образования "Город Коряжма" на 2018-2025 годы"</t>
  </si>
  <si>
    <t>Муниципальная программа  "Создание условий в сфере охраны здоровья граждан на территории муниципального образования "Город Коряжма" 2018-2025 годы"</t>
  </si>
  <si>
    <t>Муниципальная программа "Дополнительные меры социальной поддержки отдельным категориям граждан на территории муниципального образования "Город Коряжма" на 2018-2025 годы"</t>
  </si>
  <si>
    <t>Муниципальная программа "Развитие физической культуры и спорта на территории муниципального образования "Город Коряжма"  на 2018-2023 годы"</t>
  </si>
  <si>
    <t>Муниципальная программа "Обеспечение жильем молодых семей на 2017-2023 годы"</t>
  </si>
  <si>
    <t>Муниципальная программа "Капитальное строительство на территории муниципального образования "Город Коряжма" на 2018 - 2025 годы"</t>
  </si>
  <si>
    <t>Муниципальная программа "Развитие городского хозяйства на территории муниципального образования "Город Коряжма" на 2018 - 2025 годы"</t>
  </si>
  <si>
    <t>Муниципальная программа  "Энергосбережение и повышение энергетической эффективности муниципального образования "Город Коряжма" на 2018-2023 годы"</t>
  </si>
  <si>
    <t>Муниципальная программа «Формирование современной городской среды муниципального образования «Город Коряжма» на 2017-2024 годы»</t>
  </si>
  <si>
    <t>Муниципальная  программа «Поддержка субъектов малого и среднего предпринимательства на территории муниципального образования «Город Коряжма» на 2020 – 2024 годы»</t>
  </si>
  <si>
    <t>Муниципальная программа профилактики правонарушений в муниципальном образовании "Город Коряжма" на 2020 - 2022 годы</t>
  </si>
  <si>
    <t>Муниципальная программа "Профилактика терроризма и экстремизма в городском округе Архангельской области "Город Коряжма" на 2021-2023 годы"</t>
  </si>
  <si>
    <t>Муниципальная программа "Профилактика безнадзорности и правонарушений несовершеннолетних на территории городского округа Архангельской области "Город Коряжма" на 2022-2024 годы"</t>
  </si>
  <si>
    <t>II. ВЕДОМСТВЕННЫЕ ЦЕЛЕВЫЕ ПРОГРАММЫ муниципального образования "Город Коряжма"</t>
  </si>
  <si>
    <t>Ведомственная целевая программа "Обеспечение пожарной безопасности, предупреждение и ликвидация чрезвычайных ситуаций на территории городского округа Архангельской области "Город Коряжма" на 2021-2023 годы"</t>
  </si>
  <si>
    <t>III. НЕПРОГРАММНЫЕ НАПРАВЛЕНИЯ ДЕЯТЕЛЬНОСТИ  органов местного самоуправления</t>
  </si>
  <si>
    <t>Обеспечение деятельности городской Думы</t>
  </si>
  <si>
    <t>Обеспечение деятельности контрольно-счетной палаты</t>
  </si>
  <si>
    <t>Проведение выборов и референдумов</t>
  </si>
  <si>
    <t xml:space="preserve">Резервные фонды </t>
  </si>
  <si>
    <t>Резервные средства</t>
  </si>
  <si>
    <t>Реализация инициативных проектов</t>
  </si>
  <si>
    <t>Исполнение судебных актов</t>
  </si>
  <si>
    <t>Непрограммные расходы в области управления</t>
  </si>
  <si>
    <t>Непрограммные расходы в области образования</t>
  </si>
  <si>
    <t>Непрограммные расходы на осуществление иных выплат работникам учреждений, организаций</t>
  </si>
  <si>
    <t>Непрограммные расходы в области социальной политики</t>
  </si>
  <si>
    <t>ИТОГО РАСХОДОВ</t>
  </si>
  <si>
    <t>Код по бюджетной классификации</t>
  </si>
  <si>
    <t>Наименование показателя</t>
  </si>
  <si>
    <t>план на 2022 год</t>
  </si>
  <si>
    <t>план  на январь-март 2022 г.</t>
  </si>
  <si>
    <t>кассовое исполнение за январь-март 2022 г.</t>
  </si>
  <si>
    <t>% исп. к годов. плану</t>
  </si>
  <si>
    <t>% исп. к плану 3 месяцев 2022г.</t>
  </si>
  <si>
    <t>отклонение к плану 3 месяцев 2022г.</t>
  </si>
  <si>
    <t>кассовое исполнение за январь-март 2021 г.</t>
  </si>
  <si>
    <t xml:space="preserve"> Отклонение (- получено меньше чем в 2021г.</t>
  </si>
  <si>
    <t>000 1 00 00000 00 0000 000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</si>
  <si>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</si>
  <si>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</si>
  <si>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</si>
  <si>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</si>
  <si>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000 1 01 00000 01 0000 110</t>
  </si>
  <si>
    <t>Налог на доходы физических лиц</t>
  </si>
  <si>
    <t>000 1 03 00000 00 0000 110</t>
  </si>
  <si>
    <t>НАЛОГИ НА ТОВАРЫ (РАБОТЫ, УСЛУГИ)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</si>
  <si>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</si>
  <si>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</si>
  <si>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</si>
  <si>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</si>
  <si>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000 1 05 01000 02 0000 110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</si>
  <si>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</si>
  <si>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</si>
  <si>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</si>
  <si>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000 1 05 04010 02 0000 110</t>
  </si>
  <si>
    <t>Налог, взимаемый в виде стоимости патента в связи с применением упрощенной системы налогообложения</t>
  </si>
  <si>
    <t>000 1 06 00000 00 0000 000</t>
  </si>
  <si>
    <t>НАЛОГИ НА ИМУЩЕСТВО</t>
  </si>
  <si>
    <t>000 1 06 01020 04 0000 110</t>
  </si>
  <si>
    <t>Налоги на имущество физических лиц</t>
  </si>
  <si>
    <t>000 1 06 06000 03 0000 110</t>
  </si>
  <si>
    <t>Земельный налог</t>
  </si>
  <si>
    <t>000 1 08 00000 00 0000 000</t>
  </si>
  <si>
    <t>ГОСУДАРСТВЕННАЯ ПОШЛИНА</t>
  </si>
  <si>
    <t>000 1 09 00000 00 0000 000</t>
  </si>
  <si>
    <t>ЗАДОЛЖЕННОСТЬ И ПЕРЕРАСЧЕТЫ ПО ОТМЕНЕННЫМ НАЛОГАМ, СБОРАМ И ИНЫМ ОБЯЗАТЕЛЬНЫМ ПЛАТЕЖАМ</t>
  </si>
  <si>
    <t>000 1 09 01020 04 0000 110</t>
  </si>
  <si>
    <t xml:space="preserve">Налог на прибыль организаций, зачисляемый до 01 января 2005 г. в местные бюджеты </t>
  </si>
  <si>
    <t>000 1 09 04050 04  0000 110</t>
  </si>
  <si>
    <t>Земельный налог (по обязательствам, возникшим до 01января 2006 г.)</t>
  </si>
  <si>
    <t>000 1 09 07030 04 0000 110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</si>
  <si>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
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</si>
  <si>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</si>
  <si>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</si>
  <si>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</si>
  <si>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</si>
  <si>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 от сдачи в аренду имущества, находящегося в государственной и муниципальной собственности</t>
  </si>
  <si>
    <t>000 1 11 05012 04 0000 120</t>
  </si>
  <si>
    <t>Доходы, полученные в виде арендной платы за зем.участки, госсобств.на которые не разграничена и кот. расп. в границах гор. округов, а также средства от продажи права на закл. договоров аренды</t>
  </si>
  <si>
    <t>000 1 11 05024 04 0000 120</t>
  </si>
  <si>
    <t>Доходы, полученные в виде арендной платы за земли, наход. в собств. городских округов, а также средства от продажи права на закл. договоров аренды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</si>
  <si>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</si>
  <si>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</si>
  <si>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</si>
  <si>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</si>
  <si>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</si>
  <si>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 после уплаты налогов и иных обязательных платежей муниципальных унитарных предприятий, созданных муниципальными образованиями</t>
  </si>
  <si>
    <t>000 1 11 09044 04 0000 120</t>
  </si>
  <si>
    <t>Прочие поступления от использования имущества, находящегося в собственности городских округов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</si>
  <si>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</si>
  <si>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</si>
  <si>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</si>
  <si>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</si>
  <si>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</si>
  <si>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</si>
  <si>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</si>
  <si>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</si>
  <si>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</si>
  <si>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 от оказания платных услуг полученных средств бюджета гор. округа</t>
  </si>
  <si>
    <t>000 1 13 02064 04 0000 130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</si>
  <si>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</si>
  <si>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000 1 13 02994 04 0000 130</t>
  </si>
  <si>
    <t>Прочие доходы от компенсации затрат</t>
  </si>
  <si>
    <t>000 1 14 00000 00 0000 000</t>
  </si>
  <si>
    <t>ДОХОДЫ ОТ ПРОДАЖИ МАТЕРИАЛЬНЫХ И НЕМАТЕРИАЛЬНЫХ АКТИВОВ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</si>
  <si>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</si>
  <si>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</si>
  <si>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</si>
  <si>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</si>
  <si>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</si>
  <si>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</si>
  <si>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 </t>
  </si>
  <si>
    <t>000 1 14 06012 04 0000 430</t>
  </si>
  <si>
    <t>Доходы от продажи земельных участков государственная собственность на которые не разграничена и которые расположены в границах городских округов</t>
  </si>
  <si>
    <t>000 1 14 06024 04 0000 430</t>
  </si>
  <si>
    <t>Доходы от продажи земельных участков, находящихся в собственности городских округов</t>
  </si>
  <si>
    <t>000 1 14 13040 04 0000 430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</si>
  <si>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
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</si>
  <si>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</si>
  <si>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</si>
  <si>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</si>
  <si>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</si>
  <si>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000 117 01040 04 0000 180</t>
  </si>
  <si>
    <t>Невыясненные поступления,зачисляемые в бюджеты городских округов</t>
  </si>
  <si>
    <t>000 117 05040 04 0000 180</t>
  </si>
  <si>
    <t>Прочие неналоговые доходы местных бюджетов</t>
  </si>
  <si>
    <t>000 2 00 00000 00 0000 000</t>
  </si>
  <si>
    <t>000 2 02 00000 00 0000 000</t>
  </si>
  <si>
    <t>Безвозмездные поступления от других бюджетов бюджетной системы Российской Федерации, кроме бюджетов государственных внебюджетных фондов</t>
  </si>
  <si>
    <t>000 2 02 01999 04 0000 151</t>
  </si>
  <si>
    <t>Прочие дотации бюджетам городских округов</t>
  </si>
  <si>
    <t>000 2 02 10000 00 0000 150</t>
  </si>
  <si>
    <t>Дотации бюджетам городских округов на поддержку мер по обеспечению сбалансированности бюджетов</t>
  </si>
  <si>
    <t>000 2 02 20000 00 0000 150</t>
  </si>
  <si>
    <t>Субсидии от других бюджетов бюджетной системы Российской Федерации</t>
  </si>
  <si>
    <t>000 2 02 30000 00 0000 150</t>
  </si>
  <si>
    <t>Субвенции от других бюджетов бюджетной системы Российской Федерации</t>
  </si>
  <si>
    <t>000 2 02 40000 00 0000 150</t>
  </si>
  <si>
    <t xml:space="preserve">000 2 04 04000 04 0000 150
</t>
  </si>
  <si>
    <t xml:space="preserve">Безвозмездные поступления от негосударственных организаций в бюджеты городских округов
</t>
  </si>
  <si>
    <t>000 2 08 04000 04 0000 150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</si>
  <si>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</si>
  <si>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000 2 18 00000 04 0000 150</t>
  </si>
  <si>
    <t>Доходы бюджетов городских округов от возврата бюджетными учреждениями остатков субсидий прошлых лет</t>
  </si>
  <si>
    <t>000 2 19 00000 04 0000 150</t>
  </si>
  <si>
    <t xml:space="preserve">Возврат остатков субсидий, субвенций и иных межбюджетных трансфертов из бюджетов гор. округов </t>
  </si>
  <si>
    <t>Всего доходов</t>
  </si>
  <si>
    <t>Приложение №2</t>
  </si>
  <si>
    <t>Раздел</t>
  </si>
  <si>
    <t>Подраздел</t>
  </si>
  <si>
    <t xml:space="preserve"> РД №318 от 16.12.2021</t>
  </si>
  <si>
    <t>Увел(+), Умен (-)</t>
  </si>
  <si>
    <t>РД №336 от 16.02.2022</t>
  </si>
  <si>
    <t>Отчет ф.053317</t>
  </si>
  <si>
    <t>1</t>
  </si>
  <si>
    <t>2</t>
  </si>
  <si>
    <t>3</t>
  </si>
  <si>
    <t>5 (6-4)</t>
  </si>
  <si>
    <t>7 (8-6)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</si>
  <si>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</si>
  <si>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</si>
  <si>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</si>
  <si>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</si>
  <si>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</si>
  <si>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</si>
  <si>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</si>
  <si>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</si>
  <si>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</si>
  <si>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</si>
  <si>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</si>
  <si>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</si>
  <si>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</si>
  <si>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</si>
  <si>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</si>
  <si>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</si>
  <si>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</si>
  <si>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</si>
  <si>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</si>
  <si>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</si>
  <si>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 БЕЗОПАСНОСТЬ  И 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</si>
  <si>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</si>
  <si>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</si>
  <si>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</si>
  <si>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</si>
  <si>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</si>
  <si>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</si>
  <si>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</si>
  <si>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</si>
  <si>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</si>
  <si>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</si>
  <si>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</si>
  <si>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</si>
  <si>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</si>
  <si>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</si>
  <si>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</si>
  <si>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</si>
  <si>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</si>
  <si>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</si>
  <si>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</si>
  <si>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</si>
  <si>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 КИНЕМАТОГРАФИЯ</t>
  </si>
  <si>
    <t xml:space="preserve">Культура  </t>
  </si>
  <si>
    <t>ЗДРАВООХРАНЕНИЕ</t>
  </si>
  <si>
    <t>Другие вопросы в области здравоохранения</t>
  </si>
  <si>
    <t>СОЦИАЛЬНАЯ 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</si>
  <si>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</si>
  <si>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</si>
  <si>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</si>
  <si>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</si>
  <si>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</si>
  <si>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</si>
  <si>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</si>
  <si>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</si>
  <si>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</si>
  <si>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ВСЕГО</t>
  </si>
  <si>
    <t>Анализ исполнения доходной части бюджета</t>
  </si>
  <si>
    <t>Анализ   безвозмездных поступлений от других бюджетов бюджетной системы РФ и иных поступлений в бюджет городского округа Архангельской области "Город Коряжма" за 1 квартал 2022г.</t>
  </si>
  <si>
    <t>Анализ исполнения расходов бюджета  городского округа  Архангельской области "Город Коряжма" в разрезе муниципальных программ за 1 квартал 2022г.</t>
  </si>
  <si>
    <t>Анализ прогнозируемых расходов   бюджета городского округа Архангельской области  " Город Коряжма"</t>
  </si>
  <si>
    <t>Приложение №1</t>
  </si>
  <si>
    <t>Приложение  №4</t>
  </si>
  <si>
    <t xml:space="preserve"> Анализ изменения прогнозируемых  доходов</t>
  </si>
  <si>
    <t xml:space="preserve">бюджета городского округа Архангельской области "Город Коряжма" </t>
  </si>
  <si>
    <t>Наименование показателей</t>
  </si>
  <si>
    <t>Код доходов</t>
  </si>
  <si>
    <t xml:space="preserve"> РД от 16.12.2021 №318</t>
  </si>
  <si>
    <t xml:space="preserve"> Уувеличение (+)Уменьшение(-)</t>
  </si>
  <si>
    <t>4 (5-4)</t>
  </si>
  <si>
    <t>НАЛОГИ НА ПРИБЫЛЬ,ДОХОДЫ</t>
  </si>
  <si>
    <t>000 1 01 02000 01 0000 110</t>
  </si>
  <si>
    <t>НАЛОГИ НА ТОВАРЫ (РАБОТЫ.УСЛУГИ) РЕАЛИЗУЕМЫЕ НА ТЕРРИТОРИИ РОССИЙСКОЙ ФЕДЕРАЦИИ</t>
  </si>
  <si>
    <t>000 1 03 00000 00 0000 000</t>
  </si>
  <si>
    <t>000 1 03 02000 01 0000 000</t>
  </si>
  <si>
    <t>000 1 05 01000 00 0000 110</t>
  </si>
  <si>
    <t>Единый сельскохозяйственный налог</t>
  </si>
  <si>
    <t>000 1 05 03000 02 0000 110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</si>
  <si>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</si>
  <si>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</si>
  <si>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</si>
  <si>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000 1 06 01000 00 0000 110</t>
  </si>
  <si>
    <t xml:space="preserve">Земельный налог </t>
  </si>
  <si>
    <t>000 1 06 06000 00 0000 110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</si>
  <si>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</si>
  <si>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</si>
  <si>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</si>
  <si>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</si>
  <si>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</si>
  <si>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000 1 12 00000 01 0000 120</t>
  </si>
  <si>
    <t xml:space="preserve">ДОХОДЫ ОТ ОКАЗАНИЯ ПЛАТНЫХ УСЛУГ (РАБОТ) И КОМПЕНСАЦИИ ЗАТРАТ </t>
  </si>
  <si>
    <t>Доходы от оказания платных услуг (работ)</t>
  </si>
  <si>
    <t>000 1 13 01000 00 0000 130</t>
  </si>
  <si>
    <t>Доходы от компенсации затрат государства</t>
  </si>
  <si>
    <t>000 1 13 02 000 00 0000 130</t>
  </si>
  <si>
    <t>000 114 02000 00 0000 410</t>
  </si>
  <si>
    <t xml:space="preserve">Доходы от продажи земельных участков, находящихся в государственной и муниципальной собственности
</t>
  </si>
  <si>
    <t>000 114 06000 04 0000 430</t>
  </si>
  <si>
    <t>Доходы от приватизации имущества, находящегося в государственной и муниципальной собственности</t>
  </si>
  <si>
    <t>000 1 14 13000 00 0000 410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</si>
  <si>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</si>
  <si>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</si>
  <si>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</si>
  <si>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000 2 04 04000 04 0000 180
</t>
  </si>
  <si>
    <t>Доходы бюджетов городских округов от возврата организациями остатков субсидий прошлых лет</t>
  </si>
  <si>
    <t xml:space="preserve">000 2 18 04000 04 0000 150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</si>
  <si>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</si>
  <si>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000 2 19 00000 04 0000 150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</si>
</sst>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#,##0.0,"/>
    <numFmt numFmtId="166" formatCode="0.0%"/>
    <numFmt numFmtId="167" formatCode="#,##0.00_р_."/>
    <numFmt numFmtId="168" formatCode="#,##0.00;[Red]\-#,##0.00;0.00"/>
    <numFmt numFmtId="169" formatCode="_-* #,##0.00_р_._-;\-* #,##0.00_р_._-;_-* &quot;-&quot;??_р_._-;_-@_-"/>
    <numFmt numFmtId="170" formatCode="#,##0.00_ ;\-#,##0.00\ "/>
    <numFmt numFmtId="171" formatCode="#,##0.0_ ;\-#,##0.0\ "/>
  </numFmts>
  <fonts count="4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1"/>
      <color rgb="FF000000"/>
      <name val="Calibri"/>
      <scheme val="minor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Segoe UI"/>
      <family val="2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b/>
      <sz val="8"/>
      <color indexed="8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sz val="9"/>
      <name val="Times New Roman Cyr"/>
      <charset val="204"/>
    </font>
    <font>
      <i/>
      <sz val="9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26">
    <xf numFmtId="0" fontId="0" fillId="0" borderId="0"/>
    <xf numFmtId="0" fontId="2" fillId="0" borderId="0"/>
    <xf numFmtId="49" fontId="3" fillId="0" borderId="0"/>
    <xf numFmtId="0" fontId="4" fillId="0" borderId="0"/>
    <xf numFmtId="0" fontId="6" fillId="0" borderId="0"/>
    <xf numFmtId="0" fontId="8" fillId="0" borderId="0"/>
    <xf numFmtId="49" fontId="3" fillId="0" borderId="1">
      <alignment horizontal="center" vertical="center" wrapText="1"/>
    </xf>
    <xf numFmtId="49" fontId="3" fillId="0" borderId="3">
      <alignment horizontal="center" vertical="center" wrapText="1"/>
    </xf>
    <xf numFmtId="49" fontId="3" fillId="0" borderId="6">
      <alignment horizontal="center" vertical="center" wrapText="1"/>
    </xf>
    <xf numFmtId="0" fontId="3" fillId="0" borderId="7">
      <alignment horizontal="left" wrapText="1" indent="2"/>
    </xf>
    <xf numFmtId="4" fontId="3" fillId="0" borderId="1">
      <alignment horizontal="right"/>
    </xf>
    <xf numFmtId="0" fontId="14" fillId="0" borderId="0"/>
    <xf numFmtId="0" fontId="3" fillId="0" borderId="0"/>
    <xf numFmtId="0" fontId="3" fillId="0" borderId="13"/>
    <xf numFmtId="0" fontId="3" fillId="3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9" fontId="17" fillId="0" borderId="0" applyFont="0" applyFill="0" applyBorder="0" applyAlignment="0" applyProtection="0"/>
  </cellStyleXfs>
  <cellXfs count="261">
    <xf numFmtId="0" fontId="0" fillId="0" borderId="0" xfId="0"/>
    <xf numFmtId="0" fontId="2" fillId="0" borderId="0" xfId="1" applyNumberFormat="1" applyProtection="1"/>
    <xf numFmtId="49" fontId="3" fillId="0" borderId="0" xfId="2" applyNumberFormat="1" applyProtection="1"/>
    <xf numFmtId="0" fontId="6" fillId="0" borderId="0" xfId="4" applyProtection="1">
      <protection locked="0"/>
    </xf>
    <xf numFmtId="0" fontId="8" fillId="0" borderId="0" xfId="5" applyNumberFormat="1" applyProtection="1"/>
    <xf numFmtId="49" fontId="3" fillId="0" borderId="1" xfId="6" applyNumberFormat="1" applyProtection="1">
      <alignment horizontal="center" vertical="center" wrapText="1"/>
    </xf>
    <xf numFmtId="0" fontId="11" fillId="0" borderId="7" xfId="9" applyNumberFormat="1" applyFont="1" applyProtection="1">
      <alignment horizontal="left" wrapText="1" indent="2"/>
    </xf>
    <xf numFmtId="4" fontId="11" fillId="0" borderId="1" xfId="10" applyNumberFormat="1" applyFont="1" applyAlignment="1" applyProtection="1">
      <alignment horizontal="center" vertical="center"/>
    </xf>
    <xf numFmtId="4" fontId="11" fillId="0" borderId="2" xfId="10" applyNumberFormat="1" applyFont="1" applyBorder="1" applyAlignment="1" applyProtection="1">
      <alignment horizontal="center" vertical="center"/>
    </xf>
    <xf numFmtId="0" fontId="11" fillId="0" borderId="8" xfId="5" applyNumberFormat="1" applyFont="1" applyBorder="1" applyProtection="1"/>
    <xf numFmtId="0" fontId="12" fillId="0" borderId="8" xfId="4" applyFont="1" applyBorder="1" applyProtection="1">
      <protection locked="0"/>
    </xf>
    <xf numFmtId="0" fontId="11" fillId="0" borderId="8" xfId="5" applyNumberFormat="1" applyFont="1" applyBorder="1" applyAlignment="1" applyProtection="1">
      <alignment horizontal="center" vertical="center"/>
    </xf>
    <xf numFmtId="164" fontId="12" fillId="0" borderId="8" xfId="4" applyNumberFormat="1" applyFont="1" applyBorder="1" applyAlignment="1" applyProtection="1">
      <alignment horizontal="center" vertical="center"/>
      <protection locked="0"/>
    </xf>
    <xf numFmtId="0" fontId="13" fillId="2" borderId="9" xfId="9" applyNumberFormat="1" applyFont="1" applyFill="1" applyBorder="1" applyProtection="1">
      <alignment horizontal="left" wrapText="1" indent="2"/>
    </xf>
    <xf numFmtId="4" fontId="13" fillId="2" borderId="10" xfId="10" applyNumberFormat="1" applyFont="1" applyFill="1" applyBorder="1" applyAlignment="1" applyProtection="1">
      <alignment horizontal="center" vertical="center"/>
    </xf>
    <xf numFmtId="4" fontId="13" fillId="2" borderId="11" xfId="10" applyNumberFormat="1" applyFont="1" applyFill="1" applyBorder="1" applyAlignment="1" applyProtection="1">
      <alignment horizontal="center" vertical="center"/>
    </xf>
    <xf numFmtId="164" fontId="13" fillId="2" borderId="8" xfId="11" applyNumberFormat="1" applyFont="1" applyFill="1" applyBorder="1" applyAlignment="1">
      <alignment horizontal="center" vertical="center" wrapText="1"/>
    </xf>
    <xf numFmtId="164" fontId="15" fillId="2" borderId="8" xfId="11" applyNumberFormat="1" applyFont="1" applyFill="1" applyBorder="1" applyAlignment="1">
      <alignment horizontal="center" vertical="center"/>
    </xf>
    <xf numFmtId="0" fontId="13" fillId="2" borderId="8" xfId="9" applyNumberFormat="1" applyFont="1" applyFill="1" applyBorder="1" applyProtection="1">
      <alignment horizontal="left" wrapText="1" indent="2"/>
    </xf>
    <xf numFmtId="4" fontId="13" fillId="2" borderId="8" xfId="10" applyNumberFormat="1" applyFont="1" applyFill="1" applyBorder="1" applyAlignment="1" applyProtection="1">
      <alignment horizontal="center" vertical="center"/>
    </xf>
    <xf numFmtId="4" fontId="13" fillId="2" borderId="12" xfId="10" applyNumberFormat="1" applyFont="1" applyFill="1" applyBorder="1" applyAlignment="1" applyProtection="1">
      <alignment horizontal="center" vertical="center"/>
    </xf>
    <xf numFmtId="164" fontId="16" fillId="0" borderId="8" xfId="11" applyNumberFormat="1" applyFont="1" applyFill="1" applyBorder="1" applyAlignment="1">
      <alignment horizontal="center" vertical="center"/>
    </xf>
    <xf numFmtId="164" fontId="11" fillId="0" borderId="8" xfId="5" applyNumberFormat="1" applyFont="1" applyBorder="1" applyAlignment="1" applyProtection="1">
      <alignment horizontal="center" vertical="center"/>
    </xf>
    <xf numFmtId="0" fontId="13" fillId="2" borderId="7" xfId="9" applyNumberFormat="1" applyFont="1" applyFill="1" applyProtection="1">
      <alignment horizontal="left" wrapText="1" indent="2"/>
    </xf>
    <xf numFmtId="4" fontId="13" fillId="2" borderId="1" xfId="10" applyNumberFormat="1" applyFont="1" applyFill="1" applyProtection="1">
      <alignment horizontal="right"/>
    </xf>
    <xf numFmtId="4" fontId="13" fillId="2" borderId="2" xfId="10" applyNumberFormat="1" applyFont="1" applyFill="1" applyBorder="1" applyProtection="1">
      <alignment horizontal="right"/>
    </xf>
    <xf numFmtId="164" fontId="11" fillId="2" borderId="8" xfId="5" applyNumberFormat="1" applyFont="1" applyFill="1" applyBorder="1" applyAlignment="1" applyProtection="1">
      <alignment horizontal="center" vertical="center"/>
    </xf>
    <xf numFmtId="164" fontId="12" fillId="2" borderId="8" xfId="4" applyNumberFormat="1" applyFont="1" applyFill="1" applyBorder="1" applyAlignment="1" applyProtection="1">
      <alignment horizontal="center" vertical="center"/>
      <protection locked="0"/>
    </xf>
    <xf numFmtId="164" fontId="11" fillId="0" borderId="8" xfId="5" applyNumberFormat="1" applyFont="1" applyFill="1" applyBorder="1" applyAlignment="1" applyProtection="1">
      <alignment horizontal="center" vertical="center"/>
    </xf>
    <xf numFmtId="0" fontId="11" fillId="2" borderId="8" xfId="5" applyNumberFormat="1" applyFont="1" applyFill="1" applyBorder="1" applyProtection="1"/>
    <xf numFmtId="0" fontId="12" fillId="2" borderId="8" xfId="4" applyFont="1" applyFill="1" applyBorder="1" applyProtection="1">
      <protection locked="0"/>
    </xf>
    <xf numFmtId="164" fontId="12" fillId="0" borderId="8" xfId="4" applyNumberFormat="1" applyFont="1" applyFill="1" applyBorder="1" applyAlignment="1" applyProtection="1">
      <alignment horizontal="center" vertical="center"/>
      <protection locked="0"/>
    </xf>
    <xf numFmtId="0" fontId="3" fillId="0" borderId="0" xfId="12" applyNumberFormat="1" applyProtection="1"/>
    <xf numFmtId="0" fontId="3" fillId="0" borderId="13" xfId="13" applyNumberFormat="1" applyProtection="1"/>
    <xf numFmtId="0" fontId="3" fillId="3" borderId="0" xfId="14" applyNumberFormat="1" applyProtection="1"/>
    <xf numFmtId="0" fontId="18" fillId="0" borderId="0" xfId="15" applyFont="1" applyFill="1" applyAlignment="1">
      <alignment vertical="center" wrapText="1"/>
    </xf>
    <xf numFmtId="0" fontId="12" fillId="0" borderId="0" xfId="15" applyFont="1" applyFill="1"/>
    <xf numFmtId="0" fontId="21" fillId="0" borderId="8" xfId="0" applyFont="1" applyBorder="1" applyAlignment="1">
      <alignment wrapText="1"/>
    </xf>
    <xf numFmtId="0" fontId="20" fillId="0" borderId="0" xfId="15" applyFont="1" applyFill="1"/>
    <xf numFmtId="0" fontId="18" fillId="0" borderId="8" xfId="15" applyFont="1" applyFill="1" applyBorder="1" applyAlignment="1">
      <alignment horizontal="center" vertical="center" wrapText="1"/>
    </xf>
    <xf numFmtId="0" fontId="20" fillId="0" borderId="8" xfId="15" applyFont="1" applyFill="1" applyBorder="1" applyAlignment="1">
      <alignment horizontal="center" vertical="center" wrapText="1"/>
    </xf>
    <xf numFmtId="0" fontId="12" fillId="0" borderId="8" xfId="15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8" fillId="0" borderId="12" xfId="15" applyFont="1" applyFill="1" applyBorder="1" applyAlignment="1">
      <alignment horizontal="center" vertical="center" wrapText="1"/>
    </xf>
    <xf numFmtId="165" fontId="18" fillId="0" borderId="8" xfId="15" applyNumberFormat="1" applyFont="1" applyFill="1" applyBorder="1" applyAlignment="1">
      <alignment horizontal="center" vertical="center" wrapText="1"/>
    </xf>
    <xf numFmtId="165" fontId="12" fillId="0" borderId="8" xfId="15" applyNumberFormat="1" applyFont="1" applyFill="1" applyBorder="1" applyAlignment="1">
      <alignment horizontal="center" vertical="center"/>
    </xf>
    <xf numFmtId="165" fontId="18" fillId="0" borderId="14" xfId="15" applyNumberFormat="1" applyFont="1" applyFill="1" applyBorder="1" applyAlignment="1">
      <alignment horizontal="center" vertical="center" wrapText="1"/>
    </xf>
    <xf numFmtId="166" fontId="18" fillId="0" borderId="8" xfId="15" applyNumberFormat="1" applyFont="1" applyFill="1" applyBorder="1" applyAlignment="1">
      <alignment horizontal="center" vertical="center" wrapText="1"/>
    </xf>
    <xf numFmtId="164" fontId="12" fillId="0" borderId="8" xfId="15" applyNumberFormat="1" applyFont="1" applyFill="1" applyBorder="1" applyAlignment="1">
      <alignment horizontal="center" vertical="center" wrapText="1"/>
    </xf>
    <xf numFmtId="164" fontId="16" fillId="0" borderId="8" xfId="0" applyNumberFormat="1" applyFont="1" applyBorder="1" applyAlignment="1">
      <alignment horizontal="center" vertical="center"/>
    </xf>
    <xf numFmtId="49" fontId="18" fillId="0" borderId="12" xfId="15" applyNumberFormat="1" applyFont="1" applyFill="1" applyBorder="1" applyAlignment="1">
      <alignment horizontal="center" vertical="center" wrapText="1"/>
    </xf>
    <xf numFmtId="164" fontId="16" fillId="0" borderId="8" xfId="0" applyNumberFormat="1" applyFont="1" applyFill="1" applyBorder="1" applyAlignment="1">
      <alignment horizontal="center" vertical="center"/>
    </xf>
    <xf numFmtId="0" fontId="18" fillId="0" borderId="0" xfId="15" applyFont="1" applyFill="1"/>
    <xf numFmtId="0" fontId="22" fillId="0" borderId="0" xfId="15" applyFont="1" applyFill="1"/>
    <xf numFmtId="0" fontId="16" fillId="0" borderId="8" xfId="0" applyFont="1" applyBorder="1" applyAlignment="1">
      <alignment horizontal="center" vertical="center"/>
    </xf>
    <xf numFmtId="0" fontId="18" fillId="0" borderId="8" xfId="16" applyFont="1" applyFill="1" applyBorder="1" applyAlignment="1" applyProtection="1">
      <alignment horizontal="center" vertical="center" wrapText="1"/>
      <protection hidden="1"/>
    </xf>
    <xf numFmtId="49" fontId="18" fillId="0" borderId="8" xfId="15" applyNumberFormat="1" applyFont="1" applyFill="1" applyBorder="1" applyAlignment="1">
      <alignment horizontal="center" vertical="center" wrapText="1"/>
    </xf>
    <xf numFmtId="165" fontId="18" fillId="0" borderId="8" xfId="15" applyNumberFormat="1" applyFont="1" applyFill="1" applyBorder="1" applyAlignment="1">
      <alignment horizontal="center" vertical="center"/>
    </xf>
    <xf numFmtId="165" fontId="18" fillId="0" borderId="14" xfId="15" applyNumberFormat="1" applyFont="1" applyFill="1" applyBorder="1" applyAlignment="1">
      <alignment horizontal="center" vertical="center"/>
    </xf>
    <xf numFmtId="166" fontId="18" fillId="0" borderId="8" xfId="15" applyNumberFormat="1" applyFont="1" applyFill="1" applyBorder="1" applyAlignment="1">
      <alignment horizontal="center" vertical="center"/>
    </xf>
    <xf numFmtId="164" fontId="12" fillId="0" borderId="8" xfId="15" applyNumberFormat="1" applyFont="1" applyFill="1" applyBorder="1" applyAlignment="1">
      <alignment horizontal="center" vertical="center"/>
    </xf>
    <xf numFmtId="165" fontId="19" fillId="0" borderId="8" xfId="15" applyNumberFormat="1" applyFont="1" applyFill="1" applyBorder="1" applyAlignment="1">
      <alignment horizontal="center" vertical="center"/>
    </xf>
    <xf numFmtId="165" fontId="19" fillId="0" borderId="8" xfId="15" applyNumberFormat="1" applyFont="1" applyFill="1" applyBorder="1" applyAlignment="1">
      <alignment horizontal="center" vertical="center" wrapText="1"/>
    </xf>
    <xf numFmtId="165" fontId="22" fillId="0" borderId="8" xfId="15" applyNumberFormat="1" applyFont="1" applyFill="1" applyBorder="1" applyAlignment="1">
      <alignment horizontal="center" vertical="center"/>
    </xf>
    <xf numFmtId="165" fontId="19" fillId="0" borderId="14" xfId="15" applyNumberFormat="1" applyFont="1" applyFill="1" applyBorder="1" applyAlignment="1">
      <alignment horizontal="center" vertical="center"/>
    </xf>
    <xf numFmtId="166" fontId="19" fillId="0" borderId="8" xfId="15" applyNumberFormat="1" applyFont="1" applyFill="1" applyBorder="1" applyAlignment="1">
      <alignment horizontal="center" vertical="center"/>
    </xf>
    <xf numFmtId="164" fontId="22" fillId="0" borderId="8" xfId="15" applyNumberFormat="1" applyFont="1" applyFill="1" applyBorder="1" applyAlignment="1">
      <alignment horizontal="center" vertical="center" wrapText="1"/>
    </xf>
    <xf numFmtId="164" fontId="15" fillId="0" borderId="8" xfId="0" applyNumberFormat="1" applyFont="1" applyBorder="1" applyAlignment="1">
      <alignment horizontal="center" vertical="center"/>
    </xf>
    <xf numFmtId="2" fontId="15" fillId="0" borderId="8" xfId="0" applyNumberFormat="1" applyFont="1" applyBorder="1" applyAlignment="1">
      <alignment horizontal="center" vertical="center"/>
    </xf>
    <xf numFmtId="0" fontId="25" fillId="4" borderId="0" xfId="15" applyFont="1" applyFill="1" applyAlignment="1">
      <alignment vertical="center"/>
    </xf>
    <xf numFmtId="0" fontId="24" fillId="0" borderId="8" xfId="15" applyFont="1" applyFill="1" applyBorder="1" applyAlignment="1">
      <alignment horizontal="center" vertical="center" wrapText="1"/>
    </xf>
    <xf numFmtId="0" fontId="24" fillId="4" borderId="8" xfId="15" applyFont="1" applyFill="1" applyBorder="1" applyAlignment="1">
      <alignment horizontal="center" vertical="center" wrapText="1"/>
    </xf>
    <xf numFmtId="49" fontId="24" fillId="5" borderId="8" xfId="15" applyNumberFormat="1" applyFont="1" applyFill="1" applyBorder="1" applyAlignment="1">
      <alignment horizontal="left" vertical="center" wrapText="1"/>
    </xf>
    <xf numFmtId="0" fontId="24" fillId="5" borderId="8" xfId="15" applyFont="1" applyFill="1" applyBorder="1" applyAlignment="1">
      <alignment horizontal="left" vertical="center" wrapText="1"/>
    </xf>
    <xf numFmtId="4" fontId="24" fillId="5" borderId="8" xfId="15" applyNumberFormat="1" applyFont="1" applyFill="1" applyBorder="1" applyAlignment="1">
      <alignment horizontal="center" vertical="center"/>
    </xf>
    <xf numFmtId="166" fontId="24" fillId="5" borderId="8" xfId="15" applyNumberFormat="1" applyFont="1" applyFill="1" applyBorder="1" applyAlignment="1">
      <alignment horizontal="center" vertical="center"/>
    </xf>
    <xf numFmtId="167" fontId="24" fillId="5" borderId="8" xfId="15" applyNumberFormat="1" applyFont="1" applyFill="1" applyBorder="1" applyAlignment="1">
      <alignment horizontal="center" vertical="center"/>
    </xf>
    <xf numFmtId="4" fontId="22" fillId="5" borderId="8" xfId="15" applyNumberFormat="1" applyFont="1" applyFill="1" applyBorder="1" applyAlignment="1">
      <alignment horizontal="center" vertical="center"/>
    </xf>
    <xf numFmtId="166" fontId="22" fillId="5" borderId="8" xfId="15" applyNumberFormat="1" applyFont="1" applyFill="1" applyBorder="1" applyAlignment="1">
      <alignment horizontal="center" vertical="center"/>
    </xf>
    <xf numFmtId="4" fontId="26" fillId="5" borderId="8" xfId="0" applyNumberFormat="1" applyFont="1" applyFill="1" applyBorder="1" applyAlignment="1">
      <alignment horizontal="center" vertical="center"/>
    </xf>
    <xf numFmtId="49" fontId="24" fillId="4" borderId="8" xfId="15" applyNumberFormat="1" applyFont="1" applyFill="1" applyBorder="1" applyAlignment="1">
      <alignment horizontal="left" vertical="center" wrapText="1"/>
    </xf>
    <xf numFmtId="0" fontId="24" fillId="4" borderId="8" xfId="15" applyFont="1" applyFill="1" applyBorder="1" applyAlignment="1">
      <alignment horizontal="left" vertical="center" wrapText="1"/>
    </xf>
    <xf numFmtId="4" fontId="24" fillId="4" borderId="8" xfId="15" applyNumberFormat="1" applyFont="1" applyFill="1" applyBorder="1" applyAlignment="1">
      <alignment horizontal="center" vertical="center"/>
    </xf>
    <xf numFmtId="166" fontId="24" fillId="4" borderId="8" xfId="15" applyNumberFormat="1" applyFont="1" applyFill="1" applyBorder="1" applyAlignment="1">
      <alignment horizontal="center" vertical="center"/>
    </xf>
    <xf numFmtId="167" fontId="24" fillId="4" borderId="8" xfId="15" applyNumberFormat="1" applyFont="1" applyFill="1" applyBorder="1" applyAlignment="1">
      <alignment horizontal="center" vertical="center"/>
    </xf>
    <xf numFmtId="4" fontId="22" fillId="4" borderId="8" xfId="15" applyNumberFormat="1" applyFont="1" applyFill="1" applyBorder="1" applyAlignment="1">
      <alignment horizontal="center" vertical="center"/>
    </xf>
    <xf numFmtId="166" fontId="22" fillId="4" borderId="8" xfId="15" applyNumberFormat="1" applyFont="1" applyFill="1" applyBorder="1" applyAlignment="1">
      <alignment horizontal="center" vertical="center"/>
    </xf>
    <xf numFmtId="4" fontId="27" fillId="0" borderId="8" xfId="0" applyNumberFormat="1" applyFont="1" applyBorder="1" applyAlignment="1">
      <alignment horizontal="center" vertical="center"/>
    </xf>
    <xf numFmtId="49" fontId="20" fillId="6" borderId="8" xfId="15" applyNumberFormat="1" applyFont="1" applyFill="1" applyBorder="1" applyAlignment="1">
      <alignment horizontal="left" vertical="center" wrapText="1"/>
    </xf>
    <xf numFmtId="0" fontId="20" fillId="6" borderId="8" xfId="15" applyFont="1" applyFill="1" applyBorder="1" applyAlignment="1">
      <alignment vertical="center" wrapText="1"/>
    </xf>
    <xf numFmtId="4" fontId="20" fillId="6" borderId="8" xfId="15" applyNumberFormat="1" applyFont="1" applyFill="1" applyBorder="1" applyAlignment="1">
      <alignment horizontal="center" vertical="center"/>
    </xf>
    <xf numFmtId="166" fontId="20" fillId="6" borderId="8" xfId="15" applyNumberFormat="1" applyFont="1" applyFill="1" applyBorder="1" applyAlignment="1">
      <alignment horizontal="center" vertical="center"/>
    </xf>
    <xf numFmtId="167" fontId="20" fillId="6" borderId="8" xfId="15" applyNumberFormat="1" applyFont="1" applyFill="1" applyBorder="1" applyAlignment="1">
      <alignment horizontal="center" vertical="center"/>
    </xf>
    <xf numFmtId="4" fontId="12" fillId="6" borderId="8" xfId="15" applyNumberFormat="1" applyFont="1" applyFill="1" applyBorder="1" applyAlignment="1">
      <alignment horizontal="center" vertical="center"/>
    </xf>
    <xf numFmtId="166" fontId="12" fillId="6" borderId="8" xfId="15" applyNumberFormat="1" applyFont="1" applyFill="1" applyBorder="1" applyAlignment="1">
      <alignment horizontal="center" vertical="center"/>
    </xf>
    <xf numFmtId="4" fontId="27" fillId="6" borderId="8" xfId="0" applyNumberFormat="1" applyFont="1" applyFill="1" applyBorder="1" applyAlignment="1">
      <alignment horizontal="center" vertical="center"/>
    </xf>
    <xf numFmtId="49" fontId="20" fillId="4" borderId="8" xfId="15" applyNumberFormat="1" applyFont="1" applyFill="1" applyBorder="1" applyAlignment="1">
      <alignment horizontal="left" vertical="center" wrapText="1"/>
    </xf>
    <xf numFmtId="0" fontId="20" fillId="4" borderId="8" xfId="15" applyFont="1" applyFill="1" applyBorder="1" applyAlignment="1">
      <alignment horizontal="left" vertical="center" wrapText="1"/>
    </xf>
    <xf numFmtId="4" fontId="20" fillId="7" borderId="8" xfId="15" applyNumberFormat="1" applyFont="1" applyFill="1" applyBorder="1" applyAlignment="1">
      <alignment horizontal="center" vertical="center"/>
    </xf>
    <xf numFmtId="166" fontId="20" fillId="4" borderId="8" xfId="15" applyNumberFormat="1" applyFont="1" applyFill="1" applyBorder="1" applyAlignment="1">
      <alignment horizontal="center" vertical="center"/>
    </xf>
    <xf numFmtId="167" fontId="20" fillId="4" borderId="8" xfId="15" applyNumberFormat="1" applyFont="1" applyFill="1" applyBorder="1" applyAlignment="1">
      <alignment horizontal="center" vertical="center"/>
    </xf>
    <xf numFmtId="4" fontId="12" fillId="7" borderId="8" xfId="15" applyNumberFormat="1" applyFont="1" applyFill="1" applyBorder="1" applyAlignment="1">
      <alignment horizontal="center" vertical="center"/>
    </xf>
    <xf numFmtId="166" fontId="12" fillId="4" borderId="8" xfId="15" applyNumberFormat="1" applyFont="1" applyFill="1" applyBorder="1" applyAlignment="1">
      <alignment horizontal="center" vertical="center"/>
    </xf>
    <xf numFmtId="0" fontId="20" fillId="0" borderId="8" xfId="15" applyFont="1" applyBorder="1" applyAlignment="1">
      <alignment vertical="center" wrapText="1"/>
    </xf>
    <xf numFmtId="0" fontId="20" fillId="6" borderId="8" xfId="15" applyFont="1" applyFill="1" applyBorder="1" applyAlignment="1">
      <alignment horizontal="left" vertical="center" wrapText="1"/>
    </xf>
    <xf numFmtId="4" fontId="20" fillId="4" borderId="8" xfId="15" applyNumberFormat="1" applyFont="1" applyFill="1" applyBorder="1" applyAlignment="1">
      <alignment horizontal="center" vertical="center"/>
    </xf>
    <xf numFmtId="4" fontId="12" fillId="0" borderId="8" xfId="15" applyNumberFormat="1" applyFont="1" applyFill="1" applyBorder="1" applyAlignment="1">
      <alignment horizontal="center" vertical="center"/>
    </xf>
    <xf numFmtId="166" fontId="12" fillId="0" borderId="8" xfId="15" applyNumberFormat="1" applyFont="1" applyFill="1" applyBorder="1" applyAlignment="1">
      <alignment horizontal="center" vertical="center"/>
    </xf>
    <xf numFmtId="4" fontId="12" fillId="4" borderId="8" xfId="15" applyNumberFormat="1" applyFont="1" applyFill="1" applyBorder="1" applyAlignment="1">
      <alignment horizontal="center" vertical="center"/>
    </xf>
    <xf numFmtId="0" fontId="12" fillId="4" borderId="8" xfId="15" applyFont="1" applyFill="1" applyBorder="1" applyAlignment="1">
      <alignment horizontal="left" vertical="center" wrapText="1"/>
    </xf>
    <xf numFmtId="49" fontId="20" fillId="0" borderId="8" xfId="15" applyNumberFormat="1" applyFont="1" applyFill="1" applyBorder="1" applyAlignment="1">
      <alignment horizontal="left" vertical="center" wrapText="1"/>
    </xf>
    <xf numFmtId="0" fontId="20" fillId="0" borderId="8" xfId="15" applyFont="1" applyFill="1" applyBorder="1" applyAlignment="1">
      <alignment horizontal="left" vertical="center" wrapText="1"/>
    </xf>
    <xf numFmtId="4" fontId="20" fillId="0" borderId="8" xfId="15" applyNumberFormat="1" applyFont="1" applyFill="1" applyBorder="1" applyAlignment="1">
      <alignment horizontal="center" vertical="center"/>
    </xf>
    <xf numFmtId="166" fontId="20" fillId="0" borderId="8" xfId="15" applyNumberFormat="1" applyFont="1" applyFill="1" applyBorder="1" applyAlignment="1">
      <alignment horizontal="center" vertical="center"/>
    </xf>
    <xf numFmtId="167" fontId="20" fillId="0" borderId="8" xfId="15" applyNumberFormat="1" applyFont="1" applyFill="1" applyBorder="1" applyAlignment="1">
      <alignment horizontal="center" vertical="center"/>
    </xf>
    <xf numFmtId="49" fontId="20" fillId="4" borderId="8" xfId="15" applyNumberFormat="1" applyFont="1" applyFill="1" applyBorder="1" applyAlignment="1">
      <alignment horizontal="left" vertical="top" wrapText="1"/>
    </xf>
    <xf numFmtId="0" fontId="28" fillId="6" borderId="8" xfId="15" applyFont="1" applyFill="1" applyBorder="1" applyAlignment="1">
      <alignment horizontal="left" vertical="center" wrapText="1"/>
    </xf>
    <xf numFmtId="49" fontId="28" fillId="6" borderId="8" xfId="15" applyNumberFormat="1" applyFont="1" applyFill="1" applyBorder="1" applyAlignment="1">
      <alignment horizontal="left" vertical="center" wrapText="1"/>
    </xf>
    <xf numFmtId="0" fontId="28" fillId="4" borderId="8" xfId="15" applyFont="1" applyFill="1" applyBorder="1" applyAlignment="1">
      <alignment horizontal="left" vertical="center" wrapText="1"/>
    </xf>
    <xf numFmtId="49" fontId="28" fillId="4" borderId="8" xfId="15" applyNumberFormat="1" applyFont="1" applyFill="1" applyBorder="1" applyAlignment="1">
      <alignment horizontal="left" vertical="center" wrapText="1"/>
    </xf>
    <xf numFmtId="0" fontId="20" fillId="0" borderId="8" xfId="17" applyNumberFormat="1" applyFont="1" applyFill="1" applyBorder="1" applyAlignment="1" applyProtection="1">
      <alignment horizontal="left" vertical="center" wrapText="1"/>
      <protection hidden="1"/>
    </xf>
    <xf numFmtId="49" fontId="29" fillId="6" borderId="8" xfId="15" applyNumberFormat="1" applyFont="1" applyFill="1" applyBorder="1" applyAlignment="1">
      <alignment horizontal="left" vertical="center" wrapText="1"/>
    </xf>
    <xf numFmtId="49" fontId="29" fillId="4" borderId="8" xfId="15" applyNumberFormat="1" applyFont="1" applyFill="1" applyBorder="1" applyAlignment="1">
      <alignment horizontal="left" vertical="center" wrapText="1"/>
    </xf>
    <xf numFmtId="0" fontId="30" fillId="5" borderId="8" xfId="15" applyFont="1" applyFill="1" applyBorder="1" applyAlignment="1">
      <alignment horizontal="left" vertical="center" wrapText="1"/>
    </xf>
    <xf numFmtId="49" fontId="30" fillId="5" borderId="8" xfId="15" applyNumberFormat="1" applyFont="1" applyFill="1" applyBorder="1" applyAlignment="1">
      <alignment horizontal="left" vertical="center" wrapText="1"/>
    </xf>
    <xf numFmtId="4" fontId="20" fillId="2" borderId="8" xfId="15" applyNumberFormat="1" applyFont="1" applyFill="1" applyBorder="1" applyAlignment="1">
      <alignment horizontal="center" vertical="center"/>
    </xf>
    <xf numFmtId="49" fontId="28" fillId="7" borderId="8" xfId="15" applyNumberFormat="1" applyFont="1" applyFill="1" applyBorder="1" applyAlignment="1">
      <alignment horizontal="left" vertical="center" wrapText="1"/>
    </xf>
    <xf numFmtId="0" fontId="20" fillId="0" borderId="16" xfId="18" applyNumberFormat="1" applyFont="1" applyFill="1" applyBorder="1" applyAlignment="1" applyProtection="1">
      <alignment horizontal="left" vertical="center" wrapText="1"/>
      <protection hidden="1"/>
    </xf>
    <xf numFmtId="0" fontId="24" fillId="5" borderId="8" xfId="15" applyFont="1" applyFill="1" applyBorder="1" applyAlignment="1">
      <alignment vertical="center" wrapText="1"/>
    </xf>
    <xf numFmtId="165" fontId="24" fillId="4" borderId="8" xfId="15" applyNumberFormat="1" applyFont="1" applyFill="1" applyBorder="1" applyAlignment="1">
      <alignment horizontal="center" vertical="center"/>
    </xf>
    <xf numFmtId="165" fontId="22" fillId="4" borderId="8" xfId="15" applyNumberFormat="1" applyFont="1" applyFill="1" applyBorder="1" applyAlignment="1">
      <alignment horizontal="center" vertical="center"/>
    </xf>
    <xf numFmtId="165" fontId="27" fillId="0" borderId="8" xfId="0" applyNumberFormat="1" applyFont="1" applyBorder="1" applyAlignment="1">
      <alignment horizontal="center" vertical="center"/>
    </xf>
    <xf numFmtId="49" fontId="30" fillId="0" borderId="8" xfId="15" applyNumberFormat="1" applyFont="1" applyFill="1" applyBorder="1" applyAlignment="1">
      <alignment horizontal="left" vertical="center" wrapText="1"/>
    </xf>
    <xf numFmtId="165" fontId="24" fillId="0" borderId="8" xfId="15" applyNumberFormat="1" applyFont="1" applyFill="1" applyBorder="1" applyAlignment="1">
      <alignment horizontal="center" vertical="center"/>
    </xf>
    <xf numFmtId="166" fontId="24" fillId="0" borderId="8" xfId="15" applyNumberFormat="1" applyFont="1" applyFill="1" applyBorder="1" applyAlignment="1">
      <alignment horizontal="center" vertical="center"/>
    </xf>
    <xf numFmtId="166" fontId="22" fillId="0" borderId="8" xfId="15" applyNumberFormat="1" applyFont="1" applyFill="1" applyBorder="1" applyAlignment="1">
      <alignment horizontal="center" vertical="center"/>
    </xf>
    <xf numFmtId="165" fontId="26" fillId="0" borderId="8" xfId="0" applyNumberFormat="1" applyFont="1" applyFill="1" applyBorder="1" applyAlignment="1">
      <alignment horizontal="center" vertical="center"/>
    </xf>
    <xf numFmtId="0" fontId="24" fillId="0" borderId="8" xfId="15" applyFont="1" applyFill="1" applyBorder="1" applyAlignment="1">
      <alignment vertical="center" wrapText="1"/>
    </xf>
    <xf numFmtId="49" fontId="12" fillId="0" borderId="0" xfId="15" applyNumberFormat="1" applyFont="1" applyFill="1" applyAlignment="1">
      <alignment vertical="center" wrapText="1"/>
    </xf>
    <xf numFmtId="0" fontId="31" fillId="0" borderId="0" xfId="15" applyFont="1" applyFill="1" applyAlignment="1">
      <alignment vertical="center" wrapText="1"/>
    </xf>
    <xf numFmtId="49" fontId="20" fillId="0" borderId="8" xfId="15" applyNumberFormat="1" applyFont="1" applyFill="1" applyBorder="1" applyAlignment="1">
      <alignment horizontal="center" vertical="center" wrapText="1"/>
    </xf>
    <xf numFmtId="0" fontId="12" fillId="0" borderId="8" xfId="15" applyFont="1" applyFill="1" applyBorder="1" applyAlignment="1">
      <alignment horizontal="center" vertical="center" wrapText="1"/>
    </xf>
    <xf numFmtId="0" fontId="31" fillId="0" borderId="8" xfId="15" applyFont="1" applyFill="1" applyBorder="1" applyAlignment="1">
      <alignment horizontal="center" vertical="center" wrapText="1"/>
    </xf>
    <xf numFmtId="49" fontId="19" fillId="0" borderId="8" xfId="15" applyNumberFormat="1" applyFont="1" applyFill="1" applyBorder="1" applyAlignment="1">
      <alignment horizontal="left" vertical="center" wrapText="1"/>
    </xf>
    <xf numFmtId="49" fontId="33" fillId="0" borderId="8" xfId="15" applyNumberFormat="1" applyFont="1" applyFill="1" applyBorder="1" applyAlignment="1">
      <alignment horizontal="center" vertical="center" wrapText="1"/>
    </xf>
    <xf numFmtId="4" fontId="19" fillId="0" borderId="5" xfId="15" applyNumberFormat="1" applyFont="1" applyFill="1" applyBorder="1" applyAlignment="1" applyProtection="1">
      <alignment horizontal="center" vertical="center" wrapText="1"/>
    </xf>
    <xf numFmtId="4" fontId="34" fillId="0" borderId="8" xfId="15" applyNumberFormat="1" applyFont="1" applyFill="1" applyBorder="1" applyAlignment="1">
      <alignment horizontal="center" vertical="center" wrapText="1"/>
    </xf>
    <xf numFmtId="4" fontId="19" fillId="0" borderId="8" xfId="0" applyNumberFormat="1" applyFont="1" applyFill="1" applyBorder="1" applyAlignment="1" applyProtection="1">
      <alignment horizontal="center" vertical="center" wrapText="1"/>
    </xf>
    <xf numFmtId="4" fontId="24" fillId="0" borderId="19" xfId="0" applyNumberFormat="1" applyFont="1" applyFill="1" applyBorder="1" applyAlignment="1">
      <alignment horizontal="center" vertical="center"/>
    </xf>
    <xf numFmtId="0" fontId="34" fillId="0" borderId="0" xfId="15" applyFont="1" applyFill="1" applyAlignment="1">
      <alignment vertical="center" wrapText="1"/>
    </xf>
    <xf numFmtId="49" fontId="18" fillId="0" borderId="8" xfId="15" applyNumberFormat="1" applyFont="1" applyFill="1" applyBorder="1" applyAlignment="1">
      <alignment horizontal="left" vertical="center" wrapText="1"/>
    </xf>
    <xf numFmtId="49" fontId="34" fillId="0" borderId="8" xfId="15" applyNumberFormat="1" applyFont="1" applyFill="1" applyBorder="1" applyAlignment="1">
      <alignment horizontal="center" vertical="center" wrapText="1"/>
    </xf>
    <xf numFmtId="4" fontId="18" fillId="0" borderId="8" xfId="15" applyNumberFormat="1" applyFont="1" applyFill="1" applyBorder="1" applyAlignment="1" applyProtection="1">
      <alignment horizontal="center" vertical="center" wrapText="1"/>
    </xf>
    <xf numFmtId="4" fontId="18" fillId="0" borderId="8" xfId="0" applyNumberFormat="1" applyFont="1" applyFill="1" applyBorder="1" applyAlignment="1" applyProtection="1">
      <alignment horizontal="center" vertical="center" wrapText="1"/>
    </xf>
    <xf numFmtId="168" fontId="20" fillId="0" borderId="8" xfId="4" applyNumberFormat="1" applyFont="1" applyFill="1" applyBorder="1" applyAlignment="1" applyProtection="1">
      <alignment horizontal="center" vertical="center"/>
      <protection hidden="1"/>
    </xf>
    <xf numFmtId="0" fontId="35" fillId="0" borderId="0" xfId="15" applyFont="1" applyFill="1" applyAlignment="1">
      <alignment vertical="center" wrapText="1"/>
    </xf>
    <xf numFmtId="49" fontId="18" fillId="0" borderId="8" xfId="15" applyNumberFormat="1" applyFont="1" applyFill="1" applyBorder="1" applyAlignment="1">
      <alignment vertical="center" wrapText="1"/>
    </xf>
    <xf numFmtId="49" fontId="35" fillId="0" borderId="8" xfId="15" applyNumberFormat="1" applyFont="1" applyFill="1" applyBorder="1" applyAlignment="1">
      <alignment horizontal="center" vertical="center" wrapText="1"/>
    </xf>
    <xf numFmtId="49" fontId="19" fillId="0" borderId="8" xfId="15" applyNumberFormat="1" applyFont="1" applyFill="1" applyBorder="1" applyAlignment="1">
      <alignment vertical="center" wrapText="1"/>
    </xf>
    <xf numFmtId="4" fontId="19" fillId="0" borderId="8" xfId="15" applyNumberFormat="1" applyFont="1" applyFill="1" applyBorder="1" applyAlignment="1">
      <alignment horizontal="center" vertical="center" wrapText="1"/>
    </xf>
    <xf numFmtId="4" fontId="19" fillId="0" borderId="8" xfId="0" applyNumberFormat="1" applyFont="1" applyFill="1" applyBorder="1" applyAlignment="1">
      <alignment horizontal="center" vertical="center" wrapText="1"/>
    </xf>
    <xf numFmtId="4" fontId="24" fillId="0" borderId="8" xfId="0" applyNumberFormat="1" applyFont="1" applyFill="1" applyBorder="1" applyAlignment="1">
      <alignment horizontal="center" vertical="center"/>
    </xf>
    <xf numFmtId="4" fontId="18" fillId="0" borderId="8" xfId="15" applyNumberFormat="1" applyFont="1" applyFill="1" applyBorder="1" applyAlignment="1">
      <alignment horizontal="center" vertical="center" wrapText="1"/>
    </xf>
    <xf numFmtId="4" fontId="18" fillId="0" borderId="8" xfId="0" applyNumberFormat="1" applyFont="1" applyFill="1" applyBorder="1" applyAlignment="1">
      <alignment horizontal="center" vertical="center" wrapText="1"/>
    </xf>
    <xf numFmtId="4" fontId="19" fillId="0" borderId="8" xfId="15" applyNumberFormat="1" applyFont="1" applyFill="1" applyBorder="1" applyAlignment="1" applyProtection="1">
      <alignment horizontal="center" vertical="center" wrapText="1"/>
    </xf>
    <xf numFmtId="0" fontId="36" fillId="0" borderId="0" xfId="15" applyFont="1" applyFill="1" applyAlignment="1">
      <alignment vertical="center" wrapText="1"/>
    </xf>
    <xf numFmtId="4" fontId="24" fillId="0" borderId="14" xfId="0" applyNumberFormat="1" applyFont="1" applyFill="1" applyBorder="1" applyAlignment="1">
      <alignment horizontal="center" vertical="center"/>
    </xf>
    <xf numFmtId="168" fontId="20" fillId="0" borderId="14" xfId="19" applyNumberFormat="1" applyFont="1" applyFill="1" applyBorder="1" applyAlignment="1" applyProtection="1">
      <alignment horizontal="center" vertical="center"/>
      <protection hidden="1"/>
    </xf>
    <xf numFmtId="168" fontId="20" fillId="0" borderId="14" xfId="20" applyNumberFormat="1" applyFont="1" applyFill="1" applyBorder="1" applyAlignment="1" applyProtection="1">
      <alignment horizontal="center" vertical="center"/>
      <protection hidden="1"/>
    </xf>
    <xf numFmtId="168" fontId="20" fillId="0" borderId="14" xfId="21" applyNumberFormat="1" applyFont="1" applyFill="1" applyBorder="1" applyAlignment="1" applyProtection="1">
      <alignment horizontal="center" vertical="center"/>
      <protection hidden="1"/>
    </xf>
    <xf numFmtId="49" fontId="19" fillId="0" borderId="8" xfId="15" applyNumberFormat="1" applyFont="1" applyFill="1" applyBorder="1" applyAlignment="1">
      <alignment horizontal="center" vertical="center" wrapText="1"/>
    </xf>
    <xf numFmtId="49" fontId="34" fillId="0" borderId="12" xfId="15" applyNumberFormat="1" applyFont="1" applyFill="1" applyBorder="1" applyAlignment="1">
      <alignment horizontal="center" vertical="center" wrapText="1"/>
    </xf>
    <xf numFmtId="168" fontId="20" fillId="0" borderId="0" xfId="22" applyNumberFormat="1" applyFont="1" applyAlignment="1">
      <alignment horizontal="center" vertical="center"/>
    </xf>
    <xf numFmtId="168" fontId="20" fillId="0" borderId="14" xfId="23" applyNumberFormat="1" applyFont="1" applyFill="1" applyBorder="1" applyAlignment="1" applyProtection="1">
      <alignment horizontal="center" vertical="center"/>
      <protection hidden="1"/>
    </xf>
    <xf numFmtId="168" fontId="20" fillId="0" borderId="15" xfId="20" applyNumberFormat="1" applyFont="1" applyFill="1" applyBorder="1" applyAlignment="1" applyProtection="1">
      <alignment horizontal="center" vertical="center"/>
      <protection hidden="1"/>
    </xf>
    <xf numFmtId="49" fontId="37" fillId="0" borderId="8" xfId="15" applyNumberFormat="1" applyFont="1" applyFill="1" applyBorder="1" applyAlignment="1">
      <alignment horizontal="left" vertical="center" wrapText="1"/>
    </xf>
    <xf numFmtId="49" fontId="38" fillId="0" borderId="8" xfId="15" applyNumberFormat="1" applyFont="1" applyFill="1" applyBorder="1" applyAlignment="1">
      <alignment horizontal="center" vertical="center" wrapText="1"/>
    </xf>
    <xf numFmtId="49" fontId="38" fillId="0" borderId="12" xfId="15" applyNumberFormat="1" applyFont="1" applyFill="1" applyBorder="1" applyAlignment="1">
      <alignment horizontal="center" vertical="center" wrapText="1"/>
    </xf>
    <xf numFmtId="4" fontId="22" fillId="0" borderId="8" xfId="15" applyNumberFormat="1" applyFont="1" applyFill="1" applyBorder="1" applyAlignment="1" applyProtection="1">
      <alignment horizontal="center" vertical="center" wrapText="1"/>
    </xf>
    <xf numFmtId="4" fontId="22" fillId="0" borderId="8" xfId="0" applyNumberFormat="1" applyFont="1" applyFill="1" applyBorder="1" applyAlignment="1" applyProtection="1">
      <alignment horizontal="center" vertical="center" wrapText="1"/>
    </xf>
    <xf numFmtId="168" fontId="24" fillId="0" borderId="14" xfId="20" applyNumberFormat="1" applyFont="1" applyFill="1" applyBorder="1" applyAlignment="1" applyProtection="1">
      <alignment horizontal="center" vertical="center"/>
      <protection hidden="1"/>
    </xf>
    <xf numFmtId="49" fontId="31" fillId="0" borderId="0" xfId="15" applyNumberFormat="1" applyFont="1" applyFill="1" applyAlignment="1">
      <alignment horizontal="center" vertical="center" wrapText="1"/>
    </xf>
    <xf numFmtId="0" fontId="12" fillId="0" borderId="0" xfId="15" applyFont="1" applyFill="1" applyAlignment="1">
      <alignment horizontal="center" vertical="center" wrapText="1"/>
    </xf>
    <xf numFmtId="4" fontId="34" fillId="0" borderId="0" xfId="15" applyNumberFormat="1" applyFont="1" applyFill="1" applyAlignment="1">
      <alignment vertical="center" wrapText="1"/>
    </xf>
    <xf numFmtId="49" fontId="39" fillId="0" borderId="0" xfId="15" applyNumberFormat="1" applyFont="1" applyFill="1" applyAlignment="1">
      <alignment vertical="center" wrapText="1"/>
    </xf>
    <xf numFmtId="0" fontId="8" fillId="0" borderId="0" xfId="5" applyNumberFormat="1" applyAlignment="1" applyProtection="1">
      <alignment horizontal="center" vertical="center"/>
    </xf>
    <xf numFmtId="0" fontId="6" fillId="0" borderId="0" xfId="4" applyAlignment="1" applyProtection="1">
      <alignment horizontal="center" vertical="center"/>
      <protection locked="0"/>
    </xf>
    <xf numFmtId="49" fontId="3" fillId="0" borderId="21" xfId="8" applyNumberFormat="1" applyBorder="1" applyProtection="1">
      <alignment horizontal="center" vertical="center" wrapText="1"/>
    </xf>
    <xf numFmtId="0" fontId="12" fillId="0" borderId="8" xfId="4" applyFont="1" applyBorder="1" applyAlignment="1" applyProtection="1">
      <alignment horizontal="center" vertical="center"/>
      <protection locked="0"/>
    </xf>
    <xf numFmtId="0" fontId="5" fillId="0" borderId="0" xfId="3" applyNumberFormat="1" applyFont="1" applyAlignment="1" applyProtection="1">
      <alignment horizontal="right"/>
    </xf>
    <xf numFmtId="0" fontId="4" fillId="0" borderId="0" xfId="3" applyNumberFormat="1" applyAlignment="1" applyProtection="1">
      <alignment horizontal="right"/>
    </xf>
    <xf numFmtId="49" fontId="3" fillId="0" borderId="2" xfId="6" applyNumberFormat="1" applyBorder="1" applyProtection="1">
      <alignment horizontal="center" vertical="center" wrapText="1"/>
    </xf>
    <xf numFmtId="49" fontId="3" fillId="0" borderId="2" xfId="6" applyBorder="1">
      <alignment horizontal="center" vertical="center" wrapText="1"/>
    </xf>
    <xf numFmtId="49" fontId="9" fillId="0" borderId="8" xfId="7" applyNumberFormat="1" applyFont="1" applyBorder="1" applyAlignment="1" applyProtection="1">
      <alignment horizontal="center" vertical="center" wrapText="1"/>
    </xf>
    <xf numFmtId="0" fontId="10" fillId="0" borderId="4" xfId="5" applyNumberFormat="1" applyFont="1" applyBorder="1" applyAlignment="1" applyProtection="1">
      <alignment horizontal="center" vertical="center" wrapText="1"/>
    </xf>
    <xf numFmtId="0" fontId="10" fillId="0" borderId="5" xfId="5" applyNumberFormat="1" applyFont="1" applyBorder="1" applyAlignment="1" applyProtection="1">
      <alignment horizontal="center" vertical="center" wrapText="1"/>
    </xf>
    <xf numFmtId="0" fontId="6" fillId="0" borderId="4" xfId="4" applyBorder="1" applyAlignment="1" applyProtection="1">
      <alignment horizontal="center" vertical="center" wrapText="1"/>
      <protection locked="0"/>
    </xf>
    <xf numFmtId="0" fontId="6" fillId="0" borderId="5" xfId="4" applyBorder="1" applyAlignment="1" applyProtection="1">
      <alignment horizontal="center" vertical="center" wrapText="1"/>
      <protection locked="0"/>
    </xf>
    <xf numFmtId="0" fontId="7" fillId="0" borderId="0" xfId="1" applyNumberFormat="1" applyFont="1" applyAlignment="1" applyProtection="1">
      <alignment horizontal="center" wrapText="1"/>
    </xf>
    <xf numFmtId="0" fontId="12" fillId="0" borderId="0" xfId="15" applyFont="1" applyFill="1" applyAlignment="1">
      <alignment horizontal="center"/>
    </xf>
    <xf numFmtId="0" fontId="20" fillId="0" borderId="8" xfId="15" applyFont="1" applyFill="1" applyBorder="1" applyAlignment="1">
      <alignment horizontal="center" vertical="center" wrapText="1"/>
    </xf>
    <xf numFmtId="4" fontId="18" fillId="0" borderId="8" xfId="15" applyNumberFormat="1" applyFont="1" applyFill="1" applyBorder="1" applyAlignment="1">
      <alignment horizontal="center" vertical="center" wrapText="1"/>
    </xf>
    <xf numFmtId="0" fontId="12" fillId="0" borderId="8" xfId="15" applyFont="1" applyFill="1" applyBorder="1" applyAlignment="1">
      <alignment horizontal="center"/>
    </xf>
    <xf numFmtId="0" fontId="12" fillId="0" borderId="8" xfId="15" applyFont="1" applyFill="1" applyBorder="1" applyAlignment="1">
      <alignment horizontal="center" wrapText="1"/>
    </xf>
    <xf numFmtId="0" fontId="40" fillId="0" borderId="20" xfId="15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wrapText="1"/>
    </xf>
    <xf numFmtId="0" fontId="21" fillId="0" borderId="5" xfId="0" applyFont="1" applyBorder="1" applyAlignment="1">
      <alignment horizontal="center" wrapText="1"/>
    </xf>
    <xf numFmtId="0" fontId="21" fillId="0" borderId="12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0" fillId="0" borderId="0" xfId="0" applyAlignment="1">
      <alignment horizontal="right"/>
    </xf>
    <xf numFmtId="49" fontId="24" fillId="4" borderId="4" xfId="15" applyNumberFormat="1" applyFont="1" applyFill="1" applyBorder="1" applyAlignment="1">
      <alignment horizontal="center" vertical="center" wrapText="1"/>
    </xf>
    <xf numFmtId="49" fontId="24" fillId="4" borderId="5" xfId="15" applyNumberFormat="1" applyFont="1" applyFill="1" applyBorder="1" applyAlignment="1">
      <alignment horizontal="center" vertical="center" wrapText="1"/>
    </xf>
    <xf numFmtId="0" fontId="24" fillId="4" borderId="4" xfId="15" applyFont="1" applyFill="1" applyBorder="1" applyAlignment="1">
      <alignment horizontal="center" vertical="center" wrapText="1"/>
    </xf>
    <xf numFmtId="0" fontId="24" fillId="4" borderId="5" xfId="15" applyFont="1" applyFill="1" applyBorder="1" applyAlignment="1">
      <alignment horizontal="center" vertical="center" wrapText="1"/>
    </xf>
    <xf numFmtId="0" fontId="24" fillId="0" borderId="4" xfId="15" applyFont="1" applyFill="1" applyBorder="1" applyAlignment="1">
      <alignment horizontal="center" vertical="center" wrapText="1"/>
    </xf>
    <xf numFmtId="0" fontId="24" fillId="0" borderId="5" xfId="15" applyFont="1" applyFill="1" applyBorder="1" applyAlignment="1">
      <alignment horizontal="center" vertical="center" wrapText="1"/>
    </xf>
    <xf numFmtId="167" fontId="24" fillId="4" borderId="4" xfId="15" applyNumberFormat="1" applyFont="1" applyFill="1" applyBorder="1" applyAlignment="1">
      <alignment horizontal="center" vertical="center" wrapText="1"/>
    </xf>
    <xf numFmtId="167" fontId="24" fillId="4" borderId="5" xfId="15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0" xfId="0" applyFont="1" applyAlignment="1">
      <alignment horizontal="center"/>
    </xf>
    <xf numFmtId="0" fontId="31" fillId="0" borderId="8" xfId="15" applyFont="1" applyFill="1" applyBorder="1" applyAlignment="1">
      <alignment horizontal="center" vertical="center" wrapText="1"/>
    </xf>
    <xf numFmtId="49" fontId="32" fillId="0" borderId="0" xfId="15" applyNumberFormat="1" applyFont="1" applyFill="1" applyBorder="1" applyAlignment="1">
      <alignment horizontal="center" vertical="center" wrapText="1"/>
    </xf>
    <xf numFmtId="0" fontId="31" fillId="0" borderId="0" xfId="15" applyFont="1" applyFill="1" applyAlignment="1">
      <alignment horizontal="right" vertical="center" wrapText="1"/>
    </xf>
    <xf numFmtId="49" fontId="20" fillId="0" borderId="8" xfId="15" applyNumberFormat="1" applyFont="1" applyFill="1" applyBorder="1" applyAlignment="1">
      <alignment horizontal="center" vertical="center" wrapText="1"/>
    </xf>
    <xf numFmtId="0" fontId="12" fillId="0" borderId="17" xfId="15" applyFont="1" applyFill="1" applyBorder="1" applyAlignment="1">
      <alignment horizontal="center" vertical="center" wrapText="1"/>
    </xf>
    <xf numFmtId="0" fontId="12" fillId="0" borderId="18" xfId="15" applyFont="1" applyFill="1" applyBorder="1" applyAlignment="1">
      <alignment horizontal="center" vertical="center" wrapText="1"/>
    </xf>
    <xf numFmtId="0" fontId="31" fillId="0" borderId="4" xfId="15" applyFont="1" applyFill="1" applyBorder="1" applyAlignment="1">
      <alignment horizontal="center" vertical="center" wrapText="1"/>
    </xf>
    <xf numFmtId="0" fontId="12" fillId="0" borderId="0" xfId="24" applyFont="1" applyAlignment="1">
      <alignment horizontal="center"/>
    </xf>
    <xf numFmtId="0" fontId="17" fillId="0" borderId="0" xfId="15"/>
    <xf numFmtId="0" fontId="12" fillId="0" borderId="0" xfId="24" applyFont="1" applyAlignment="1">
      <alignment horizontal="right"/>
    </xf>
    <xf numFmtId="0" fontId="12" fillId="0" borderId="0" xfId="24" applyFont="1" applyAlignment="1">
      <alignment horizontal="right"/>
    </xf>
    <xf numFmtId="0" fontId="32" fillId="0" borderId="0" xfId="24" applyFont="1" applyBorder="1" applyAlignment="1">
      <alignment horizontal="center"/>
    </xf>
    <xf numFmtId="0" fontId="25" fillId="0" borderId="20" xfId="24" applyFont="1" applyBorder="1" applyAlignment="1">
      <alignment horizontal="center"/>
    </xf>
    <xf numFmtId="0" fontId="25" fillId="0" borderId="0" xfId="24" applyFont="1" applyBorder="1" applyAlignment="1">
      <alignment horizontal="center"/>
    </xf>
    <xf numFmtId="0" fontId="41" fillId="0" borderId="8" xfId="24" applyFont="1" applyBorder="1" applyAlignment="1">
      <alignment horizontal="center" vertical="center"/>
    </xf>
    <xf numFmtId="0" fontId="41" fillId="0" borderId="8" xfId="24" applyFont="1" applyBorder="1" applyAlignment="1">
      <alignment horizontal="center" vertical="center" wrapText="1"/>
    </xf>
    <xf numFmtId="0" fontId="41" fillId="0" borderId="4" xfId="24" applyFont="1" applyBorder="1" applyAlignment="1">
      <alignment horizontal="center" vertical="center" wrapText="1"/>
    </xf>
    <xf numFmtId="0" fontId="41" fillId="0" borderId="5" xfId="24" applyFont="1" applyBorder="1" applyAlignment="1">
      <alignment horizontal="center" vertical="center" wrapText="1"/>
    </xf>
    <xf numFmtId="0" fontId="20" fillId="0" borderId="8" xfId="24" applyFont="1" applyBorder="1" applyAlignment="1">
      <alignment horizontal="center" vertical="center" wrapText="1"/>
    </xf>
    <xf numFmtId="0" fontId="42" fillId="7" borderId="8" xfId="24" applyFont="1" applyFill="1" applyBorder="1" applyAlignment="1">
      <alignment horizontal="left" vertical="center" wrapText="1"/>
    </xf>
    <xf numFmtId="49" fontId="25" fillId="7" borderId="8" xfId="24" applyNumberFormat="1" applyFont="1" applyFill="1" applyBorder="1" applyAlignment="1">
      <alignment horizontal="center" vertical="center" wrapText="1"/>
    </xf>
    <xf numFmtId="170" fontId="42" fillId="7" borderId="8" xfId="25" applyNumberFormat="1" applyFont="1" applyFill="1" applyBorder="1" applyAlignment="1">
      <alignment horizontal="center" vertical="center"/>
    </xf>
    <xf numFmtId="0" fontId="25" fillId="7" borderId="8" xfId="15" applyFont="1" applyFill="1" applyBorder="1" applyAlignment="1">
      <alignment vertical="center" wrapText="1"/>
    </xf>
    <xf numFmtId="0" fontId="42" fillId="7" borderId="8" xfId="24" applyFont="1" applyFill="1" applyBorder="1" applyAlignment="1">
      <alignment vertical="top" wrapText="1"/>
    </xf>
    <xf numFmtId="0" fontId="42" fillId="7" borderId="8" xfId="24" applyFont="1" applyFill="1" applyBorder="1" applyAlignment="1">
      <alignment vertical="center" wrapText="1"/>
    </xf>
    <xf numFmtId="0" fontId="25" fillId="7" borderId="8" xfId="15" applyFont="1" applyFill="1" applyBorder="1" applyAlignment="1">
      <alignment vertical="top" wrapText="1"/>
    </xf>
    <xf numFmtId="0" fontId="25" fillId="7" borderId="8" xfId="24" applyFont="1" applyFill="1" applyBorder="1" applyAlignment="1">
      <alignment vertical="center" wrapText="1"/>
    </xf>
    <xf numFmtId="0" fontId="42" fillId="7" borderId="8" xfId="24" applyNumberFormat="1" applyFont="1" applyFill="1" applyBorder="1" applyAlignment="1">
      <alignment vertical="top" wrapText="1"/>
    </xf>
    <xf numFmtId="0" fontId="42" fillId="0" borderId="8" xfId="24" applyFont="1" applyBorder="1" applyAlignment="1">
      <alignment vertical="top" wrapText="1"/>
    </xf>
    <xf numFmtId="0" fontId="42" fillId="7" borderId="8" xfId="15" applyNumberFormat="1" applyFont="1" applyFill="1" applyBorder="1" applyAlignment="1">
      <alignment vertical="top" wrapText="1"/>
    </xf>
    <xf numFmtId="0" fontId="42" fillId="7" borderId="8" xfId="24" applyFont="1" applyFill="1" applyBorder="1" applyAlignment="1">
      <alignment horizontal="left" vertical="top" wrapText="1"/>
    </xf>
    <xf numFmtId="49" fontId="43" fillId="7" borderId="8" xfId="24" applyNumberFormat="1" applyFont="1" applyFill="1" applyBorder="1" applyAlignment="1">
      <alignment horizontal="left" vertical="top" wrapText="1"/>
    </xf>
    <xf numFmtId="49" fontId="43" fillId="7" borderId="8" xfId="15" applyNumberFormat="1" applyFont="1" applyFill="1" applyBorder="1" applyAlignment="1">
      <alignment horizontal="left" vertical="top" wrapText="1"/>
    </xf>
    <xf numFmtId="49" fontId="25" fillId="7" borderId="8" xfId="15" applyNumberFormat="1" applyFont="1" applyFill="1" applyBorder="1" applyAlignment="1">
      <alignment horizontal="center" vertical="center" wrapText="1"/>
    </xf>
    <xf numFmtId="3" fontId="44" fillId="7" borderId="8" xfId="24" applyNumberFormat="1" applyFont="1" applyFill="1" applyBorder="1" applyAlignment="1">
      <alignment horizontal="center" vertical="center" wrapText="1"/>
    </xf>
    <xf numFmtId="0" fontId="39" fillId="7" borderId="8" xfId="24" applyFont="1" applyFill="1" applyBorder="1" applyAlignment="1">
      <alignment horizontal="left" vertical="center" wrapText="1"/>
    </xf>
    <xf numFmtId="49" fontId="41" fillId="7" borderId="8" xfId="24" applyNumberFormat="1" applyFont="1" applyFill="1" applyBorder="1" applyAlignment="1">
      <alignment horizontal="center" vertical="center" wrapText="1"/>
    </xf>
    <xf numFmtId="166" fontId="17" fillId="0" borderId="0" xfId="15" applyNumberFormat="1"/>
    <xf numFmtId="171" fontId="17" fillId="0" borderId="0" xfId="15" applyNumberFormat="1"/>
  </cellXfs>
  <cellStyles count="26">
    <cellStyle name="xl22" xfId="1"/>
    <cellStyle name="xl25" xfId="12"/>
    <cellStyle name="xl26" xfId="5"/>
    <cellStyle name="xl27" xfId="3"/>
    <cellStyle name="xl28" xfId="6"/>
    <cellStyle name="xl31" xfId="9"/>
    <cellStyle name="xl38" xfId="13"/>
    <cellStyle name="xl40" xfId="2"/>
    <cellStyle name="xl44" xfId="7"/>
    <cellStyle name="xl45" xfId="8"/>
    <cellStyle name="xl46" xfId="10"/>
    <cellStyle name="xl47" xfId="14"/>
    <cellStyle name="Обычный" xfId="0" builtinId="0"/>
    <cellStyle name="Обычный 2" xfId="4"/>
    <cellStyle name="Обычный 2 10" xfId="20"/>
    <cellStyle name="Обычный 2 11" xfId="21"/>
    <cellStyle name="Обычный 2 14" xfId="22"/>
    <cellStyle name="Обычный 2 15" xfId="23"/>
    <cellStyle name="Обычный 2 2" xfId="24"/>
    <cellStyle name="Обычный 2 3" xfId="18"/>
    <cellStyle name="Обычный 2 8" xfId="19"/>
    <cellStyle name="Обычный 3" xfId="15"/>
    <cellStyle name="Обычный 4" xfId="11"/>
    <cellStyle name="Обычный_tmp" xfId="16"/>
    <cellStyle name="Обычный_Tmp1" xfId="17"/>
    <cellStyle name="Финансовый 2" xfId="2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view="pageBreakPreview" topLeftCell="A25" zoomScale="70" zoomScaleNormal="95" zoomScaleSheetLayoutView="70" zoomScalePageLayoutView="70" workbookViewId="0">
      <selection activeCell="G6" sqref="G6"/>
    </sheetView>
  </sheetViews>
  <sheetFormatPr defaultRowHeight="15" x14ac:dyDescent="0.25"/>
  <cols>
    <col min="1" max="1" width="50.85546875" style="3" customWidth="1"/>
    <col min="2" max="3" width="18.7109375" style="3" customWidth="1"/>
    <col min="4" max="4" width="9.140625" style="3" customWidth="1"/>
    <col min="5" max="16384" width="9.140625" style="3"/>
  </cols>
  <sheetData>
    <row r="1" spans="1:5" ht="20.25" customHeight="1" x14ac:dyDescent="0.25">
      <c r="A1" s="1"/>
      <c r="B1" s="2"/>
      <c r="C1" s="189" t="s">
        <v>0</v>
      </c>
      <c r="D1" s="190"/>
      <c r="E1" s="190"/>
    </row>
    <row r="2" spans="1:5" ht="27.75" customHeight="1" x14ac:dyDescent="0.25">
      <c r="A2" s="198" t="s">
        <v>278</v>
      </c>
      <c r="B2" s="198"/>
      <c r="C2" s="198"/>
      <c r="D2" s="198"/>
      <c r="E2" s="198"/>
    </row>
    <row r="3" spans="1:5" ht="24.75" customHeight="1" x14ac:dyDescent="0.25">
      <c r="A3" s="198"/>
      <c r="B3" s="198"/>
      <c r="C3" s="198"/>
      <c r="D3" s="198"/>
      <c r="E3" s="198"/>
    </row>
    <row r="4" spans="1:5" ht="11.45" customHeight="1" x14ac:dyDescent="0.25">
      <c r="A4" s="191" t="s">
        <v>1</v>
      </c>
      <c r="B4" s="193" t="s">
        <v>2</v>
      </c>
      <c r="C4" s="193" t="s">
        <v>3</v>
      </c>
      <c r="D4" s="194" t="s">
        <v>4</v>
      </c>
      <c r="E4" s="196" t="s">
        <v>5</v>
      </c>
    </row>
    <row r="5" spans="1:5" ht="140.44999999999999" customHeight="1" x14ac:dyDescent="0.25">
      <c r="A5" s="192"/>
      <c r="B5" s="193"/>
      <c r="C5" s="193"/>
      <c r="D5" s="195"/>
      <c r="E5" s="197"/>
    </row>
    <row r="6" spans="1:5" ht="11.45" customHeight="1" thickBot="1" x14ac:dyDescent="0.3">
      <c r="A6" s="5" t="s">
        <v>216</v>
      </c>
      <c r="B6" s="187" t="s">
        <v>217</v>
      </c>
      <c r="C6" s="187" t="s">
        <v>218</v>
      </c>
      <c r="D6" s="185">
        <v>4</v>
      </c>
      <c r="E6" s="186">
        <v>5</v>
      </c>
    </row>
    <row r="7" spans="1:5" x14ac:dyDescent="0.25">
      <c r="A7" s="6" t="s">
        <v>6</v>
      </c>
      <c r="B7" s="7">
        <v>803725809.39999998</v>
      </c>
      <c r="C7" s="8">
        <v>156490309.27000001</v>
      </c>
      <c r="D7" s="11">
        <v>100</v>
      </c>
      <c r="E7" s="188">
        <v>19.7</v>
      </c>
    </row>
    <row r="8" spans="1:5" ht="39" x14ac:dyDescent="0.25">
      <c r="A8" s="6" t="s">
        <v>7</v>
      </c>
      <c r="B8" s="7">
        <v>806586023.14999998</v>
      </c>
      <c r="C8" s="8">
        <v>158795102.72</v>
      </c>
      <c r="D8" s="11">
        <v>100</v>
      </c>
      <c r="E8" s="12">
        <f>C8/B8*100</f>
        <v>19.687311478551251</v>
      </c>
    </row>
    <row r="9" spans="1:5" ht="39" x14ac:dyDescent="0.25">
      <c r="A9" s="13" t="s">
        <v>8</v>
      </c>
      <c r="B9" s="14">
        <v>17002872.940000001</v>
      </c>
      <c r="C9" s="15">
        <v>5667672.9400000004</v>
      </c>
      <c r="D9" s="16">
        <f>C9*100/C8</f>
        <v>3.5691736350293413</v>
      </c>
      <c r="E9" s="17">
        <f>C9/B9*100</f>
        <v>33.333619324217565</v>
      </c>
    </row>
    <row r="10" spans="1:5" ht="26.25" x14ac:dyDescent="0.25">
      <c r="A10" s="18" t="s">
        <v>9</v>
      </c>
      <c r="B10" s="19">
        <v>182129148.81</v>
      </c>
      <c r="C10" s="20">
        <v>28925749.109999999</v>
      </c>
      <c r="D10" s="16">
        <f>C10*100/C8</f>
        <v>18.215769009579692</v>
      </c>
      <c r="E10" s="17">
        <f>C10/B10*100</f>
        <v>15.881998734961309</v>
      </c>
    </row>
    <row r="11" spans="1:5" ht="90" x14ac:dyDescent="0.25">
      <c r="A11" s="6" t="s">
        <v>10</v>
      </c>
      <c r="B11" s="7">
        <v>14208000</v>
      </c>
      <c r="C11" s="8" t="s">
        <v>11</v>
      </c>
      <c r="D11" s="9"/>
      <c r="E11" s="21"/>
    </row>
    <row r="12" spans="1:5" ht="64.5" x14ac:dyDescent="0.25">
      <c r="A12" s="6" t="s">
        <v>12</v>
      </c>
      <c r="B12" s="7">
        <v>25308415.140000001</v>
      </c>
      <c r="C12" s="8">
        <v>8265775.9699999997</v>
      </c>
      <c r="D12" s="22">
        <f>C12*100/C8</f>
        <v>5.2053091237800109</v>
      </c>
      <c r="E12" s="21">
        <f>C12/B12*100</f>
        <v>32.660188021556216</v>
      </c>
    </row>
    <row r="13" spans="1:5" ht="26.25" x14ac:dyDescent="0.25">
      <c r="A13" s="6" t="s">
        <v>13</v>
      </c>
      <c r="B13" s="7">
        <v>564070.57999999996</v>
      </c>
      <c r="C13" s="8">
        <v>564070.57999999996</v>
      </c>
      <c r="D13" s="22">
        <f>C13*100/C8</f>
        <v>0.3552191285109173</v>
      </c>
      <c r="E13" s="21">
        <f t="shared" ref="E13:E14" si="0">C13/B13*100</f>
        <v>100</v>
      </c>
    </row>
    <row r="14" spans="1:5" ht="26.25" x14ac:dyDescent="0.25">
      <c r="A14" s="6" t="s">
        <v>14</v>
      </c>
      <c r="B14" s="7">
        <v>27587.38</v>
      </c>
      <c r="C14" s="8">
        <v>27587.38</v>
      </c>
      <c r="D14" s="22">
        <f>C14*100/C8</f>
        <v>1.7372941310818783E-2</v>
      </c>
      <c r="E14" s="21">
        <f t="shared" si="0"/>
        <v>100</v>
      </c>
    </row>
    <row r="15" spans="1:5" ht="39" x14ac:dyDescent="0.25">
      <c r="A15" s="6" t="s">
        <v>15</v>
      </c>
      <c r="B15" s="7">
        <v>15427634.529999999</v>
      </c>
      <c r="C15" s="8" t="s">
        <v>11</v>
      </c>
      <c r="D15" s="11"/>
      <c r="E15" s="21"/>
    </row>
    <row r="16" spans="1:5" ht="39" x14ac:dyDescent="0.25">
      <c r="A16" s="6" t="s">
        <v>16</v>
      </c>
      <c r="B16" s="7">
        <v>43956500</v>
      </c>
      <c r="C16" s="8" t="s">
        <v>11</v>
      </c>
      <c r="D16" s="11"/>
      <c r="E16" s="21"/>
    </row>
    <row r="17" spans="1:5" x14ac:dyDescent="0.25">
      <c r="A17" s="6" t="s">
        <v>17</v>
      </c>
      <c r="B17" s="7">
        <v>82636941.180000007</v>
      </c>
      <c r="C17" s="8">
        <v>20068315.18</v>
      </c>
      <c r="D17" s="22">
        <f>C17*100/C8</f>
        <v>12.637867815977947</v>
      </c>
      <c r="E17" s="21">
        <f>C17/B17*100</f>
        <v>24.284920150041785</v>
      </c>
    </row>
    <row r="18" spans="1:5" ht="26.25" x14ac:dyDescent="0.25">
      <c r="A18" s="23" t="s">
        <v>18</v>
      </c>
      <c r="B18" s="24">
        <v>569097304.57000005</v>
      </c>
      <c r="C18" s="25">
        <v>124201680.67</v>
      </c>
      <c r="D18" s="26">
        <f>C18*100/C8</f>
        <v>78.215057355390968</v>
      </c>
      <c r="E18" s="27">
        <f>C18/B18*100</f>
        <v>21.824331212365276</v>
      </c>
    </row>
    <row r="19" spans="1:5" ht="39" x14ac:dyDescent="0.25">
      <c r="A19" s="6" t="s">
        <v>19</v>
      </c>
      <c r="B19" s="7">
        <v>4949397.93</v>
      </c>
      <c r="C19" s="8">
        <v>131117.19</v>
      </c>
      <c r="D19" s="28">
        <f>C19*100/C8</f>
        <v>8.2570046401995237E-2</v>
      </c>
      <c r="E19" s="12">
        <f>C19/B19*100</f>
        <v>2.6491543386571061</v>
      </c>
    </row>
    <row r="20" spans="1:5" ht="77.25" x14ac:dyDescent="0.25">
      <c r="A20" s="6" t="s">
        <v>20</v>
      </c>
      <c r="B20" s="7">
        <v>14635194.57</v>
      </c>
      <c r="C20" s="8">
        <v>4370737.43</v>
      </c>
      <c r="D20" s="28">
        <f>C20*100/C8</f>
        <v>2.7524384285999219</v>
      </c>
      <c r="E20" s="12">
        <f>C20/B20*100</f>
        <v>29.864566604118608</v>
      </c>
    </row>
    <row r="21" spans="1:5" ht="64.5" x14ac:dyDescent="0.25">
      <c r="A21" s="6" t="s">
        <v>21</v>
      </c>
      <c r="B21" s="7">
        <v>1297878.1299999999</v>
      </c>
      <c r="C21" s="8" t="s">
        <v>11</v>
      </c>
      <c r="D21" s="28"/>
      <c r="E21" s="12"/>
    </row>
    <row r="22" spans="1:5" ht="51.75" x14ac:dyDescent="0.25">
      <c r="A22" s="6" t="s">
        <v>22</v>
      </c>
      <c r="B22" s="7">
        <v>3018664.88</v>
      </c>
      <c r="C22" s="8">
        <v>650874.72</v>
      </c>
      <c r="D22" s="28">
        <f>C22*100/C8</f>
        <v>0.40988337099266431</v>
      </c>
      <c r="E22" s="12">
        <f t="shared" ref="E22:E26" si="1">C22/B22*100</f>
        <v>21.561675305938564</v>
      </c>
    </row>
    <row r="23" spans="1:5" ht="64.5" x14ac:dyDescent="0.25">
      <c r="A23" s="6" t="s">
        <v>23</v>
      </c>
      <c r="B23" s="7">
        <v>129548.66</v>
      </c>
      <c r="C23" s="8" t="s">
        <v>11</v>
      </c>
      <c r="D23" s="28"/>
      <c r="E23" s="12"/>
    </row>
    <row r="24" spans="1:5" ht="64.5" x14ac:dyDescent="0.25">
      <c r="A24" s="6" t="s">
        <v>24</v>
      </c>
      <c r="B24" s="7">
        <v>23214105</v>
      </c>
      <c r="C24" s="8">
        <v>7738032</v>
      </c>
      <c r="D24" s="28">
        <f>C24*100/C8</f>
        <v>4.8729663997537163</v>
      </c>
      <c r="E24" s="12">
        <f t="shared" si="1"/>
        <v>33.333320410155807</v>
      </c>
    </row>
    <row r="25" spans="1:5" x14ac:dyDescent="0.25">
      <c r="A25" s="6" t="s">
        <v>25</v>
      </c>
      <c r="B25" s="7">
        <v>5645272.5700000003</v>
      </c>
      <c r="C25" s="8">
        <v>971219.33</v>
      </c>
      <c r="D25" s="28">
        <f>C25*100/C8</f>
        <v>0.61161793617308857</v>
      </c>
      <c r="E25" s="12">
        <f t="shared" si="1"/>
        <v>17.204117568409984</v>
      </c>
    </row>
    <row r="26" spans="1:5" x14ac:dyDescent="0.25">
      <c r="A26" s="6" t="s">
        <v>26</v>
      </c>
      <c r="B26" s="7">
        <v>516207242.82999998</v>
      </c>
      <c r="C26" s="8">
        <v>110339700</v>
      </c>
      <c r="D26" s="28">
        <f>C26*100/C8</f>
        <v>69.485581173469583</v>
      </c>
      <c r="E26" s="12">
        <f t="shared" si="1"/>
        <v>21.375077845689514</v>
      </c>
    </row>
    <row r="27" spans="1:5" x14ac:dyDescent="0.25">
      <c r="A27" s="23" t="s">
        <v>27</v>
      </c>
      <c r="B27" s="24">
        <v>38356696.829999998</v>
      </c>
      <c r="C27" s="25" t="s">
        <v>11</v>
      </c>
      <c r="D27" s="29"/>
      <c r="E27" s="30"/>
    </row>
    <row r="28" spans="1:5" ht="39" x14ac:dyDescent="0.25">
      <c r="A28" s="6" t="s">
        <v>28</v>
      </c>
      <c r="B28" s="7">
        <v>5000000</v>
      </c>
      <c r="C28" s="8" t="s">
        <v>11</v>
      </c>
      <c r="D28" s="9"/>
      <c r="E28" s="10"/>
    </row>
    <row r="29" spans="1:5" ht="26.25" x14ac:dyDescent="0.25">
      <c r="A29" s="6" t="s">
        <v>29</v>
      </c>
      <c r="B29" s="7">
        <v>33356696.829999998</v>
      </c>
      <c r="C29" s="8" t="s">
        <v>11</v>
      </c>
      <c r="D29" s="9"/>
      <c r="E29" s="10"/>
    </row>
    <row r="30" spans="1:5" ht="51.75" x14ac:dyDescent="0.25">
      <c r="A30" s="23" t="s">
        <v>30</v>
      </c>
      <c r="B30" s="24">
        <v>-2860213.75</v>
      </c>
      <c r="C30" s="25">
        <v>-2304793.4500000002</v>
      </c>
      <c r="D30" s="29"/>
      <c r="E30" s="27">
        <f>C30/B30*100</f>
        <v>80.581161110773635</v>
      </c>
    </row>
    <row r="31" spans="1:5" ht="51.75" x14ac:dyDescent="0.25">
      <c r="A31" s="6" t="s">
        <v>31</v>
      </c>
      <c r="B31" s="7">
        <v>-2860213.75</v>
      </c>
      <c r="C31" s="8">
        <v>-2304793.4500000002</v>
      </c>
      <c r="D31" s="9"/>
      <c r="E31" s="31">
        <f t="shared" ref="E31:E36" si="2">C31/B31*100</f>
        <v>80.581161110773635</v>
      </c>
    </row>
    <row r="32" spans="1:5" ht="77.25" x14ac:dyDescent="0.25">
      <c r="A32" s="6" t="s">
        <v>32</v>
      </c>
      <c r="B32" s="7">
        <v>-15.48</v>
      </c>
      <c r="C32" s="8">
        <v>-15.48</v>
      </c>
      <c r="D32" s="9"/>
      <c r="E32" s="31">
        <f t="shared" si="2"/>
        <v>100</v>
      </c>
    </row>
    <row r="33" spans="1:5" ht="64.5" x14ac:dyDescent="0.25">
      <c r="A33" s="6" t="s">
        <v>33</v>
      </c>
      <c r="B33" s="7">
        <v>-1860165.16</v>
      </c>
      <c r="C33" s="8">
        <v>-1860165.16</v>
      </c>
      <c r="D33" s="9"/>
      <c r="E33" s="31">
        <f t="shared" si="2"/>
        <v>100</v>
      </c>
    </row>
    <row r="34" spans="1:5" ht="64.5" x14ac:dyDescent="0.25">
      <c r="A34" s="6" t="s">
        <v>34</v>
      </c>
      <c r="B34" s="7">
        <v>-22037.1</v>
      </c>
      <c r="C34" s="8">
        <v>-35343.599999999999</v>
      </c>
      <c r="D34" s="9"/>
      <c r="E34" s="31">
        <f t="shared" si="2"/>
        <v>160.38226445403433</v>
      </c>
    </row>
    <row r="35" spans="1:5" ht="64.5" x14ac:dyDescent="0.25">
      <c r="A35" s="6" t="s">
        <v>35</v>
      </c>
      <c r="B35" s="7">
        <v>-252169.94</v>
      </c>
      <c r="C35" s="8">
        <v>-252169.94</v>
      </c>
      <c r="D35" s="9"/>
      <c r="E35" s="31">
        <f t="shared" si="2"/>
        <v>100</v>
      </c>
    </row>
    <row r="36" spans="1:5" ht="52.5" thickBot="1" x14ac:dyDescent="0.3">
      <c r="A36" s="6" t="s">
        <v>36</v>
      </c>
      <c r="B36" s="7">
        <v>-725826.07</v>
      </c>
      <c r="C36" s="8">
        <v>-157099.26999999999</v>
      </c>
      <c r="D36" s="9"/>
      <c r="E36" s="31">
        <f t="shared" si="2"/>
        <v>21.644203273106463</v>
      </c>
    </row>
    <row r="37" spans="1:5" ht="12.95" customHeight="1" x14ac:dyDescent="0.25">
      <c r="A37" s="32"/>
      <c r="B37" s="33"/>
      <c r="C37" s="33"/>
      <c r="D37" s="4"/>
    </row>
    <row r="38" spans="1:5" ht="12.95" customHeight="1" x14ac:dyDescent="0.25">
      <c r="A38" s="32"/>
      <c r="B38" s="34"/>
      <c r="C38" s="34"/>
      <c r="D38" s="4"/>
    </row>
  </sheetData>
  <mergeCells count="7">
    <mergeCell ref="C1:E1"/>
    <mergeCell ref="A4:A5"/>
    <mergeCell ref="B4:B5"/>
    <mergeCell ref="C4:C5"/>
    <mergeCell ref="D4:D5"/>
    <mergeCell ref="E4:E5"/>
    <mergeCell ref="A2:E3"/>
  </mergeCells>
  <pageMargins left="0.78740157480314965" right="0.39370078740157483" top="0.59055118110236227" bottom="0.39370078740157483" header="0" footer="0"/>
  <pageSetup paperSize="9" scale="8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view="pageBreakPreview" zoomScale="130" zoomScaleNormal="124" zoomScaleSheetLayoutView="130" workbookViewId="0">
      <pane xSplit="1" ySplit="5" topLeftCell="B6" activePane="bottomRight" state="frozenSplit"/>
      <selection pane="topRight" activeCell="K1" sqref="K1"/>
      <selection pane="bottomLeft" activeCell="A9" sqref="A9"/>
      <selection pane="bottomRight" activeCell="N5" sqref="N5"/>
    </sheetView>
  </sheetViews>
  <sheetFormatPr defaultColWidth="9.140625" defaultRowHeight="12.75" x14ac:dyDescent="0.2"/>
  <cols>
    <col min="1" max="1" width="47.28515625" style="35" customWidth="1"/>
    <col min="2" max="3" width="13.5703125" style="36" customWidth="1"/>
    <col min="4" max="4" width="15" style="36" customWidth="1"/>
    <col min="5" max="5" width="14" style="36" customWidth="1"/>
    <col min="6" max="6" width="12.85546875" style="36" customWidth="1"/>
    <col min="7" max="7" width="13.140625" style="36" customWidth="1"/>
    <col min="8" max="9" width="11.7109375" style="36" customWidth="1"/>
    <col min="10" max="10" width="12.42578125" style="36" customWidth="1"/>
    <col min="11" max="11" width="9.140625" style="36"/>
    <col min="12" max="12" width="11.42578125" style="36" customWidth="1"/>
    <col min="13" max="13" width="9.140625" style="36" customWidth="1"/>
    <col min="14" max="14" width="10.85546875" style="36" customWidth="1"/>
    <col min="15" max="16384" width="9.140625" style="36"/>
  </cols>
  <sheetData>
    <row r="1" spans="1:15" ht="39.75" customHeight="1" x14ac:dyDescent="0.2">
      <c r="L1" s="199" t="s">
        <v>282</v>
      </c>
      <c r="M1" s="199"/>
      <c r="N1" s="199"/>
      <c r="O1" s="199"/>
    </row>
    <row r="2" spans="1:15" ht="39.75" customHeight="1" x14ac:dyDescent="0.2">
      <c r="A2" s="204" t="s">
        <v>279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</row>
    <row r="3" spans="1:15" ht="7.5" customHeight="1" x14ac:dyDescent="0.2">
      <c r="A3" s="200" t="s">
        <v>37</v>
      </c>
      <c r="B3" s="201" t="s">
        <v>38</v>
      </c>
      <c r="C3" s="201" t="s">
        <v>39</v>
      </c>
      <c r="D3" s="201" t="s">
        <v>40</v>
      </c>
      <c r="E3" s="202" t="s">
        <v>39</v>
      </c>
      <c r="F3" s="203" t="s">
        <v>41</v>
      </c>
      <c r="G3" s="203" t="s">
        <v>42</v>
      </c>
      <c r="H3" s="202" t="s">
        <v>43</v>
      </c>
      <c r="I3" s="202" t="s">
        <v>44</v>
      </c>
      <c r="J3" s="203" t="s">
        <v>45</v>
      </c>
      <c r="K3" s="203" t="s">
        <v>46</v>
      </c>
      <c r="L3" s="202" t="s">
        <v>47</v>
      </c>
      <c r="M3" s="202"/>
      <c r="N3" s="202"/>
    </row>
    <row r="4" spans="1:15" ht="12" customHeight="1" x14ac:dyDescent="0.2">
      <c r="A4" s="200"/>
      <c r="B4" s="201"/>
      <c r="C4" s="201"/>
      <c r="D4" s="201"/>
      <c r="E4" s="202"/>
      <c r="F4" s="203"/>
      <c r="G4" s="203"/>
      <c r="H4" s="202"/>
      <c r="I4" s="202"/>
      <c r="J4" s="203"/>
      <c r="K4" s="203"/>
      <c r="L4" s="205" t="s">
        <v>48</v>
      </c>
      <c r="M4" s="207" t="s">
        <v>5</v>
      </c>
      <c r="N4" s="208"/>
    </row>
    <row r="5" spans="1:15" s="38" customFormat="1" ht="22.5" customHeight="1" x14ac:dyDescent="0.2">
      <c r="A5" s="200"/>
      <c r="B5" s="201"/>
      <c r="C5" s="201"/>
      <c r="D5" s="201"/>
      <c r="E5" s="202"/>
      <c r="F5" s="203"/>
      <c r="G5" s="203"/>
      <c r="H5" s="202"/>
      <c r="I5" s="202"/>
      <c r="J5" s="203"/>
      <c r="K5" s="203"/>
      <c r="L5" s="206"/>
      <c r="M5" s="37" t="s">
        <v>49</v>
      </c>
      <c r="N5" s="37" t="s">
        <v>50</v>
      </c>
    </row>
    <row r="6" spans="1:15" ht="12.75" customHeight="1" x14ac:dyDescent="0.2">
      <c r="A6" s="39">
        <v>1</v>
      </c>
      <c r="B6" s="39">
        <v>2</v>
      </c>
      <c r="C6" s="39">
        <v>3</v>
      </c>
      <c r="D6" s="40">
        <v>4</v>
      </c>
      <c r="E6" s="41">
        <v>5</v>
      </c>
      <c r="F6" s="41">
        <v>6</v>
      </c>
      <c r="G6" s="41">
        <v>7</v>
      </c>
      <c r="H6" s="41">
        <v>8</v>
      </c>
      <c r="I6" s="41">
        <v>9</v>
      </c>
      <c r="J6" s="41">
        <v>10</v>
      </c>
      <c r="K6" s="41">
        <v>11</v>
      </c>
      <c r="L6" s="42">
        <v>12</v>
      </c>
      <c r="M6" s="42">
        <v>13</v>
      </c>
      <c r="N6" s="42">
        <v>14</v>
      </c>
    </row>
    <row r="7" spans="1:15" ht="24" customHeight="1" x14ac:dyDescent="0.2">
      <c r="A7" s="43" t="s">
        <v>51</v>
      </c>
      <c r="B7" s="44">
        <v>1272103203.5</v>
      </c>
      <c r="C7" s="44">
        <f>D7-B7</f>
        <v>44200780.529999971</v>
      </c>
      <c r="D7" s="44">
        <v>1316303984.03</v>
      </c>
      <c r="E7" s="45">
        <f>F7-D7</f>
        <v>-19173318.430000067</v>
      </c>
      <c r="F7" s="46">
        <v>1297130665.5999999</v>
      </c>
      <c r="G7" s="44">
        <v>269895548.93000001</v>
      </c>
      <c r="H7" s="44">
        <v>258220812.61000001</v>
      </c>
      <c r="I7" s="44">
        <f>G7-H7</f>
        <v>11674736.319999993</v>
      </c>
      <c r="J7" s="47">
        <v>0.95674350182400392</v>
      </c>
      <c r="K7" s="48">
        <f>H7/H44*100</f>
        <v>96.303109577791489</v>
      </c>
      <c r="L7" s="48">
        <v>231539.35152</v>
      </c>
      <c r="M7" s="49">
        <v>18.821777521187066</v>
      </c>
      <c r="N7" s="49">
        <v>95.903766661246422</v>
      </c>
    </row>
    <row r="8" spans="1:15" ht="37.5" customHeight="1" x14ac:dyDescent="0.2">
      <c r="A8" s="39" t="s">
        <v>52</v>
      </c>
      <c r="B8" s="44">
        <v>94188833.309999987</v>
      </c>
      <c r="C8" s="44">
        <f t="shared" ref="C8:C44" si="0">D8-B8</f>
        <v>-2801.0099999904633</v>
      </c>
      <c r="D8" s="44">
        <v>94186032.299999997</v>
      </c>
      <c r="E8" s="45">
        <f t="shared" ref="E8:E44" si="1">F8-D8</f>
        <v>0</v>
      </c>
      <c r="F8" s="46">
        <v>94186032.299999997</v>
      </c>
      <c r="G8" s="44">
        <v>21529994.899999999</v>
      </c>
      <c r="H8" s="44">
        <v>16560668.899999999</v>
      </c>
      <c r="I8" s="44">
        <f t="shared" ref="I8:I44" si="2">G8-H8</f>
        <v>4969326</v>
      </c>
      <c r="J8" s="47">
        <v>0.76919056306882816</v>
      </c>
      <c r="K8" s="48">
        <f>H8/H44*100</f>
        <v>6.1762795014008898</v>
      </c>
      <c r="L8" s="48">
        <v>14580.41689</v>
      </c>
      <c r="M8" s="49">
        <v>18.123126291677394</v>
      </c>
      <c r="N8" s="49">
        <v>82.270360920508409</v>
      </c>
    </row>
    <row r="9" spans="1:15" s="52" customFormat="1" ht="36.75" customHeight="1" x14ac:dyDescent="0.2">
      <c r="A9" s="50" t="s">
        <v>53</v>
      </c>
      <c r="B9" s="44">
        <v>44859330.68</v>
      </c>
      <c r="C9" s="44">
        <f t="shared" si="0"/>
        <v>174627.30999999493</v>
      </c>
      <c r="D9" s="44">
        <v>45033957.989999995</v>
      </c>
      <c r="E9" s="45">
        <f t="shared" si="1"/>
        <v>0</v>
      </c>
      <c r="F9" s="46">
        <v>45033957.989999995</v>
      </c>
      <c r="G9" s="44">
        <v>8484515.6900000013</v>
      </c>
      <c r="H9" s="44">
        <v>7057775.7300000004</v>
      </c>
      <c r="I9" s="44">
        <f t="shared" si="2"/>
        <v>1426739.9600000009</v>
      </c>
      <c r="J9" s="47">
        <v>0.83184190917560785</v>
      </c>
      <c r="K9" s="48">
        <f>H9/H44*100</f>
        <v>2.6321880975884802</v>
      </c>
      <c r="L9" s="48">
        <v>6330.1221500000001</v>
      </c>
      <c r="M9" s="51">
        <v>14.847887061867638</v>
      </c>
      <c r="N9" s="51">
        <v>62.459028950355723</v>
      </c>
    </row>
    <row r="10" spans="1:15" s="53" customFormat="1" ht="36" x14ac:dyDescent="0.2">
      <c r="A10" s="39" t="s">
        <v>54</v>
      </c>
      <c r="B10" s="44">
        <v>6814117.5500000007</v>
      </c>
      <c r="C10" s="44">
        <f t="shared" si="0"/>
        <v>166999.37000000011</v>
      </c>
      <c r="D10" s="44">
        <v>6981116.9200000009</v>
      </c>
      <c r="E10" s="45">
        <f t="shared" si="1"/>
        <v>0</v>
      </c>
      <c r="F10" s="46">
        <v>6981116.9199999999</v>
      </c>
      <c r="G10" s="44">
        <v>2928674</v>
      </c>
      <c r="H10" s="44">
        <v>2021081.56</v>
      </c>
      <c r="I10" s="44">
        <f t="shared" si="2"/>
        <v>907592.44</v>
      </c>
      <c r="J10" s="47">
        <v>0.69010124035655729</v>
      </c>
      <c r="K10" s="48">
        <f>H10/H44*100</f>
        <v>0.75375968718795738</v>
      </c>
      <c r="L10" s="48">
        <v>2463.0188700000003</v>
      </c>
      <c r="M10" s="51">
        <v>22.631008457079673</v>
      </c>
      <c r="N10" s="51">
        <v>80.626171967557369</v>
      </c>
    </row>
    <row r="11" spans="1:15" ht="50.25" customHeight="1" x14ac:dyDescent="0.2">
      <c r="A11" s="39" t="s">
        <v>55</v>
      </c>
      <c r="B11" s="44">
        <v>390619.4</v>
      </c>
      <c r="C11" s="44">
        <f t="shared" si="0"/>
        <v>0</v>
      </c>
      <c r="D11" s="44">
        <v>390619.4</v>
      </c>
      <c r="E11" s="45">
        <f t="shared" si="1"/>
        <v>0</v>
      </c>
      <c r="F11" s="46">
        <v>390619.4</v>
      </c>
      <c r="G11" s="44">
        <v>0</v>
      </c>
      <c r="H11" s="44">
        <v>0</v>
      </c>
      <c r="I11" s="44">
        <f t="shared" si="2"/>
        <v>0</v>
      </c>
      <c r="J11" s="47">
        <v>0</v>
      </c>
      <c r="K11" s="48">
        <f>H11/H44*100</f>
        <v>0</v>
      </c>
      <c r="L11" s="48">
        <v>0</v>
      </c>
      <c r="M11" s="54"/>
      <c r="N11" s="49"/>
    </row>
    <row r="12" spans="1:15" ht="24" x14ac:dyDescent="0.2">
      <c r="A12" s="55" t="s">
        <v>56</v>
      </c>
      <c r="B12" s="44">
        <v>792700538.77999997</v>
      </c>
      <c r="C12" s="44">
        <f t="shared" si="0"/>
        <v>36963032.030000091</v>
      </c>
      <c r="D12" s="44">
        <v>829663570.81000006</v>
      </c>
      <c r="E12" s="45">
        <f t="shared" si="1"/>
        <v>9688299.9999998808</v>
      </c>
      <c r="F12" s="46">
        <v>839351870.80999994</v>
      </c>
      <c r="G12" s="44">
        <v>180534126.09999999</v>
      </c>
      <c r="H12" s="44">
        <v>180534116.03</v>
      </c>
      <c r="I12" s="44">
        <f t="shared" si="2"/>
        <v>10.069999992847443</v>
      </c>
      <c r="J12" s="47">
        <v>0.99999994422107219</v>
      </c>
      <c r="K12" s="48">
        <f>H12/H44*100</f>
        <v>67.329959126205267</v>
      </c>
      <c r="L12" s="48">
        <v>160587.35743999999</v>
      </c>
      <c r="M12" s="49">
        <v>19.802812008023935</v>
      </c>
      <c r="N12" s="49">
        <v>99.961157731583</v>
      </c>
    </row>
    <row r="13" spans="1:15" s="53" customFormat="1" ht="66.75" customHeight="1" x14ac:dyDescent="0.2">
      <c r="A13" s="56" t="s">
        <v>57</v>
      </c>
      <c r="B13" s="57">
        <v>28160</v>
      </c>
      <c r="C13" s="44">
        <f t="shared" si="0"/>
        <v>0</v>
      </c>
      <c r="D13" s="57">
        <v>28160</v>
      </c>
      <c r="E13" s="45">
        <f t="shared" si="1"/>
        <v>0</v>
      </c>
      <c r="F13" s="58">
        <v>28160</v>
      </c>
      <c r="G13" s="57">
        <v>4560</v>
      </c>
      <c r="H13" s="57">
        <v>4560</v>
      </c>
      <c r="I13" s="44">
        <f t="shared" si="2"/>
        <v>0</v>
      </c>
      <c r="J13" s="59">
        <v>1</v>
      </c>
      <c r="K13" s="48">
        <f>H13/H44*100</f>
        <v>1.7006459519511353E-3</v>
      </c>
      <c r="L13" s="60">
        <v>5.7</v>
      </c>
      <c r="M13" s="49">
        <v>16.193181818181817</v>
      </c>
      <c r="N13" s="49">
        <v>100</v>
      </c>
    </row>
    <row r="14" spans="1:15" s="53" customFormat="1" ht="22.5" customHeight="1" x14ac:dyDescent="0.2">
      <c r="A14" s="56" t="s">
        <v>58</v>
      </c>
      <c r="B14" s="57">
        <v>62656</v>
      </c>
      <c r="C14" s="44">
        <f t="shared" si="0"/>
        <v>0</v>
      </c>
      <c r="D14" s="57">
        <v>62656</v>
      </c>
      <c r="E14" s="45">
        <f t="shared" si="1"/>
        <v>0</v>
      </c>
      <c r="F14" s="58">
        <v>62656</v>
      </c>
      <c r="G14" s="57">
        <v>0</v>
      </c>
      <c r="H14" s="57">
        <v>0</v>
      </c>
      <c r="I14" s="44">
        <f t="shared" si="2"/>
        <v>0</v>
      </c>
      <c r="J14" s="47">
        <v>0</v>
      </c>
      <c r="K14" s="48">
        <f>H14/H44*100</f>
        <v>0</v>
      </c>
      <c r="L14" s="60">
        <v>32.520000000000003</v>
      </c>
      <c r="M14" s="49">
        <v>30.356492760928624</v>
      </c>
      <c r="N14" s="49">
        <v>100</v>
      </c>
    </row>
    <row r="15" spans="1:15" ht="36" x14ac:dyDescent="0.2">
      <c r="A15" s="39" t="s">
        <v>59</v>
      </c>
      <c r="B15" s="44">
        <v>477800</v>
      </c>
      <c r="C15" s="44">
        <f t="shared" si="0"/>
        <v>0</v>
      </c>
      <c r="D15" s="44">
        <v>477800</v>
      </c>
      <c r="E15" s="45">
        <f t="shared" si="1"/>
        <v>1580298.6099999999</v>
      </c>
      <c r="F15" s="46">
        <v>2058098.6099999999</v>
      </c>
      <c r="G15" s="44">
        <v>8000</v>
      </c>
      <c r="H15" s="44">
        <v>8000</v>
      </c>
      <c r="I15" s="44">
        <f t="shared" si="2"/>
        <v>0</v>
      </c>
      <c r="J15" s="47">
        <v>1</v>
      </c>
      <c r="K15" s="48">
        <f>H15/H44*100</f>
        <v>2.9835893893879564E-3</v>
      </c>
      <c r="L15" s="48">
        <v>10</v>
      </c>
      <c r="M15" s="49">
        <v>0.62699423353403416</v>
      </c>
      <c r="N15" s="49">
        <v>100</v>
      </c>
    </row>
    <row r="16" spans="1:15" ht="37.5" customHeight="1" x14ac:dyDescent="0.2">
      <c r="A16" s="39" t="s">
        <v>60</v>
      </c>
      <c r="B16" s="44">
        <v>145028223.53999999</v>
      </c>
      <c r="C16" s="44">
        <f t="shared" si="0"/>
        <v>1050204.0800000131</v>
      </c>
      <c r="D16" s="44">
        <v>146078427.62</v>
      </c>
      <c r="E16" s="45">
        <f t="shared" si="1"/>
        <v>2941445.1599999964</v>
      </c>
      <c r="F16" s="46">
        <v>149019872.78</v>
      </c>
      <c r="G16" s="44">
        <v>28157415.02</v>
      </c>
      <c r="H16" s="44">
        <v>26710847.300000001</v>
      </c>
      <c r="I16" s="44">
        <f t="shared" si="2"/>
        <v>1446567.7199999988</v>
      </c>
      <c r="J16" s="47">
        <v>0.94862569170598532</v>
      </c>
      <c r="K16" s="48">
        <f>H16/H44*100</f>
        <v>9.9617750732302426</v>
      </c>
      <c r="L16" s="48">
        <v>24524.030500000001</v>
      </c>
      <c r="M16" s="49">
        <v>17.546819656698048</v>
      </c>
      <c r="N16" s="49">
        <v>100.00000000000001</v>
      </c>
    </row>
    <row r="17" spans="1:14" s="53" customFormat="1" ht="37.5" customHeight="1" x14ac:dyDescent="0.2">
      <c r="A17" s="56" t="s">
        <v>61</v>
      </c>
      <c r="B17" s="57">
        <v>100600</v>
      </c>
      <c r="C17" s="44">
        <f t="shared" si="0"/>
        <v>0</v>
      </c>
      <c r="D17" s="57">
        <v>100600</v>
      </c>
      <c r="E17" s="45">
        <f t="shared" si="1"/>
        <v>0</v>
      </c>
      <c r="F17" s="58">
        <v>100600</v>
      </c>
      <c r="G17" s="57">
        <v>56300</v>
      </c>
      <c r="H17" s="57">
        <v>48695</v>
      </c>
      <c r="I17" s="44">
        <f t="shared" si="2"/>
        <v>7605</v>
      </c>
      <c r="J17" s="47">
        <v>0.86492007104795732</v>
      </c>
      <c r="K17" s="48">
        <f>H17/H44*100</f>
        <v>1.8160735664530817E-2</v>
      </c>
      <c r="L17" s="60">
        <v>42.5</v>
      </c>
      <c r="M17" s="49">
        <v>44.736842105263158</v>
      </c>
      <c r="N17" s="49">
        <v>100</v>
      </c>
    </row>
    <row r="18" spans="1:14" ht="60.75" customHeight="1" x14ac:dyDescent="0.2">
      <c r="A18" s="39" t="s">
        <v>62</v>
      </c>
      <c r="B18" s="44">
        <v>603519.19999999995</v>
      </c>
      <c r="C18" s="44">
        <f t="shared" si="0"/>
        <v>0</v>
      </c>
      <c r="D18" s="44">
        <v>603519.19999999995</v>
      </c>
      <c r="E18" s="45">
        <f t="shared" si="1"/>
        <v>0</v>
      </c>
      <c r="F18" s="46">
        <v>603519.19999999995</v>
      </c>
      <c r="G18" s="44">
        <v>164272</v>
      </c>
      <c r="H18" s="44">
        <v>163866.57999999999</v>
      </c>
      <c r="I18" s="44">
        <f t="shared" si="2"/>
        <v>405.42000000001281</v>
      </c>
      <c r="J18" s="47">
        <v>0.99753202006428354</v>
      </c>
      <c r="K18" s="48">
        <f>H18/H44*100</f>
        <v>6.1113823670411585E-2</v>
      </c>
      <c r="L18" s="48">
        <v>153.16488000000001</v>
      </c>
      <c r="M18" s="49">
        <v>24.051140806808725</v>
      </c>
      <c r="N18" s="49">
        <v>91.833726054501312</v>
      </c>
    </row>
    <row r="19" spans="1:14" ht="35.25" customHeight="1" x14ac:dyDescent="0.2">
      <c r="A19" s="39" t="s">
        <v>63</v>
      </c>
      <c r="B19" s="44">
        <v>945741.2</v>
      </c>
      <c r="C19" s="44">
        <f t="shared" si="0"/>
        <v>14926.800000000047</v>
      </c>
      <c r="D19" s="44">
        <v>960668</v>
      </c>
      <c r="E19" s="45">
        <f t="shared" si="1"/>
        <v>0</v>
      </c>
      <c r="F19" s="46">
        <v>960668</v>
      </c>
      <c r="G19" s="44">
        <v>216049.85</v>
      </c>
      <c r="H19" s="44">
        <v>201123.05</v>
      </c>
      <c r="I19" s="44">
        <f t="shared" si="2"/>
        <v>14926.800000000017</v>
      </c>
      <c r="J19" s="47">
        <v>0.93091038943095761</v>
      </c>
      <c r="K19" s="48">
        <f>H19/H44*100</f>
        <v>7.5008574742667936E-2</v>
      </c>
      <c r="L19" s="48">
        <v>198.06515999999999</v>
      </c>
      <c r="M19" s="49">
        <v>20.54969574667863</v>
      </c>
      <c r="N19" s="49">
        <v>100</v>
      </c>
    </row>
    <row r="20" spans="1:14" ht="36.75" customHeight="1" x14ac:dyDescent="0.2">
      <c r="A20" s="39" t="s">
        <v>64</v>
      </c>
      <c r="B20" s="44">
        <v>23556020</v>
      </c>
      <c r="C20" s="44">
        <f t="shared" si="0"/>
        <v>0</v>
      </c>
      <c r="D20" s="44">
        <v>23556020</v>
      </c>
      <c r="E20" s="45">
        <f t="shared" si="1"/>
        <v>5304903</v>
      </c>
      <c r="F20" s="46">
        <v>28860923</v>
      </c>
      <c r="G20" s="44">
        <v>5397342.3899999997</v>
      </c>
      <c r="H20" s="44">
        <v>5388478.3899999997</v>
      </c>
      <c r="I20" s="44">
        <f t="shared" si="2"/>
        <v>8864</v>
      </c>
      <c r="J20" s="47">
        <v>1</v>
      </c>
      <c r="K20" s="48">
        <f>H20/H44*100</f>
        <v>2.0096258686687873</v>
      </c>
      <c r="L20" s="48">
        <v>4257.3980000000001</v>
      </c>
      <c r="M20" s="49">
        <v>15.550029053007986</v>
      </c>
      <c r="N20" s="49">
        <v>96.596631391129179</v>
      </c>
    </row>
    <row r="21" spans="1:14" s="53" customFormat="1" ht="24" x14ac:dyDescent="0.2">
      <c r="A21" s="56" t="s">
        <v>65</v>
      </c>
      <c r="B21" s="57">
        <v>226528.91</v>
      </c>
      <c r="C21" s="44">
        <f t="shared" si="0"/>
        <v>615151.09</v>
      </c>
      <c r="D21" s="57">
        <v>841680</v>
      </c>
      <c r="E21" s="45">
        <f t="shared" si="1"/>
        <v>0</v>
      </c>
      <c r="F21" s="58">
        <v>841680</v>
      </c>
      <c r="G21" s="57">
        <v>841680</v>
      </c>
      <c r="H21" s="57">
        <v>841680</v>
      </c>
      <c r="I21" s="44">
        <f t="shared" si="2"/>
        <v>0</v>
      </c>
      <c r="J21" s="59">
        <v>1</v>
      </c>
      <c r="K21" s="48">
        <f>H21/H44*100</f>
        <v>0.31390343965750689</v>
      </c>
      <c r="L21" s="60">
        <v>0</v>
      </c>
      <c r="M21" s="49">
        <v>0</v>
      </c>
      <c r="N21" s="49"/>
    </row>
    <row r="22" spans="1:14" s="53" customFormat="1" ht="36.75" customHeight="1" x14ac:dyDescent="0.2">
      <c r="A22" s="39" t="s">
        <v>66</v>
      </c>
      <c r="B22" s="57">
        <v>59898450.349999994</v>
      </c>
      <c r="C22" s="44">
        <f t="shared" si="0"/>
        <v>2251919.200000003</v>
      </c>
      <c r="D22" s="57">
        <v>62150369.549999997</v>
      </c>
      <c r="E22" s="45">
        <f t="shared" si="1"/>
        <v>-43387773.199999996</v>
      </c>
      <c r="F22" s="58">
        <v>18762596.350000001</v>
      </c>
      <c r="G22" s="57">
        <v>2326006.91</v>
      </c>
      <c r="H22" s="57">
        <v>1009020.4</v>
      </c>
      <c r="I22" s="44">
        <f t="shared" si="2"/>
        <v>1316986.5100000002</v>
      </c>
      <c r="J22" s="59">
        <v>0.43379939915999643</v>
      </c>
      <c r="K22" s="48">
        <f>H22/H44*100</f>
        <v>0.37631281988949894</v>
      </c>
      <c r="L22" s="60">
        <v>846.08796999999993</v>
      </c>
      <c r="M22" s="51">
        <v>9.7687144365780583</v>
      </c>
      <c r="N22" s="51">
        <v>68.018073947880055</v>
      </c>
    </row>
    <row r="23" spans="1:14" s="53" customFormat="1" ht="36" x14ac:dyDescent="0.2">
      <c r="A23" s="56" t="s">
        <v>67</v>
      </c>
      <c r="B23" s="57">
        <v>82925866.969999999</v>
      </c>
      <c r="C23" s="44">
        <f t="shared" si="0"/>
        <v>2662512.8599999994</v>
      </c>
      <c r="D23" s="57">
        <v>85588379.829999998</v>
      </c>
      <c r="E23" s="45">
        <f t="shared" si="1"/>
        <v>4699508</v>
      </c>
      <c r="F23" s="58">
        <v>90287887.829999998</v>
      </c>
      <c r="G23" s="57">
        <v>19231712.07</v>
      </c>
      <c r="H23" s="57">
        <v>17670899.669999998</v>
      </c>
      <c r="I23" s="44">
        <f t="shared" si="2"/>
        <v>1560812.4000000022</v>
      </c>
      <c r="J23" s="59">
        <v>0.91884173419823867</v>
      </c>
      <c r="K23" s="48">
        <f>H23/H44*100</f>
        <v>6.5903385945438915</v>
      </c>
      <c r="L23" s="60">
        <v>17508.969659999999</v>
      </c>
      <c r="M23" s="49">
        <v>20.935736179180939</v>
      </c>
      <c r="N23" s="49">
        <v>91.095750070646787</v>
      </c>
    </row>
    <row r="24" spans="1:14" ht="46.5" customHeight="1" x14ac:dyDescent="0.2">
      <c r="A24" s="39" t="s">
        <v>68</v>
      </c>
      <c r="B24" s="57">
        <v>50000</v>
      </c>
      <c r="C24" s="44">
        <f t="shared" si="0"/>
        <v>0</v>
      </c>
      <c r="D24" s="57">
        <v>50000</v>
      </c>
      <c r="E24" s="45">
        <f t="shared" si="1"/>
        <v>0</v>
      </c>
      <c r="F24" s="58">
        <v>50000</v>
      </c>
      <c r="G24" s="57">
        <v>12500</v>
      </c>
      <c r="H24" s="57">
        <v>0</v>
      </c>
      <c r="I24" s="44">
        <f t="shared" si="2"/>
        <v>12500</v>
      </c>
      <c r="J24" s="47">
        <v>0</v>
      </c>
      <c r="K24" s="48">
        <f>H24/H44*100</f>
        <v>0</v>
      </c>
      <c r="L24" s="60">
        <v>0</v>
      </c>
      <c r="M24" s="49">
        <v>0</v>
      </c>
      <c r="N24" s="49">
        <v>0</v>
      </c>
    </row>
    <row r="25" spans="1:14" ht="37.5" customHeight="1" x14ac:dyDescent="0.2">
      <c r="A25" s="39" t="s">
        <v>69</v>
      </c>
      <c r="B25" s="57">
        <v>18562611.609999999</v>
      </c>
      <c r="C25" s="44">
        <f t="shared" si="0"/>
        <v>304208.80000000075</v>
      </c>
      <c r="D25" s="57">
        <v>18866820.41</v>
      </c>
      <c r="E25" s="45">
        <f t="shared" si="1"/>
        <v>0</v>
      </c>
      <c r="F25" s="58">
        <v>18866820.41</v>
      </c>
      <c r="G25" s="57">
        <v>0</v>
      </c>
      <c r="H25" s="57">
        <v>0</v>
      </c>
      <c r="I25" s="44">
        <f t="shared" si="2"/>
        <v>0</v>
      </c>
      <c r="J25" s="47">
        <v>0</v>
      </c>
      <c r="K25" s="48">
        <f>H25/H44*100</f>
        <v>0</v>
      </c>
      <c r="L25" s="60">
        <v>0</v>
      </c>
      <c r="M25" s="49">
        <v>0</v>
      </c>
      <c r="N25" s="49"/>
    </row>
    <row r="26" spans="1:14" ht="36" customHeight="1" x14ac:dyDescent="0.2">
      <c r="A26" s="55" t="s">
        <v>70</v>
      </c>
      <c r="B26" s="44">
        <v>24000</v>
      </c>
      <c r="C26" s="44">
        <f t="shared" si="0"/>
        <v>0</v>
      </c>
      <c r="D26" s="44">
        <v>24000</v>
      </c>
      <c r="E26" s="45">
        <f t="shared" si="1"/>
        <v>0</v>
      </c>
      <c r="F26" s="46">
        <v>24000</v>
      </c>
      <c r="G26" s="44">
        <v>0</v>
      </c>
      <c r="H26" s="44">
        <v>0</v>
      </c>
      <c r="I26" s="44">
        <f t="shared" si="2"/>
        <v>0</v>
      </c>
      <c r="J26" s="47">
        <v>0</v>
      </c>
      <c r="K26" s="48">
        <f>H26/H44*100</f>
        <v>0</v>
      </c>
      <c r="L26" s="48">
        <v>0</v>
      </c>
      <c r="M26" s="49">
        <v>0</v>
      </c>
      <c r="N26" s="49"/>
    </row>
    <row r="27" spans="1:14" ht="36.75" customHeight="1" x14ac:dyDescent="0.2">
      <c r="A27" s="39" t="s">
        <v>71</v>
      </c>
      <c r="B27" s="44">
        <v>16800</v>
      </c>
      <c r="C27" s="44">
        <f t="shared" si="0"/>
        <v>0</v>
      </c>
      <c r="D27" s="44">
        <v>16800</v>
      </c>
      <c r="E27" s="45">
        <f t="shared" si="1"/>
        <v>0</v>
      </c>
      <c r="F27" s="46">
        <v>16800</v>
      </c>
      <c r="G27" s="44">
        <v>2400</v>
      </c>
      <c r="H27" s="44">
        <v>0</v>
      </c>
      <c r="I27" s="44">
        <f t="shared" si="2"/>
        <v>2400</v>
      </c>
      <c r="J27" s="47">
        <v>0</v>
      </c>
      <c r="K27" s="48">
        <f>H27/H44*100</f>
        <v>0</v>
      </c>
      <c r="L27" s="48">
        <v>0</v>
      </c>
      <c r="M27" s="49">
        <v>0</v>
      </c>
      <c r="N27" s="49">
        <v>0</v>
      </c>
    </row>
    <row r="28" spans="1:14" ht="36" x14ac:dyDescent="0.2">
      <c r="A28" s="55" t="s">
        <v>72</v>
      </c>
      <c r="B28" s="44">
        <v>594786</v>
      </c>
      <c r="C28" s="44">
        <f t="shared" si="0"/>
        <v>0</v>
      </c>
      <c r="D28" s="44">
        <v>594786</v>
      </c>
      <c r="E28" s="45">
        <f t="shared" si="1"/>
        <v>0</v>
      </c>
      <c r="F28" s="46">
        <v>594786</v>
      </c>
      <c r="G28" s="44">
        <v>0</v>
      </c>
      <c r="H28" s="44">
        <v>0</v>
      </c>
      <c r="I28" s="44">
        <f t="shared" si="2"/>
        <v>0</v>
      </c>
      <c r="J28" s="47">
        <v>0</v>
      </c>
      <c r="K28" s="48">
        <f>H28/H44*100</f>
        <v>0</v>
      </c>
      <c r="L28" s="48">
        <v>0</v>
      </c>
      <c r="M28" s="49">
        <v>0</v>
      </c>
      <c r="N28" s="49"/>
    </row>
    <row r="29" spans="1:14" s="53" customFormat="1" ht="39.75" customHeight="1" x14ac:dyDescent="0.2">
      <c r="A29" s="39" t="s">
        <v>73</v>
      </c>
      <c r="B29" s="44">
        <v>48000</v>
      </c>
      <c r="C29" s="44">
        <f t="shared" si="0"/>
        <v>0</v>
      </c>
      <c r="D29" s="44">
        <v>48000</v>
      </c>
      <c r="E29" s="45">
        <f t="shared" si="1"/>
        <v>0</v>
      </c>
      <c r="F29" s="46">
        <v>48000</v>
      </c>
      <c r="G29" s="44">
        <v>0</v>
      </c>
      <c r="H29" s="44">
        <v>0</v>
      </c>
      <c r="I29" s="44">
        <f t="shared" si="2"/>
        <v>0</v>
      </c>
      <c r="J29" s="47">
        <v>0</v>
      </c>
      <c r="K29" s="48">
        <f>H29/H44*100</f>
        <v>0</v>
      </c>
      <c r="L29" s="48">
        <v>0</v>
      </c>
      <c r="M29" s="49">
        <v>0</v>
      </c>
      <c r="N29" s="49"/>
    </row>
    <row r="30" spans="1:14" ht="24" x14ac:dyDescent="0.2">
      <c r="A30" s="39" t="s">
        <v>74</v>
      </c>
      <c r="B30" s="44">
        <v>15491806.74</v>
      </c>
      <c r="C30" s="44">
        <f t="shared" si="0"/>
        <v>0</v>
      </c>
      <c r="D30" s="44">
        <v>15491806.74</v>
      </c>
      <c r="E30" s="45">
        <f t="shared" si="1"/>
        <v>0</v>
      </c>
      <c r="F30" s="46">
        <v>15491806.74</v>
      </c>
      <c r="G30" s="44">
        <v>3574375.2</v>
      </c>
      <c r="H30" s="44">
        <v>2707742.79</v>
      </c>
      <c r="I30" s="44">
        <f t="shared" si="2"/>
        <v>866632.41000000015</v>
      </c>
      <c r="J30" s="47">
        <v>0.75754296583078351</v>
      </c>
      <c r="K30" s="48">
        <f>H30/H44*100</f>
        <v>1.0098490821794677</v>
      </c>
      <c r="L30" s="48">
        <v>2748.4567999999999</v>
      </c>
      <c r="M30" s="51">
        <v>18.956623969974508</v>
      </c>
      <c r="N30" s="51">
        <v>84.292664461943602</v>
      </c>
    </row>
    <row r="31" spans="1:14" s="53" customFormat="1" ht="59.25" customHeight="1" x14ac:dyDescent="0.2">
      <c r="A31" s="39" t="s">
        <v>75</v>
      </c>
      <c r="B31" s="44">
        <v>15491806.74</v>
      </c>
      <c r="C31" s="44">
        <f t="shared" si="0"/>
        <v>0</v>
      </c>
      <c r="D31" s="44">
        <v>15491806.74</v>
      </c>
      <c r="E31" s="45">
        <f t="shared" si="1"/>
        <v>0</v>
      </c>
      <c r="F31" s="46">
        <v>15491806.74</v>
      </c>
      <c r="G31" s="44">
        <v>3574375.2</v>
      </c>
      <c r="H31" s="44">
        <v>2707742.79</v>
      </c>
      <c r="I31" s="44">
        <f t="shared" si="2"/>
        <v>866632.41000000015</v>
      </c>
      <c r="J31" s="47">
        <v>0.75754296583078351</v>
      </c>
      <c r="K31" s="48">
        <f>H31/H44*100</f>
        <v>1.0098490821794677</v>
      </c>
      <c r="L31" s="48">
        <v>2748.4567999999999</v>
      </c>
      <c r="M31" s="51">
        <v>18.956623969974508</v>
      </c>
      <c r="N31" s="51">
        <v>84.292664461943602</v>
      </c>
    </row>
    <row r="32" spans="1:14" ht="26.25" customHeight="1" x14ac:dyDescent="0.2">
      <c r="A32" s="39" t="s">
        <v>76</v>
      </c>
      <c r="B32" s="44">
        <v>28564381.310000002</v>
      </c>
      <c r="C32" s="44">
        <f t="shared" si="0"/>
        <v>3296272.7899999991</v>
      </c>
      <c r="D32" s="44">
        <v>31860654.100000001</v>
      </c>
      <c r="E32" s="45">
        <f t="shared" si="1"/>
        <v>-95264.369999997318</v>
      </c>
      <c r="F32" s="46">
        <v>31765389.730000004</v>
      </c>
      <c r="G32" s="44">
        <v>9335356.8900000006</v>
      </c>
      <c r="H32" s="44">
        <v>7204855.5999999996</v>
      </c>
      <c r="I32" s="44">
        <f t="shared" si="2"/>
        <v>2130501.290000001</v>
      </c>
      <c r="J32" s="47">
        <v>0.77178148461767049</v>
      </c>
      <c r="K32" s="48">
        <f>H32/H44*100</f>
        <v>2.6870413400290496</v>
      </c>
      <c r="L32" s="48">
        <v>7282.0544199999995</v>
      </c>
      <c r="M32" s="49">
        <v>17.400046004689667</v>
      </c>
      <c r="N32" s="49">
        <v>84.594149878477836</v>
      </c>
    </row>
    <row r="33" spans="1:14" s="53" customFormat="1" ht="15.75" customHeight="1" x14ac:dyDescent="0.2">
      <c r="A33" s="39" t="s">
        <v>77</v>
      </c>
      <c r="B33" s="44">
        <v>4216524.49</v>
      </c>
      <c r="C33" s="44">
        <f t="shared" si="0"/>
        <v>0</v>
      </c>
      <c r="D33" s="44">
        <v>4216524.49</v>
      </c>
      <c r="E33" s="45">
        <f t="shared" si="1"/>
        <v>0</v>
      </c>
      <c r="F33" s="46">
        <v>4216524.49</v>
      </c>
      <c r="G33" s="44">
        <v>995923.49</v>
      </c>
      <c r="H33" s="44">
        <v>700424.92</v>
      </c>
      <c r="I33" s="44">
        <f t="shared" si="2"/>
        <v>295498.56999999995</v>
      </c>
      <c r="J33" s="47">
        <v>0.70329189644879253</v>
      </c>
      <c r="K33" s="48">
        <f>H33/H44*100</f>
        <v>0.26122254492186353</v>
      </c>
      <c r="L33" s="48">
        <v>769.75950999999998</v>
      </c>
      <c r="M33" s="49">
        <v>19.612902274032823</v>
      </c>
      <c r="N33" s="49">
        <v>84.719099644598003</v>
      </c>
    </row>
    <row r="34" spans="1:14" s="53" customFormat="1" x14ac:dyDescent="0.2">
      <c r="A34" s="39" t="s">
        <v>78</v>
      </c>
      <c r="B34" s="44">
        <v>2260748</v>
      </c>
      <c r="C34" s="44">
        <f t="shared" si="0"/>
        <v>0</v>
      </c>
      <c r="D34" s="44">
        <v>2260748</v>
      </c>
      <c r="E34" s="45">
        <f t="shared" si="1"/>
        <v>0</v>
      </c>
      <c r="F34" s="46">
        <v>2260748</v>
      </c>
      <c r="G34" s="44">
        <v>478021.51999999996</v>
      </c>
      <c r="H34" s="44">
        <v>358140.55</v>
      </c>
      <c r="I34" s="44">
        <f t="shared" si="2"/>
        <v>119880.96999999997</v>
      </c>
      <c r="J34" s="47">
        <v>0.74921428223566178</v>
      </c>
      <c r="K34" s="48">
        <f>H34/H44*100</f>
        <v>0.13356804311119586</v>
      </c>
      <c r="L34" s="48">
        <v>514.99521000000004</v>
      </c>
      <c r="M34" s="49">
        <v>26.562271704177348</v>
      </c>
      <c r="N34" s="49">
        <v>79.489809898119987</v>
      </c>
    </row>
    <row r="35" spans="1:14" s="53" customFormat="1" x14ac:dyDescent="0.2">
      <c r="A35" s="39" t="s">
        <v>79</v>
      </c>
      <c r="B35" s="44">
        <v>1672900</v>
      </c>
      <c r="C35" s="44">
        <f t="shared" si="0"/>
        <v>0</v>
      </c>
      <c r="D35" s="44">
        <v>1672900</v>
      </c>
      <c r="E35" s="45">
        <f t="shared" si="1"/>
        <v>0</v>
      </c>
      <c r="F35" s="46">
        <v>1672900</v>
      </c>
      <c r="G35" s="44">
        <v>0</v>
      </c>
      <c r="H35" s="44">
        <v>0</v>
      </c>
      <c r="I35" s="44">
        <f t="shared" si="2"/>
        <v>0</v>
      </c>
      <c r="J35" s="47">
        <v>0</v>
      </c>
      <c r="K35" s="48">
        <f>H35/H44*100</f>
        <v>0</v>
      </c>
      <c r="L35" s="48">
        <v>254.2</v>
      </c>
      <c r="M35" s="49">
        <v>100</v>
      </c>
      <c r="N35" s="49">
        <v>100</v>
      </c>
    </row>
    <row r="36" spans="1:14" s="53" customFormat="1" x14ac:dyDescent="0.2">
      <c r="A36" s="39" t="s">
        <v>80</v>
      </c>
      <c r="B36" s="44">
        <v>300000</v>
      </c>
      <c r="C36" s="44">
        <f t="shared" si="0"/>
        <v>0</v>
      </c>
      <c r="D36" s="44">
        <v>300000</v>
      </c>
      <c r="E36" s="45">
        <f t="shared" si="1"/>
        <v>0</v>
      </c>
      <c r="F36" s="46">
        <v>300000</v>
      </c>
      <c r="G36" s="44">
        <v>0</v>
      </c>
      <c r="H36" s="44">
        <v>0</v>
      </c>
      <c r="I36" s="44">
        <f t="shared" si="2"/>
        <v>0</v>
      </c>
      <c r="J36" s="47">
        <v>0</v>
      </c>
      <c r="K36" s="48">
        <f>H36/44*100</f>
        <v>0</v>
      </c>
      <c r="L36" s="48">
        <v>0</v>
      </c>
      <c r="M36" s="49">
        <v>0</v>
      </c>
      <c r="N36" s="49"/>
    </row>
    <row r="37" spans="1:14" s="53" customFormat="1" x14ac:dyDescent="0.2">
      <c r="A37" s="39" t="s">
        <v>81</v>
      </c>
      <c r="B37" s="44">
        <v>1000000</v>
      </c>
      <c r="C37" s="44">
        <f t="shared" si="0"/>
        <v>1238421.6299999999</v>
      </c>
      <c r="D37" s="44">
        <v>2238421.63</v>
      </c>
      <c r="E37" s="45">
        <f t="shared" si="1"/>
        <v>-88332.319999999832</v>
      </c>
      <c r="F37" s="46">
        <v>2150089.31</v>
      </c>
      <c r="G37" s="44">
        <v>211667.68</v>
      </c>
      <c r="H37" s="44">
        <v>0</v>
      </c>
      <c r="I37" s="44">
        <f t="shared" si="2"/>
        <v>211667.68</v>
      </c>
      <c r="J37" s="47">
        <v>0</v>
      </c>
      <c r="K37" s="48">
        <f>H37/H44*100</f>
        <v>0</v>
      </c>
      <c r="L37" s="48">
        <v>0</v>
      </c>
      <c r="M37" s="49">
        <v>0</v>
      </c>
      <c r="N37" s="49">
        <v>0</v>
      </c>
    </row>
    <row r="38" spans="1:14" s="53" customFormat="1" x14ac:dyDescent="0.2">
      <c r="A38" s="39" t="s">
        <v>82</v>
      </c>
      <c r="B38" s="44">
        <v>90000</v>
      </c>
      <c r="C38" s="44">
        <f t="shared" si="0"/>
        <v>0</v>
      </c>
      <c r="D38" s="44">
        <v>90000</v>
      </c>
      <c r="E38" s="45">
        <f t="shared" si="1"/>
        <v>0</v>
      </c>
      <c r="F38" s="46">
        <v>90000</v>
      </c>
      <c r="G38" s="44">
        <v>0</v>
      </c>
      <c r="H38" s="44">
        <v>0</v>
      </c>
      <c r="I38" s="44">
        <f t="shared" si="2"/>
        <v>0</v>
      </c>
      <c r="J38" s="47">
        <v>0</v>
      </c>
      <c r="K38" s="48">
        <f>H38/H44*100</f>
        <v>0</v>
      </c>
      <c r="L38" s="48">
        <v>0</v>
      </c>
      <c r="M38" s="49">
        <v>0</v>
      </c>
      <c r="N38" s="49"/>
    </row>
    <row r="39" spans="1:14" s="53" customFormat="1" x14ac:dyDescent="0.2">
      <c r="A39" s="39" t="s">
        <v>83</v>
      </c>
      <c r="B39" s="44">
        <v>760000</v>
      </c>
      <c r="C39" s="44">
        <f t="shared" si="0"/>
        <v>0</v>
      </c>
      <c r="D39" s="44">
        <v>760000</v>
      </c>
      <c r="E39" s="45">
        <f t="shared" si="1"/>
        <v>0</v>
      </c>
      <c r="F39" s="46">
        <v>760000</v>
      </c>
      <c r="G39" s="44">
        <v>400000</v>
      </c>
      <c r="H39" s="44">
        <v>360300</v>
      </c>
      <c r="I39" s="44">
        <f t="shared" si="2"/>
        <v>39700</v>
      </c>
      <c r="J39" s="47">
        <v>0.90075000000000005</v>
      </c>
      <c r="K39" s="48">
        <f>H39/H44*100</f>
        <v>0.13437340712456008</v>
      </c>
      <c r="L39" s="48">
        <v>200</v>
      </c>
      <c r="M39" s="49">
        <v>83.569395984640948</v>
      </c>
      <c r="N39" s="49">
        <v>83.569395984640948</v>
      </c>
    </row>
    <row r="40" spans="1:14" s="53" customFormat="1" ht="12.75" customHeight="1" x14ac:dyDescent="0.2">
      <c r="A40" s="39" t="s">
        <v>84</v>
      </c>
      <c r="B40" s="44">
        <v>129548.66</v>
      </c>
      <c r="C40" s="44">
        <f t="shared" si="0"/>
        <v>0</v>
      </c>
      <c r="D40" s="44">
        <v>129548.66</v>
      </c>
      <c r="E40" s="45">
        <f t="shared" si="1"/>
        <v>0</v>
      </c>
      <c r="F40" s="46">
        <v>129548.66</v>
      </c>
      <c r="G40" s="44">
        <v>0</v>
      </c>
      <c r="H40" s="44">
        <v>0</v>
      </c>
      <c r="I40" s="44">
        <f t="shared" si="2"/>
        <v>0</v>
      </c>
      <c r="J40" s="47">
        <v>0</v>
      </c>
      <c r="K40" s="48">
        <f>H40/H44*100</f>
        <v>0</v>
      </c>
      <c r="L40" s="49"/>
      <c r="M40" s="49"/>
      <c r="N40" s="49"/>
    </row>
    <row r="41" spans="1:14" s="53" customFormat="1" ht="16.5" customHeight="1" x14ac:dyDescent="0.2">
      <c r="A41" s="39" t="s">
        <v>85</v>
      </c>
      <c r="B41" s="44">
        <v>466422</v>
      </c>
      <c r="C41" s="44">
        <f t="shared" si="0"/>
        <v>-459</v>
      </c>
      <c r="D41" s="44">
        <v>465963</v>
      </c>
      <c r="E41" s="45">
        <f t="shared" si="1"/>
        <v>-95264.37</v>
      </c>
      <c r="F41" s="46">
        <v>370698.63</v>
      </c>
      <c r="G41" s="44">
        <v>19400</v>
      </c>
      <c r="H41" s="44">
        <v>19400</v>
      </c>
      <c r="I41" s="44">
        <f t="shared" si="2"/>
        <v>0</v>
      </c>
      <c r="J41" s="47">
        <v>1</v>
      </c>
      <c r="K41" s="48">
        <f>H41/H44*100</f>
        <v>7.2352042692657948E-3</v>
      </c>
      <c r="L41" s="48">
        <v>46.4</v>
      </c>
      <c r="M41" s="49">
        <v>21.563342318059298</v>
      </c>
      <c r="N41" s="49">
        <v>100</v>
      </c>
    </row>
    <row r="42" spans="1:14" s="53" customFormat="1" ht="23.25" customHeight="1" x14ac:dyDescent="0.2">
      <c r="A42" s="39" t="s">
        <v>86</v>
      </c>
      <c r="B42" s="44"/>
      <c r="C42" s="44">
        <f t="shared" si="0"/>
        <v>461578.37</v>
      </c>
      <c r="D42" s="44">
        <v>461578.37</v>
      </c>
      <c r="E42" s="45">
        <f t="shared" si="1"/>
        <v>88332.320000000065</v>
      </c>
      <c r="F42" s="46">
        <v>549910.69000000006</v>
      </c>
      <c r="G42" s="44">
        <v>549910.69000000006</v>
      </c>
      <c r="H42" s="44">
        <v>549910.69000000006</v>
      </c>
      <c r="I42" s="44">
        <f t="shared" si="2"/>
        <v>0</v>
      </c>
      <c r="J42" s="47">
        <v>1</v>
      </c>
      <c r="K42" s="48">
        <f>H42/H44*100</f>
        <v>0.20508846247437626</v>
      </c>
      <c r="L42" s="48">
        <v>166.37899999999999</v>
      </c>
      <c r="M42" s="49">
        <v>99.999999999999986</v>
      </c>
      <c r="N42" s="49">
        <v>99.999999999999986</v>
      </c>
    </row>
    <row r="43" spans="1:14" s="53" customFormat="1" ht="29.25" customHeight="1" x14ac:dyDescent="0.2">
      <c r="A43" s="39" t="s">
        <v>87</v>
      </c>
      <c r="B43" s="44">
        <v>17668238.16</v>
      </c>
      <c r="C43" s="44">
        <f t="shared" si="0"/>
        <v>1596731.7900000028</v>
      </c>
      <c r="D43" s="44">
        <v>19264969.950000003</v>
      </c>
      <c r="E43" s="45">
        <f t="shared" si="1"/>
        <v>0</v>
      </c>
      <c r="F43" s="46">
        <v>19264969.950000003</v>
      </c>
      <c r="G43" s="44">
        <v>6680433.5099999998</v>
      </c>
      <c r="H43" s="44">
        <v>5216679.4399999995</v>
      </c>
      <c r="I43" s="44">
        <f t="shared" si="2"/>
        <v>1463754.0700000003</v>
      </c>
      <c r="J43" s="47">
        <v>0.7808893587805501</v>
      </c>
      <c r="K43" s="48">
        <f>H43/H44*100</f>
        <v>1.9455536781277882</v>
      </c>
      <c r="L43" s="48">
        <v>5330.3207000000002</v>
      </c>
      <c r="M43" s="49">
        <v>20.459595469926228</v>
      </c>
      <c r="N43" s="49">
        <v>85.809258406486038</v>
      </c>
    </row>
    <row r="44" spans="1:14" ht="26.25" customHeight="1" x14ac:dyDescent="0.2">
      <c r="A44" s="43" t="s">
        <v>88</v>
      </c>
      <c r="B44" s="61">
        <v>1316159391.55</v>
      </c>
      <c r="C44" s="62">
        <f t="shared" si="0"/>
        <v>47497053.319999933</v>
      </c>
      <c r="D44" s="61">
        <v>1363656444.8699999</v>
      </c>
      <c r="E44" s="63">
        <f t="shared" si="1"/>
        <v>-19268582.799999952</v>
      </c>
      <c r="F44" s="64">
        <v>1344387862.0699999</v>
      </c>
      <c r="G44" s="61">
        <v>282805281.01999998</v>
      </c>
      <c r="H44" s="61">
        <v>268133411</v>
      </c>
      <c r="I44" s="62">
        <f t="shared" si="2"/>
        <v>14671870.019999981</v>
      </c>
      <c r="J44" s="65">
        <v>0.94812024030427355</v>
      </c>
      <c r="K44" s="66">
        <f>H44/H44*100</f>
        <v>100</v>
      </c>
      <c r="L44" s="67">
        <v>241569.9</v>
      </c>
      <c r="M44" s="68">
        <v>18.8</v>
      </c>
      <c r="N44" s="67">
        <v>95.369954010636491</v>
      </c>
    </row>
  </sheetData>
  <mergeCells count="16">
    <mergeCell ref="L1:O1"/>
    <mergeCell ref="A3:A5"/>
    <mergeCell ref="B3:B5"/>
    <mergeCell ref="C3:C5"/>
    <mergeCell ref="D3:D5"/>
    <mergeCell ref="E3:E5"/>
    <mergeCell ref="F3:F5"/>
    <mergeCell ref="G3:G5"/>
    <mergeCell ref="H3:H5"/>
    <mergeCell ref="A2:N2"/>
    <mergeCell ref="I3:I5"/>
    <mergeCell ref="J3:J5"/>
    <mergeCell ref="K3:K5"/>
    <mergeCell ref="L3:N3"/>
    <mergeCell ref="L4:L5"/>
    <mergeCell ref="M4:N4"/>
  </mergeCells>
  <pageMargins left="1.18" right="0.39" top="0.61" bottom="0.6" header="0" footer="0"/>
  <pageSetup paperSize="9" scale="57" fitToHeight="0" orientation="landscape" verticalDpi="0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4"/>
  <sheetViews>
    <sheetView view="pageBreakPreview" zoomScale="120" zoomScaleSheetLayoutView="120" workbookViewId="0">
      <pane xSplit="2" ySplit="5" topLeftCell="C45" activePane="bottomRight" state="frozenSplit"/>
      <selection pane="topRight" activeCell="D1" sqref="D1"/>
      <selection pane="bottomLeft" activeCell="A11" sqref="A11"/>
      <selection pane="bottomRight" activeCell="E41" sqref="E41"/>
    </sheetView>
  </sheetViews>
  <sheetFormatPr defaultColWidth="9.140625" defaultRowHeight="15" x14ac:dyDescent="0.25"/>
  <cols>
    <col min="1" max="1" width="20.42578125" customWidth="1"/>
    <col min="2" max="2" width="31.5703125" customWidth="1"/>
    <col min="3" max="3" width="13.7109375" customWidth="1"/>
    <col min="4" max="4" width="13.28515625" customWidth="1"/>
    <col min="5" max="5" width="13.85546875" customWidth="1"/>
    <col min="6" max="6" width="8.5703125" customWidth="1"/>
    <col min="7" max="7" width="12" customWidth="1"/>
    <col min="8" max="8" width="11.28515625" customWidth="1"/>
    <col min="9" max="9" width="13.85546875" customWidth="1"/>
    <col min="11" max="11" width="14.5703125" customWidth="1"/>
  </cols>
  <sheetData>
    <row r="1" spans="1:17" x14ac:dyDescent="0.25">
      <c r="I1" s="209" t="s">
        <v>209</v>
      </c>
      <c r="J1" s="209"/>
      <c r="K1" s="209"/>
    </row>
    <row r="2" spans="1:17" x14ac:dyDescent="0.25">
      <c r="A2" s="221" t="s">
        <v>277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4" spans="1:17" s="69" customFormat="1" ht="15.75" customHeight="1" x14ac:dyDescent="0.25">
      <c r="A4" s="210" t="s">
        <v>89</v>
      </c>
      <c r="B4" s="212" t="s">
        <v>90</v>
      </c>
      <c r="C4" s="214" t="s">
        <v>91</v>
      </c>
      <c r="D4" s="214" t="s">
        <v>92</v>
      </c>
      <c r="E4" s="214" t="s">
        <v>93</v>
      </c>
      <c r="F4" s="212" t="s">
        <v>94</v>
      </c>
      <c r="G4" s="212" t="s">
        <v>95</v>
      </c>
      <c r="H4" s="216" t="s">
        <v>96</v>
      </c>
      <c r="I4" s="218" t="s">
        <v>47</v>
      </c>
      <c r="J4" s="219"/>
      <c r="K4" s="220"/>
      <c r="L4"/>
      <c r="M4"/>
      <c r="N4"/>
      <c r="O4"/>
      <c r="P4"/>
      <c r="Q4"/>
    </row>
    <row r="5" spans="1:17" s="69" customFormat="1" ht="42.6" customHeight="1" x14ac:dyDescent="0.25">
      <c r="A5" s="211"/>
      <c r="B5" s="213"/>
      <c r="C5" s="215"/>
      <c r="D5" s="215"/>
      <c r="E5" s="215"/>
      <c r="F5" s="213"/>
      <c r="G5" s="213"/>
      <c r="H5" s="217"/>
      <c r="I5" s="70" t="s">
        <v>97</v>
      </c>
      <c r="J5" s="71" t="s">
        <v>94</v>
      </c>
      <c r="K5" s="71" t="s">
        <v>98</v>
      </c>
      <c r="L5"/>
      <c r="M5"/>
      <c r="N5"/>
      <c r="O5"/>
      <c r="P5"/>
      <c r="Q5"/>
    </row>
    <row r="6" spans="1:17" s="69" customFormat="1" ht="21.75" customHeight="1" x14ac:dyDescent="0.25">
      <c r="A6" s="72" t="s">
        <v>99</v>
      </c>
      <c r="B6" s="73" t="s">
        <v>100</v>
      </c>
      <c r="C6" s="74">
        <v>490142656.37</v>
      </c>
      <c r="D6" s="74">
        <v>115003472.84999999</v>
      </c>
      <c r="E6" s="74">
        <v>111702916.33000001</v>
      </c>
      <c r="F6" s="75">
        <v>0.22789878595197693</v>
      </c>
      <c r="G6" s="75">
        <v>0.97130037521297352</v>
      </c>
      <c r="H6" s="76">
        <v>-3300556.5199999809</v>
      </c>
      <c r="I6" s="77">
        <v>118543990.92999999</v>
      </c>
      <c r="J6" s="78">
        <v>0.2586670932151599</v>
      </c>
      <c r="K6" s="79">
        <f>E6-I6</f>
        <v>-6841074.5999999791</v>
      </c>
      <c r="L6"/>
      <c r="M6"/>
      <c r="N6"/>
      <c r="O6"/>
      <c r="P6"/>
      <c r="Q6"/>
    </row>
    <row r="7" spans="1:17" s="69" customFormat="1" ht="15.75" customHeight="1" x14ac:dyDescent="0.25">
      <c r="A7" s="80"/>
      <c r="B7" s="81" t="s">
        <v>101</v>
      </c>
      <c r="C7" s="82">
        <v>440980040</v>
      </c>
      <c r="D7" s="82">
        <v>108812508.5</v>
      </c>
      <c r="E7" s="82">
        <v>105718621.84</v>
      </c>
      <c r="F7" s="83">
        <v>0.23973561669593935</v>
      </c>
      <c r="G7" s="83">
        <v>0.97156681063004813</v>
      </c>
      <c r="H7" s="84">
        <v>-3093886.6599999964</v>
      </c>
      <c r="I7" s="85">
        <v>112161292.97</v>
      </c>
      <c r="J7" s="86">
        <v>0.27600497175785105</v>
      </c>
      <c r="K7" s="87">
        <f t="shared" ref="K7:K61" si="0">E7-I7</f>
        <v>-6442671.1299999952</v>
      </c>
      <c r="L7">
        <f>E7/E62*100</f>
        <v>39.418826334441157</v>
      </c>
      <c r="M7"/>
      <c r="N7"/>
      <c r="O7"/>
      <c r="P7"/>
      <c r="Q7"/>
    </row>
    <row r="8" spans="1:17" s="69" customFormat="1" ht="14.25" customHeight="1" x14ac:dyDescent="0.25">
      <c r="A8" s="88" t="s">
        <v>102</v>
      </c>
      <c r="B8" s="89" t="s">
        <v>103</v>
      </c>
      <c r="C8" s="90">
        <v>382155000</v>
      </c>
      <c r="D8" s="90">
        <v>99000000</v>
      </c>
      <c r="E8" s="90">
        <v>95521121.030000001</v>
      </c>
      <c r="F8" s="91">
        <v>0.24995386958171423</v>
      </c>
      <c r="G8" s="91">
        <v>0.96485980838383845</v>
      </c>
      <c r="H8" s="92">
        <v>-3478878.9699999988</v>
      </c>
      <c r="I8" s="93">
        <v>97253345.609999999</v>
      </c>
      <c r="J8" s="94">
        <v>0.27502537063477001</v>
      </c>
      <c r="K8" s="95">
        <f t="shared" si="0"/>
        <v>-1732224.5799999982</v>
      </c>
      <c r="L8"/>
      <c r="M8"/>
      <c r="N8"/>
      <c r="O8"/>
      <c r="P8"/>
      <c r="Q8"/>
    </row>
    <row r="9" spans="1:17" s="69" customFormat="1" ht="15.75" customHeight="1" x14ac:dyDescent="0.25">
      <c r="A9" s="96" t="s">
        <v>104</v>
      </c>
      <c r="B9" s="97" t="s">
        <v>105</v>
      </c>
      <c r="C9" s="98">
        <v>382155000</v>
      </c>
      <c r="D9" s="98">
        <v>99000000</v>
      </c>
      <c r="E9" s="98">
        <v>95521121.030000001</v>
      </c>
      <c r="F9" s="99">
        <v>0.24995386958171423</v>
      </c>
      <c r="G9" s="99">
        <v>0.96485980838383845</v>
      </c>
      <c r="H9" s="100">
        <v>-3478878.9699999988</v>
      </c>
      <c r="I9" s="101">
        <v>97253345.609999999</v>
      </c>
      <c r="J9" s="102">
        <v>0.27502537063477001</v>
      </c>
      <c r="K9" s="87">
        <f t="shared" si="0"/>
        <v>-1732224.5799999982</v>
      </c>
      <c r="L9"/>
      <c r="M9"/>
      <c r="N9"/>
      <c r="O9"/>
      <c r="P9"/>
      <c r="Q9"/>
    </row>
    <row r="10" spans="1:17" s="69" customFormat="1" ht="34.5" customHeight="1" x14ac:dyDescent="0.25">
      <c r="A10" s="88" t="s">
        <v>106</v>
      </c>
      <c r="B10" s="89" t="s">
        <v>107</v>
      </c>
      <c r="C10" s="90">
        <v>2550040</v>
      </c>
      <c r="D10" s="90">
        <v>637508.5</v>
      </c>
      <c r="E10" s="90">
        <v>657657.87</v>
      </c>
      <c r="F10" s="91">
        <v>0.25790100155291684</v>
      </c>
      <c r="G10" s="91">
        <v>1.0316064334828476</v>
      </c>
      <c r="H10" s="92">
        <v>20149.369999999995</v>
      </c>
      <c r="I10" s="93">
        <v>518682.64</v>
      </c>
      <c r="J10" s="94">
        <v>0.22422053629710323</v>
      </c>
      <c r="K10" s="95">
        <f t="shared" si="0"/>
        <v>138975.22999999998</v>
      </c>
      <c r="L10"/>
      <c r="M10"/>
      <c r="N10"/>
      <c r="O10"/>
      <c r="P10"/>
      <c r="Q10"/>
    </row>
    <row r="11" spans="1:17" s="69" customFormat="1" ht="31.5" customHeight="1" x14ac:dyDescent="0.25">
      <c r="A11" s="96" t="s">
        <v>108</v>
      </c>
      <c r="B11" s="103" t="s">
        <v>109</v>
      </c>
      <c r="C11" s="98">
        <v>2550040</v>
      </c>
      <c r="D11" s="98">
        <v>637508.5</v>
      </c>
      <c r="E11" s="98">
        <v>657657.87</v>
      </c>
      <c r="F11" s="99">
        <v>0.25790100155291684</v>
      </c>
      <c r="G11" s="99">
        <v>1.0316064334828476</v>
      </c>
      <c r="H11" s="100">
        <v>20149.369999999995</v>
      </c>
      <c r="I11" s="101">
        <v>518682.64</v>
      </c>
      <c r="J11" s="102">
        <v>0.22422053629710323</v>
      </c>
      <c r="K11" s="87">
        <f t="shared" si="0"/>
        <v>138975.22999999998</v>
      </c>
      <c r="L11"/>
      <c r="M11"/>
      <c r="N11"/>
      <c r="O11"/>
      <c r="P11"/>
      <c r="Q11"/>
    </row>
    <row r="12" spans="1:17" s="69" customFormat="1" ht="16.899999999999999" customHeight="1" x14ac:dyDescent="0.25">
      <c r="A12" s="88" t="s">
        <v>110</v>
      </c>
      <c r="B12" s="89" t="s">
        <v>111</v>
      </c>
      <c r="C12" s="90">
        <v>21775000</v>
      </c>
      <c r="D12" s="90">
        <v>4280000</v>
      </c>
      <c r="E12" s="90">
        <v>4414490.95</v>
      </c>
      <c r="F12" s="91">
        <v>0.20273207577497129</v>
      </c>
      <c r="G12" s="91">
        <v>1.0314231191588785</v>
      </c>
      <c r="H12" s="92">
        <v>134490.95000000019</v>
      </c>
      <c r="I12" s="93">
        <v>8737879.8599999994</v>
      </c>
      <c r="J12" s="94">
        <v>0.47117173685629549</v>
      </c>
      <c r="K12" s="95">
        <f t="shared" si="0"/>
        <v>-4323388.9099999992</v>
      </c>
      <c r="L12"/>
      <c r="M12"/>
      <c r="N12"/>
      <c r="O12"/>
      <c r="P12"/>
      <c r="Q12"/>
    </row>
    <row r="13" spans="1:17" s="69" customFormat="1" ht="25.5" customHeight="1" x14ac:dyDescent="0.25">
      <c r="A13" s="96" t="s">
        <v>112</v>
      </c>
      <c r="B13" s="97" t="s">
        <v>113</v>
      </c>
      <c r="C13" s="98">
        <v>15975000</v>
      </c>
      <c r="D13" s="98">
        <v>2550000</v>
      </c>
      <c r="E13" s="98">
        <v>2873881.37</v>
      </c>
      <c r="F13" s="99">
        <v>0.17989867730829423</v>
      </c>
      <c r="G13" s="99">
        <v>1.1270123019607843</v>
      </c>
      <c r="H13" s="100">
        <v>323881.37000000011</v>
      </c>
      <c r="I13" s="101">
        <v>2381613.2000000002</v>
      </c>
      <c r="J13" s="102">
        <v>0.15571187969924813</v>
      </c>
      <c r="K13" s="87">
        <f t="shared" si="0"/>
        <v>492268.16999999993</v>
      </c>
      <c r="L13"/>
      <c r="M13"/>
      <c r="N13"/>
      <c r="O13"/>
      <c r="P13"/>
      <c r="Q13"/>
    </row>
    <row r="14" spans="1:17" s="69" customFormat="1" ht="24" customHeight="1" x14ac:dyDescent="0.25">
      <c r="A14" s="96" t="s">
        <v>114</v>
      </c>
      <c r="B14" s="97" t="s">
        <v>115</v>
      </c>
      <c r="C14" s="98">
        <v>100000</v>
      </c>
      <c r="D14" s="98">
        <v>30000</v>
      </c>
      <c r="E14" s="98">
        <v>-53288.04</v>
      </c>
      <c r="F14" s="99">
        <v>-0.53288040000000003</v>
      </c>
      <c r="G14" s="99">
        <v>-1.776268</v>
      </c>
      <c r="H14" s="100">
        <v>-83288.040000000008</v>
      </c>
      <c r="I14" s="101">
        <v>4621552.29</v>
      </c>
      <c r="J14" s="102">
        <v>1.54051743</v>
      </c>
      <c r="K14" s="87">
        <f t="shared" si="0"/>
        <v>-4674840.33</v>
      </c>
      <c r="L14"/>
      <c r="M14"/>
      <c r="N14"/>
      <c r="O14"/>
      <c r="P14"/>
      <c r="Q14"/>
    </row>
    <row r="15" spans="1:17" s="69" customFormat="1" ht="33.75" customHeight="1" x14ac:dyDescent="0.25">
      <c r="A15" s="96" t="s">
        <v>116</v>
      </c>
      <c r="B15" s="97" t="s">
        <v>117</v>
      </c>
      <c r="C15" s="98">
        <v>5700000</v>
      </c>
      <c r="D15" s="98">
        <v>1700000</v>
      </c>
      <c r="E15" s="98">
        <v>1593897.62</v>
      </c>
      <c r="F15" s="99">
        <v>0.2796311614035088</v>
      </c>
      <c r="G15" s="99">
        <v>0.93758683529411768</v>
      </c>
      <c r="H15" s="100">
        <v>-106102.37999999989</v>
      </c>
      <c r="I15" s="101">
        <v>1734714.37</v>
      </c>
      <c r="J15" s="102">
        <v>6.9388574800000002</v>
      </c>
      <c r="K15" s="87">
        <f t="shared" si="0"/>
        <v>-140816.75</v>
      </c>
      <c r="L15"/>
      <c r="M15"/>
      <c r="N15"/>
      <c r="O15"/>
      <c r="P15"/>
      <c r="Q15"/>
    </row>
    <row r="16" spans="1:17" s="69" customFormat="1" ht="15" customHeight="1" x14ac:dyDescent="0.25">
      <c r="A16" s="88" t="s">
        <v>118</v>
      </c>
      <c r="B16" s="89" t="s">
        <v>119</v>
      </c>
      <c r="C16" s="90">
        <v>28000000</v>
      </c>
      <c r="D16" s="90">
        <v>3295000</v>
      </c>
      <c r="E16" s="90">
        <v>3480329.85</v>
      </c>
      <c r="F16" s="91">
        <v>0.12429749464285715</v>
      </c>
      <c r="G16" s="91">
        <v>1.0562457814871018</v>
      </c>
      <c r="H16" s="92">
        <v>185329.85000000009</v>
      </c>
      <c r="I16" s="93">
        <v>3858533.11</v>
      </c>
      <c r="J16" s="94">
        <v>0.14897811235521236</v>
      </c>
      <c r="K16" s="95">
        <f t="shared" si="0"/>
        <v>-378203.25999999978</v>
      </c>
      <c r="L16"/>
      <c r="M16"/>
      <c r="N16"/>
      <c r="O16"/>
      <c r="P16"/>
      <c r="Q16"/>
    </row>
    <row r="17" spans="1:17" s="69" customFormat="1" ht="13.5" customHeight="1" x14ac:dyDescent="0.25">
      <c r="A17" s="96" t="s">
        <v>120</v>
      </c>
      <c r="B17" s="97" t="s">
        <v>121</v>
      </c>
      <c r="C17" s="98">
        <v>15200000</v>
      </c>
      <c r="D17" s="98">
        <v>675000</v>
      </c>
      <c r="E17" s="98">
        <v>846093.14</v>
      </c>
      <c r="F17" s="99">
        <v>5.5664022368421051E-2</v>
      </c>
      <c r="G17" s="99">
        <v>1.2534713185185185</v>
      </c>
      <c r="H17" s="100">
        <v>171093.14</v>
      </c>
      <c r="I17" s="101">
        <v>585057.17000000004</v>
      </c>
      <c r="J17" s="102">
        <v>4.9164468067226894E-2</v>
      </c>
      <c r="K17" s="87">
        <f t="shared" si="0"/>
        <v>261035.96999999997</v>
      </c>
      <c r="L17"/>
      <c r="M17"/>
      <c r="N17"/>
      <c r="O17"/>
      <c r="P17"/>
      <c r="Q17"/>
    </row>
    <row r="18" spans="1:17" s="69" customFormat="1" ht="13.5" customHeight="1" x14ac:dyDescent="0.25">
      <c r="A18" s="96" t="s">
        <v>122</v>
      </c>
      <c r="B18" s="97" t="s">
        <v>123</v>
      </c>
      <c r="C18" s="98">
        <v>12800000</v>
      </c>
      <c r="D18" s="98">
        <v>2620000</v>
      </c>
      <c r="E18" s="98">
        <v>2634236.71</v>
      </c>
      <c r="F18" s="99">
        <v>0.20579974296875</v>
      </c>
      <c r="G18" s="99">
        <v>1.005433858778626</v>
      </c>
      <c r="H18" s="100">
        <v>14236.709999999963</v>
      </c>
      <c r="I18" s="101">
        <v>3273475.94</v>
      </c>
      <c r="J18" s="102">
        <v>0.23381970999999999</v>
      </c>
      <c r="K18" s="87">
        <f t="shared" si="0"/>
        <v>-639239.23</v>
      </c>
      <c r="L18"/>
      <c r="M18"/>
      <c r="N18"/>
      <c r="O18"/>
      <c r="P18"/>
      <c r="Q18"/>
    </row>
    <row r="19" spans="1:17" s="69" customFormat="1" ht="15" customHeight="1" x14ac:dyDescent="0.25">
      <c r="A19" s="88" t="s">
        <v>124</v>
      </c>
      <c r="B19" s="89" t="s">
        <v>125</v>
      </c>
      <c r="C19" s="90">
        <v>6500000</v>
      </c>
      <c r="D19" s="90">
        <v>1600000</v>
      </c>
      <c r="E19" s="90">
        <v>1653026.44</v>
      </c>
      <c r="F19" s="91">
        <v>0.25431176</v>
      </c>
      <c r="G19" s="91">
        <v>1.033141525</v>
      </c>
      <c r="H19" s="92">
        <v>53026.439999999944</v>
      </c>
      <c r="I19" s="93">
        <v>1792851.75</v>
      </c>
      <c r="J19" s="94">
        <v>0.29880862499999999</v>
      </c>
      <c r="K19" s="95">
        <f t="shared" si="0"/>
        <v>-139825.31000000006</v>
      </c>
      <c r="L19"/>
      <c r="M19"/>
      <c r="N19"/>
      <c r="O19"/>
      <c r="P19"/>
      <c r="Q19"/>
    </row>
    <row r="20" spans="1:17" s="69" customFormat="1" ht="35.25" customHeight="1" x14ac:dyDescent="0.25">
      <c r="A20" s="88" t="s">
        <v>126</v>
      </c>
      <c r="B20" s="104" t="s">
        <v>127</v>
      </c>
      <c r="C20" s="90">
        <v>0</v>
      </c>
      <c r="D20" s="90">
        <v>0</v>
      </c>
      <c r="E20" s="90">
        <v>-8004.3</v>
      </c>
      <c r="F20" s="91">
        <v>0</v>
      </c>
      <c r="G20" s="91">
        <v>0</v>
      </c>
      <c r="H20" s="92">
        <v>-8004.3</v>
      </c>
      <c r="I20" s="93">
        <v>-2.04</v>
      </c>
      <c r="J20" s="94">
        <v>0</v>
      </c>
      <c r="K20" s="95">
        <f t="shared" si="0"/>
        <v>-8002.26</v>
      </c>
      <c r="L20"/>
      <c r="M20"/>
      <c r="N20"/>
      <c r="O20"/>
      <c r="P20"/>
      <c r="Q20"/>
    </row>
    <row r="21" spans="1:17" s="69" customFormat="1" ht="22.5" customHeight="1" x14ac:dyDescent="0.25">
      <c r="A21" s="96" t="s">
        <v>128</v>
      </c>
      <c r="B21" s="97" t="s">
        <v>129</v>
      </c>
      <c r="C21" s="105">
        <v>0</v>
      </c>
      <c r="D21" s="105">
        <v>0</v>
      </c>
      <c r="E21" s="105">
        <v>-8004.3</v>
      </c>
      <c r="F21" s="99">
        <v>0</v>
      </c>
      <c r="G21" s="99">
        <v>0</v>
      </c>
      <c r="H21" s="100">
        <v>-8004.3</v>
      </c>
      <c r="I21" s="106"/>
      <c r="J21" s="107"/>
      <c r="K21" s="87">
        <f t="shared" si="0"/>
        <v>-8004.3</v>
      </c>
      <c r="L21"/>
      <c r="M21"/>
      <c r="N21"/>
      <c r="O21"/>
      <c r="P21"/>
      <c r="Q21"/>
    </row>
    <row r="22" spans="1:17" s="69" customFormat="1" ht="26.25" hidden="1" customHeight="1" x14ac:dyDescent="0.25">
      <c r="A22" s="96" t="s">
        <v>130</v>
      </c>
      <c r="B22" s="97" t="s">
        <v>131</v>
      </c>
      <c r="C22" s="105">
        <v>0</v>
      </c>
      <c r="D22" s="105">
        <v>0</v>
      </c>
      <c r="E22" s="105">
        <v>0</v>
      </c>
      <c r="F22" s="99">
        <v>0</v>
      </c>
      <c r="G22" s="99">
        <v>0</v>
      </c>
      <c r="H22" s="100">
        <v>0</v>
      </c>
      <c r="I22" s="108">
        <v>0</v>
      </c>
      <c r="J22" s="102">
        <v>0</v>
      </c>
      <c r="K22" s="87">
        <f t="shared" si="0"/>
        <v>0</v>
      </c>
      <c r="L22"/>
      <c r="M22"/>
      <c r="N22"/>
      <c r="O22"/>
      <c r="P22"/>
      <c r="Q22"/>
    </row>
    <row r="23" spans="1:17" s="69" customFormat="1" ht="81.75" customHeight="1" x14ac:dyDescent="0.25">
      <c r="A23" s="96" t="s">
        <v>132</v>
      </c>
      <c r="B23" s="109" t="s">
        <v>133</v>
      </c>
      <c r="C23" s="98">
        <v>0</v>
      </c>
      <c r="D23" s="98">
        <v>0</v>
      </c>
      <c r="E23" s="98">
        <v>0</v>
      </c>
      <c r="F23" s="99">
        <v>0</v>
      </c>
      <c r="G23" s="99">
        <v>0</v>
      </c>
      <c r="H23" s="100">
        <v>0</v>
      </c>
      <c r="I23" s="101">
        <v>-2.04</v>
      </c>
      <c r="J23" s="102">
        <v>0</v>
      </c>
      <c r="K23" s="87">
        <f t="shared" si="0"/>
        <v>2.04</v>
      </c>
      <c r="L23"/>
      <c r="M23"/>
      <c r="N23"/>
      <c r="O23"/>
      <c r="P23"/>
      <c r="Q23"/>
    </row>
    <row r="24" spans="1:17" s="69" customFormat="1" ht="27" customHeight="1" x14ac:dyDescent="0.25">
      <c r="A24" s="96"/>
      <c r="B24" s="81" t="s">
        <v>134</v>
      </c>
      <c r="C24" s="82">
        <v>49162616.370000005</v>
      </c>
      <c r="D24" s="82">
        <v>6190964.3499999996</v>
      </c>
      <c r="E24" s="82">
        <v>5984294.4900000002</v>
      </c>
      <c r="F24" s="83">
        <v>0.12172449173497882</v>
      </c>
      <c r="G24" s="83">
        <v>0.96661750119753165</v>
      </c>
      <c r="H24" s="84">
        <v>-206669.8599999994</v>
      </c>
      <c r="I24" s="85">
        <v>6382697.959999999</v>
      </c>
      <c r="J24" s="86">
        <v>0.12294825490453933</v>
      </c>
      <c r="K24" s="87">
        <f t="shared" si="0"/>
        <v>-398403.46999999881</v>
      </c>
      <c r="L24" s="69">
        <f>E24/E62*100</f>
        <v>2.2313369312785505</v>
      </c>
    </row>
    <row r="25" spans="1:17" s="69" customFormat="1" ht="44.25" customHeight="1" x14ac:dyDescent="0.25">
      <c r="A25" s="88" t="s">
        <v>135</v>
      </c>
      <c r="B25" s="104" t="s">
        <v>136</v>
      </c>
      <c r="C25" s="90">
        <v>16711584.41</v>
      </c>
      <c r="D25" s="90">
        <v>2750000</v>
      </c>
      <c r="E25" s="90">
        <v>4235530.9400000004</v>
      </c>
      <c r="F25" s="91">
        <v>0.2534487955232726</v>
      </c>
      <c r="G25" s="91">
        <v>1.5401930690909091</v>
      </c>
      <c r="H25" s="92">
        <v>819116.39999999979</v>
      </c>
      <c r="I25" s="93">
        <v>2700394.02</v>
      </c>
      <c r="J25" s="94">
        <v>0.16743920441027557</v>
      </c>
      <c r="K25" s="95">
        <f t="shared" si="0"/>
        <v>1535136.9200000004</v>
      </c>
    </row>
    <row r="26" spans="1:17" s="69" customFormat="1" ht="34.5" customHeight="1" x14ac:dyDescent="0.25">
      <c r="A26" s="110" t="s">
        <v>137</v>
      </c>
      <c r="B26" s="111" t="s">
        <v>138</v>
      </c>
      <c r="C26" s="112">
        <v>13645957.41</v>
      </c>
      <c r="D26" s="112">
        <v>2070000</v>
      </c>
      <c r="E26" s="112">
        <v>2786569.4699999997</v>
      </c>
      <c r="F26" s="113">
        <v>0.20420476088822848</v>
      </c>
      <c r="G26" s="113">
        <v>1.3461688260869564</v>
      </c>
      <c r="H26" s="114">
        <v>716569.46999999974</v>
      </c>
      <c r="I26" s="101">
        <v>2058899.92</v>
      </c>
      <c r="J26" s="102">
        <v>0.15730749218887169</v>
      </c>
      <c r="K26" s="87">
        <f t="shared" si="0"/>
        <v>727669.54999999981</v>
      </c>
    </row>
    <row r="27" spans="1:17" s="69" customFormat="1" ht="57" customHeight="1" x14ac:dyDescent="0.25">
      <c r="A27" s="96" t="s">
        <v>139</v>
      </c>
      <c r="B27" s="97" t="s">
        <v>140</v>
      </c>
      <c r="C27" s="98">
        <v>6251010</v>
      </c>
      <c r="D27" s="98">
        <v>500000</v>
      </c>
      <c r="E27" s="98">
        <v>665022.19999999995</v>
      </c>
      <c r="F27" s="99">
        <v>0.10638635996422978</v>
      </c>
      <c r="G27" s="99">
        <v>1.3300444</v>
      </c>
      <c r="H27" s="100">
        <v>165022.19999999995</v>
      </c>
      <c r="I27" s="101">
        <v>487874.47</v>
      </c>
      <c r="J27" s="102">
        <v>0.13204436154062882</v>
      </c>
      <c r="K27" s="87">
        <f t="shared" si="0"/>
        <v>177147.72999999998</v>
      </c>
    </row>
    <row r="28" spans="1:17" s="69" customFormat="1" ht="44.25" customHeight="1" x14ac:dyDescent="0.25">
      <c r="A28" s="96" t="s">
        <v>141</v>
      </c>
      <c r="B28" s="97" t="s">
        <v>142</v>
      </c>
      <c r="C28" s="98">
        <v>526027</v>
      </c>
      <c r="D28" s="98">
        <v>110000</v>
      </c>
      <c r="E28" s="98">
        <v>100886.29</v>
      </c>
      <c r="F28" s="99">
        <v>0.19178918572620796</v>
      </c>
      <c r="G28" s="99">
        <v>0.91714809090909089</v>
      </c>
      <c r="H28" s="100">
        <v>-9113.7100000000064</v>
      </c>
      <c r="I28" s="101">
        <v>99546.82</v>
      </c>
      <c r="J28" s="102">
        <v>0.15296163467507484</v>
      </c>
      <c r="K28" s="87">
        <f t="shared" si="0"/>
        <v>1339.4699999999866</v>
      </c>
    </row>
    <row r="29" spans="1:17" s="69" customFormat="1" ht="58.15" customHeight="1" x14ac:dyDescent="0.25">
      <c r="A29" s="96" t="s">
        <v>143</v>
      </c>
      <c r="B29" s="97" t="s">
        <v>144</v>
      </c>
      <c r="C29" s="98">
        <v>120000</v>
      </c>
      <c r="D29" s="98">
        <v>30000</v>
      </c>
      <c r="E29" s="98">
        <v>34217.5</v>
      </c>
      <c r="F29" s="99">
        <v>0.28514583333333332</v>
      </c>
      <c r="G29" s="99">
        <v>1.1405833333333333</v>
      </c>
      <c r="H29" s="100">
        <v>4217.5</v>
      </c>
      <c r="I29" s="101">
        <v>27455</v>
      </c>
      <c r="J29" s="102">
        <v>0.18303333333333333</v>
      </c>
      <c r="K29" s="87">
        <f t="shared" si="0"/>
        <v>6762.5</v>
      </c>
    </row>
    <row r="30" spans="1:17" s="69" customFormat="1" ht="32.450000000000003" customHeight="1" x14ac:dyDescent="0.25">
      <c r="A30" s="96" t="s">
        <v>145</v>
      </c>
      <c r="B30" s="97" t="s">
        <v>146</v>
      </c>
      <c r="C30" s="98">
        <v>6748920.4100000001</v>
      </c>
      <c r="D30" s="98">
        <v>1430000</v>
      </c>
      <c r="E30" s="98">
        <v>1986443.48</v>
      </c>
      <c r="F30" s="99">
        <v>0.29433499868462665</v>
      </c>
      <c r="G30" s="99">
        <v>1.3891213146853147</v>
      </c>
      <c r="H30" s="100">
        <v>556443.48</v>
      </c>
      <c r="I30" s="101">
        <v>1444023.63</v>
      </c>
      <c r="J30" s="102">
        <v>0.16805032000609813</v>
      </c>
      <c r="K30" s="87">
        <f t="shared" si="0"/>
        <v>542419.85000000009</v>
      </c>
    </row>
    <row r="31" spans="1:17" s="69" customFormat="1" ht="54" customHeight="1" x14ac:dyDescent="0.25">
      <c r="A31" s="96" t="s">
        <v>147</v>
      </c>
      <c r="B31" s="97" t="s">
        <v>148</v>
      </c>
      <c r="C31" s="98">
        <v>0</v>
      </c>
      <c r="D31" s="98">
        <v>0</v>
      </c>
      <c r="E31" s="98">
        <v>8359.15</v>
      </c>
      <c r="F31" s="99">
        <v>0</v>
      </c>
      <c r="G31" s="99">
        <v>0</v>
      </c>
      <c r="H31" s="100">
        <v>8359.15</v>
      </c>
      <c r="I31" s="101">
        <v>4300.2299999999996</v>
      </c>
      <c r="J31" s="102">
        <v>0</v>
      </c>
      <c r="K31" s="87">
        <f t="shared" si="0"/>
        <v>4058.92</v>
      </c>
    </row>
    <row r="32" spans="1:17" s="69" customFormat="1" ht="52.5" customHeight="1" x14ac:dyDescent="0.25">
      <c r="A32" s="96" t="s">
        <v>149</v>
      </c>
      <c r="B32" s="96" t="s">
        <v>150</v>
      </c>
      <c r="C32" s="98">
        <v>3065627</v>
      </c>
      <c r="D32" s="98">
        <v>680000</v>
      </c>
      <c r="E32" s="98">
        <v>774187.78</v>
      </c>
      <c r="F32" s="99">
        <v>0.25253815288030801</v>
      </c>
      <c r="G32" s="99">
        <v>1.1385114411764707</v>
      </c>
      <c r="H32" s="100">
        <v>94187.780000000028</v>
      </c>
      <c r="I32" s="101">
        <v>637193.87</v>
      </c>
      <c r="J32" s="102">
        <v>0.20965628147383333</v>
      </c>
      <c r="K32" s="87">
        <f t="shared" si="0"/>
        <v>136993.91000000003</v>
      </c>
    </row>
    <row r="33" spans="1:11" s="69" customFormat="1" ht="63" customHeight="1" x14ac:dyDescent="0.25">
      <c r="A33" s="96" t="s">
        <v>151</v>
      </c>
      <c r="B33" s="115" t="s">
        <v>152</v>
      </c>
      <c r="C33" s="98">
        <v>0</v>
      </c>
      <c r="D33" s="98">
        <v>0</v>
      </c>
      <c r="E33" s="98">
        <v>666414.54</v>
      </c>
      <c r="F33" s="99">
        <v>0</v>
      </c>
      <c r="G33" s="99">
        <v>0</v>
      </c>
      <c r="H33" s="100">
        <v>666414.54</v>
      </c>
      <c r="I33" s="101"/>
      <c r="J33" s="102"/>
      <c r="K33" s="87">
        <f t="shared" si="0"/>
        <v>666414.54</v>
      </c>
    </row>
    <row r="34" spans="1:11" s="69" customFormat="1" ht="25.15" customHeight="1" x14ac:dyDescent="0.25">
      <c r="A34" s="88" t="s">
        <v>153</v>
      </c>
      <c r="B34" s="104" t="s">
        <v>154</v>
      </c>
      <c r="C34" s="90">
        <v>7462413</v>
      </c>
      <c r="D34" s="90">
        <v>1865603.25</v>
      </c>
      <c r="E34" s="90">
        <v>232236.09</v>
      </c>
      <c r="F34" s="91">
        <v>3.1120776885439065E-2</v>
      </c>
      <c r="G34" s="91">
        <v>0.12448310754175626</v>
      </c>
      <c r="H34" s="92">
        <v>-1633367.16</v>
      </c>
      <c r="I34" s="93">
        <v>1483616.15</v>
      </c>
      <c r="J34" s="94">
        <v>0.32750908388520972</v>
      </c>
      <c r="K34" s="95">
        <f t="shared" si="0"/>
        <v>-1251380.0599999998</v>
      </c>
    </row>
    <row r="35" spans="1:11" s="69" customFormat="1" ht="24.75" customHeight="1" x14ac:dyDescent="0.25">
      <c r="A35" s="96" t="s">
        <v>155</v>
      </c>
      <c r="B35" s="97" t="s">
        <v>156</v>
      </c>
      <c r="C35" s="98">
        <v>7462413</v>
      </c>
      <c r="D35" s="98">
        <v>1865603.25</v>
      </c>
      <c r="E35" s="98">
        <v>232236.09</v>
      </c>
      <c r="F35" s="99">
        <v>3.1120776885439065E-2</v>
      </c>
      <c r="G35" s="99">
        <v>0.12448310754175626</v>
      </c>
      <c r="H35" s="100">
        <v>-1633367.16</v>
      </c>
      <c r="I35" s="101">
        <v>1483616.15</v>
      </c>
      <c r="J35" s="102">
        <v>0.32750908388520972</v>
      </c>
      <c r="K35" s="87">
        <f t="shared" si="0"/>
        <v>-1251380.0599999998</v>
      </c>
    </row>
    <row r="36" spans="1:11" s="69" customFormat="1" ht="34.5" customHeight="1" x14ac:dyDescent="0.25">
      <c r="A36" s="116" t="s">
        <v>157</v>
      </c>
      <c r="B36" s="117" t="s">
        <v>158</v>
      </c>
      <c r="C36" s="90">
        <v>776215.64999999991</v>
      </c>
      <c r="D36" s="90">
        <v>70757.100000000006</v>
      </c>
      <c r="E36" s="90">
        <v>286900.55</v>
      </c>
      <c r="F36" s="91">
        <v>0.3696144879325739</v>
      </c>
      <c r="G36" s="91">
        <v>4.0547245435440393</v>
      </c>
      <c r="H36" s="92">
        <v>216143.44999999998</v>
      </c>
      <c r="I36" s="93">
        <v>269490.64</v>
      </c>
      <c r="J36" s="94">
        <v>1.5564897770590274</v>
      </c>
      <c r="K36" s="95">
        <f t="shared" si="0"/>
        <v>17409.909999999974</v>
      </c>
    </row>
    <row r="37" spans="1:11" s="69" customFormat="1" ht="21" customHeight="1" x14ac:dyDescent="0.25">
      <c r="A37" s="118" t="s">
        <v>159</v>
      </c>
      <c r="B37" s="119" t="s">
        <v>160</v>
      </c>
      <c r="C37" s="98">
        <v>348450</v>
      </c>
      <c r="D37" s="98">
        <v>48720</v>
      </c>
      <c r="E37" s="98">
        <v>53007.66</v>
      </c>
      <c r="F37" s="99">
        <v>0.152124149806285</v>
      </c>
      <c r="G37" s="99">
        <v>1.088006157635468</v>
      </c>
      <c r="H37" s="100">
        <v>4287.6600000000035</v>
      </c>
      <c r="I37" s="101">
        <v>201937.38</v>
      </c>
      <c r="J37" s="102">
        <v>1.166324246274691</v>
      </c>
      <c r="K37" s="87">
        <f t="shared" si="0"/>
        <v>-148929.72</v>
      </c>
    </row>
    <row r="38" spans="1:11" s="69" customFormat="1" ht="33" customHeight="1" x14ac:dyDescent="0.25">
      <c r="A38" s="118" t="s">
        <v>161</v>
      </c>
      <c r="B38" s="119" t="s">
        <v>162</v>
      </c>
      <c r="C38" s="98">
        <v>0</v>
      </c>
      <c r="D38" s="98">
        <v>0</v>
      </c>
      <c r="E38" s="98">
        <v>2486.71</v>
      </c>
      <c r="F38" s="99">
        <v>0</v>
      </c>
      <c r="G38" s="99">
        <v>0</v>
      </c>
      <c r="H38" s="100">
        <v>2486.71</v>
      </c>
      <c r="I38" s="101">
        <v>1152.29</v>
      </c>
      <c r="J38" s="102">
        <v>0</v>
      </c>
      <c r="K38" s="87">
        <f t="shared" si="0"/>
        <v>1334.42</v>
      </c>
    </row>
    <row r="39" spans="1:11" s="69" customFormat="1" ht="13.15" customHeight="1" x14ac:dyDescent="0.25">
      <c r="A39" s="118" t="s">
        <v>163</v>
      </c>
      <c r="B39" s="119" t="s">
        <v>164</v>
      </c>
      <c r="C39" s="98">
        <v>427765.64999999997</v>
      </c>
      <c r="D39" s="98">
        <v>22037.1</v>
      </c>
      <c r="E39" s="98">
        <v>231406.18</v>
      </c>
      <c r="F39" s="99">
        <v>0.54096484839303949</v>
      </c>
      <c r="G39" s="99">
        <v>10.500754636499359</v>
      </c>
      <c r="H39" s="100">
        <v>209369.08</v>
      </c>
      <c r="I39" s="101">
        <v>66400.97</v>
      </c>
      <c r="J39" s="102">
        <v>0</v>
      </c>
      <c r="K39" s="87">
        <f t="shared" si="0"/>
        <v>165005.21</v>
      </c>
    </row>
    <row r="40" spans="1:11" s="69" customFormat="1" ht="22.5" customHeight="1" x14ac:dyDescent="0.25">
      <c r="A40" s="116" t="s">
        <v>165</v>
      </c>
      <c r="B40" s="117" t="s">
        <v>166</v>
      </c>
      <c r="C40" s="90">
        <v>18035986</v>
      </c>
      <c r="D40" s="90">
        <v>454724</v>
      </c>
      <c r="E40" s="90">
        <v>302335.98</v>
      </c>
      <c r="F40" s="91">
        <v>1.6762930510147878E-2</v>
      </c>
      <c r="G40" s="91">
        <v>0.66487799192477193</v>
      </c>
      <c r="H40" s="92">
        <v>-463737.49</v>
      </c>
      <c r="I40" s="93">
        <v>828380.09</v>
      </c>
      <c r="J40" s="94">
        <v>3.3875308632988849E-2</v>
      </c>
      <c r="K40" s="95">
        <f t="shared" si="0"/>
        <v>-526044.11</v>
      </c>
    </row>
    <row r="41" spans="1:11" s="69" customFormat="1" ht="77.25" customHeight="1" x14ac:dyDescent="0.25">
      <c r="A41" s="118" t="s">
        <v>167</v>
      </c>
      <c r="B41" s="120" t="s">
        <v>168</v>
      </c>
      <c r="C41" s="98">
        <v>1798986</v>
      </c>
      <c r="D41" s="98">
        <v>454724</v>
      </c>
      <c r="E41" s="98">
        <v>143374.53</v>
      </c>
      <c r="F41" s="99">
        <v>7.9697412875920096E-2</v>
      </c>
      <c r="G41" s="99">
        <v>0.31530011611439024</v>
      </c>
      <c r="H41" s="100">
        <v>-311349.46999999997</v>
      </c>
      <c r="I41" s="101">
        <v>692367.09</v>
      </c>
      <c r="J41" s="102">
        <v>0.21828824434816549</v>
      </c>
      <c r="K41" s="87">
        <f t="shared" si="0"/>
        <v>-548992.55999999994</v>
      </c>
    </row>
    <row r="42" spans="1:11" s="69" customFormat="1" ht="93" customHeight="1" x14ac:dyDescent="0.25">
      <c r="A42" s="119" t="s">
        <v>169</v>
      </c>
      <c r="B42" s="120" t="s">
        <v>170</v>
      </c>
      <c r="C42" s="98">
        <v>1798986</v>
      </c>
      <c r="D42" s="98">
        <v>454724</v>
      </c>
      <c r="E42" s="98">
        <v>143374.53</v>
      </c>
      <c r="F42" s="99">
        <v>7.9697412875920096E-2</v>
      </c>
      <c r="G42" s="99">
        <v>0.31530011611439024</v>
      </c>
      <c r="H42" s="100">
        <v>-311349.46999999997</v>
      </c>
      <c r="I42" s="101">
        <v>692367.09</v>
      </c>
      <c r="J42" s="102">
        <v>0.21828824434816549</v>
      </c>
      <c r="K42" s="87">
        <f t="shared" si="0"/>
        <v>-548992.55999999994</v>
      </c>
    </row>
    <row r="43" spans="1:11" s="69" customFormat="1" ht="33.75" x14ac:dyDescent="0.25">
      <c r="A43" s="119" t="s">
        <v>171</v>
      </c>
      <c r="B43" s="120" t="s">
        <v>172</v>
      </c>
      <c r="C43" s="98">
        <v>0</v>
      </c>
      <c r="D43" s="98">
        <v>0</v>
      </c>
      <c r="E43" s="98" t="s">
        <v>173</v>
      </c>
      <c r="F43" s="99">
        <v>0</v>
      </c>
      <c r="G43" s="99">
        <v>0</v>
      </c>
      <c r="H43" s="100">
        <v>158961.45000000001</v>
      </c>
      <c r="I43" s="101">
        <v>136013</v>
      </c>
      <c r="J43" s="102">
        <v>0</v>
      </c>
      <c r="K43" s="87" t="e">
        <f t="shared" si="0"/>
        <v>#VALUE!</v>
      </c>
    </row>
    <row r="44" spans="1:11" s="69" customFormat="1" ht="42" customHeight="1" x14ac:dyDescent="0.25">
      <c r="A44" s="119" t="s">
        <v>174</v>
      </c>
      <c r="B44" s="120" t="s">
        <v>175</v>
      </c>
      <c r="C44" s="98">
        <v>0</v>
      </c>
      <c r="D44" s="98">
        <v>0</v>
      </c>
      <c r="E44" s="98">
        <v>50129.45</v>
      </c>
      <c r="F44" s="99">
        <v>0</v>
      </c>
      <c r="G44" s="99">
        <v>0</v>
      </c>
      <c r="H44" s="100">
        <v>50129.45</v>
      </c>
      <c r="I44" s="101">
        <v>218920</v>
      </c>
      <c r="J44" s="102">
        <v>0</v>
      </c>
      <c r="K44" s="87">
        <f t="shared" si="0"/>
        <v>-168790.55</v>
      </c>
    </row>
    <row r="45" spans="1:11" s="69" customFormat="1" ht="33" customHeight="1" x14ac:dyDescent="0.25">
      <c r="A45" s="119" t="s">
        <v>176</v>
      </c>
      <c r="B45" s="120" t="s">
        <v>177</v>
      </c>
      <c r="C45" s="98">
        <v>0</v>
      </c>
      <c r="D45" s="98">
        <v>0</v>
      </c>
      <c r="E45" s="98">
        <v>108832</v>
      </c>
      <c r="F45" s="99">
        <v>0</v>
      </c>
      <c r="G45" s="99">
        <v>0</v>
      </c>
      <c r="H45" s="100">
        <v>108832</v>
      </c>
      <c r="I45" s="101">
        <v>-82907</v>
      </c>
      <c r="J45" s="102">
        <v>0</v>
      </c>
      <c r="K45" s="87">
        <f t="shared" si="0"/>
        <v>191739</v>
      </c>
    </row>
    <row r="46" spans="1:11" s="69" customFormat="1" ht="43.5" customHeight="1" x14ac:dyDescent="0.25">
      <c r="A46" s="119" t="s">
        <v>178</v>
      </c>
      <c r="B46" s="120" t="s">
        <v>179</v>
      </c>
      <c r="C46" s="98">
        <v>16237000</v>
      </c>
      <c r="D46" s="98">
        <v>0</v>
      </c>
      <c r="E46" s="98">
        <v>0</v>
      </c>
      <c r="F46" s="99">
        <v>0</v>
      </c>
      <c r="G46" s="99">
        <v>0</v>
      </c>
      <c r="H46" s="100">
        <v>0</v>
      </c>
      <c r="I46" s="101">
        <v>0</v>
      </c>
      <c r="J46" s="102">
        <v>0</v>
      </c>
      <c r="K46" s="87">
        <f t="shared" si="0"/>
        <v>0</v>
      </c>
    </row>
    <row r="47" spans="1:11" s="69" customFormat="1" ht="22.5" customHeight="1" x14ac:dyDescent="0.25">
      <c r="A47" s="116" t="s">
        <v>180</v>
      </c>
      <c r="B47" s="117" t="s">
        <v>181</v>
      </c>
      <c r="C47" s="90">
        <v>1315000</v>
      </c>
      <c r="D47" s="90">
        <v>242500</v>
      </c>
      <c r="E47" s="90">
        <v>352236.91</v>
      </c>
      <c r="F47" s="91">
        <v>0.26786076806083647</v>
      </c>
      <c r="G47" s="91">
        <v>1.4525233402061855</v>
      </c>
      <c r="H47" s="92">
        <v>109736.90999999997</v>
      </c>
      <c r="I47" s="93">
        <v>278282.58</v>
      </c>
      <c r="J47" s="94">
        <v>0.1464645157894737</v>
      </c>
      <c r="K47" s="95">
        <f t="shared" si="0"/>
        <v>73954.329999999958</v>
      </c>
    </row>
    <row r="48" spans="1:11" s="69" customFormat="1" ht="13.5" customHeight="1" x14ac:dyDescent="0.25">
      <c r="A48" s="116" t="s">
        <v>182</v>
      </c>
      <c r="B48" s="121" t="s">
        <v>183</v>
      </c>
      <c r="C48" s="90">
        <v>4861417.3099999996</v>
      </c>
      <c r="D48" s="90">
        <v>807380</v>
      </c>
      <c r="E48" s="90">
        <v>575054.02</v>
      </c>
      <c r="F48" s="91">
        <v>0.11828937598446986</v>
      </c>
      <c r="G48" s="91">
        <v>0.71224704600064404</v>
      </c>
      <c r="H48" s="92">
        <v>-232325.97999999998</v>
      </c>
      <c r="I48" s="93">
        <v>822536.52</v>
      </c>
      <c r="J48" s="94">
        <v>0.17392933432745306</v>
      </c>
      <c r="K48" s="95">
        <f t="shared" si="0"/>
        <v>-247482.5</v>
      </c>
    </row>
    <row r="49" spans="1:12" s="69" customFormat="1" ht="22.9" customHeight="1" x14ac:dyDescent="0.25">
      <c r="A49" s="118" t="s">
        <v>184</v>
      </c>
      <c r="B49" s="122" t="s">
        <v>185</v>
      </c>
      <c r="C49" s="98">
        <v>0</v>
      </c>
      <c r="D49" s="98">
        <v>0</v>
      </c>
      <c r="E49" s="98">
        <v>19456.29</v>
      </c>
      <c r="F49" s="99">
        <v>0</v>
      </c>
      <c r="G49" s="99">
        <v>0</v>
      </c>
      <c r="H49" s="100">
        <v>19456.29</v>
      </c>
      <c r="I49" s="101">
        <v>401.22</v>
      </c>
      <c r="J49" s="102">
        <v>0</v>
      </c>
      <c r="K49" s="87">
        <f t="shared" si="0"/>
        <v>19055.07</v>
      </c>
    </row>
    <row r="50" spans="1:12" s="69" customFormat="1" ht="27.75" customHeight="1" x14ac:dyDescent="0.25">
      <c r="A50" s="118" t="s">
        <v>186</v>
      </c>
      <c r="B50" s="122" t="s">
        <v>187</v>
      </c>
      <c r="C50" s="98">
        <v>4861417.3099999996</v>
      </c>
      <c r="D50" s="98">
        <v>807380</v>
      </c>
      <c r="E50" s="98">
        <v>555597.73</v>
      </c>
      <c r="F50" s="99">
        <v>0.11428719128002612</v>
      </c>
      <c r="G50" s="99">
        <v>0.68814898808491665</v>
      </c>
      <c r="H50" s="100">
        <v>-251782.27000000002</v>
      </c>
      <c r="I50" s="101">
        <v>822135.3</v>
      </c>
      <c r="J50" s="102">
        <v>0.17384449441357439</v>
      </c>
      <c r="K50" s="87">
        <f t="shared" si="0"/>
        <v>-266537.57000000007</v>
      </c>
    </row>
    <row r="51" spans="1:12" s="69" customFormat="1" ht="24.75" customHeight="1" x14ac:dyDescent="0.25">
      <c r="A51" s="123" t="s">
        <v>188</v>
      </c>
      <c r="B51" s="124" t="s">
        <v>6</v>
      </c>
      <c r="C51" s="74">
        <v>803725809.40000021</v>
      </c>
      <c r="D51" s="74">
        <v>158191419.21000001</v>
      </c>
      <c r="E51" s="74">
        <v>156490309.27000001</v>
      </c>
      <c r="F51" s="75">
        <v>0.19470608936500822</v>
      </c>
      <c r="G51" s="75">
        <v>0.98924650939668379</v>
      </c>
      <c r="H51" s="76">
        <v>-1701109.9399999985</v>
      </c>
      <c r="I51" s="77">
        <v>144919173.38</v>
      </c>
      <c r="J51" s="78">
        <v>0.18901315127534232</v>
      </c>
      <c r="K51" s="79">
        <f t="shared" si="0"/>
        <v>11571135.890000015</v>
      </c>
      <c r="L51" s="69">
        <f>E51/E62*100</f>
        <v>58.349836734280281</v>
      </c>
    </row>
    <row r="52" spans="1:12" s="69" customFormat="1" ht="45.75" customHeight="1" x14ac:dyDescent="0.25">
      <c r="A52" s="118" t="s">
        <v>189</v>
      </c>
      <c r="B52" s="119" t="s">
        <v>190</v>
      </c>
      <c r="C52" s="98">
        <v>806586023.15000021</v>
      </c>
      <c r="D52" s="98">
        <v>160482906.16</v>
      </c>
      <c r="E52" s="98">
        <v>158795102.72</v>
      </c>
      <c r="F52" s="99">
        <v>0.19687311478551245</v>
      </c>
      <c r="G52" s="99">
        <v>0.98948297061422064</v>
      </c>
      <c r="H52" s="100">
        <v>-1687803.4399999985</v>
      </c>
      <c r="I52" s="101">
        <v>144879116.94999999</v>
      </c>
      <c r="J52" s="102">
        <v>0.18896088093581051</v>
      </c>
      <c r="K52" s="87">
        <f t="shared" si="0"/>
        <v>13915985.770000011</v>
      </c>
    </row>
    <row r="53" spans="1:12" s="69" customFormat="1" ht="17.25" hidden="1" customHeight="1" x14ac:dyDescent="0.25">
      <c r="A53" s="118" t="s">
        <v>191</v>
      </c>
      <c r="B53" s="119" t="s">
        <v>192</v>
      </c>
      <c r="C53" s="125"/>
      <c r="D53" s="125"/>
      <c r="E53" s="125"/>
      <c r="F53" s="99">
        <v>0</v>
      </c>
      <c r="G53" s="99">
        <v>0</v>
      </c>
      <c r="H53" s="100">
        <v>0</v>
      </c>
      <c r="I53" s="106"/>
      <c r="J53" s="102">
        <v>0</v>
      </c>
      <c r="K53" s="87">
        <f t="shared" si="0"/>
        <v>0</v>
      </c>
    </row>
    <row r="54" spans="1:12" s="69" customFormat="1" ht="33.75" x14ac:dyDescent="0.25">
      <c r="A54" s="118" t="s">
        <v>193</v>
      </c>
      <c r="B54" s="119" t="s">
        <v>194</v>
      </c>
      <c r="C54" s="98">
        <v>17002872.940000001</v>
      </c>
      <c r="D54" s="98">
        <v>4250772.9400000004</v>
      </c>
      <c r="E54" s="98">
        <v>5667672.9400000004</v>
      </c>
      <c r="F54" s="99">
        <v>0.33333619324217567</v>
      </c>
      <c r="G54" s="99">
        <v>1.3333276135892593</v>
      </c>
      <c r="H54" s="100">
        <v>1416900</v>
      </c>
      <c r="I54" s="101">
        <v>1866700</v>
      </c>
      <c r="J54" s="102">
        <v>0.2500100448670729</v>
      </c>
      <c r="K54" s="87">
        <f t="shared" si="0"/>
        <v>3800972.9400000004</v>
      </c>
    </row>
    <row r="55" spans="1:12" s="69" customFormat="1" ht="24" customHeight="1" x14ac:dyDescent="0.25">
      <c r="A55" s="118" t="s">
        <v>195</v>
      </c>
      <c r="B55" s="126" t="s">
        <v>196</v>
      </c>
      <c r="C55" s="98">
        <v>182129148.81</v>
      </c>
      <c r="D55" s="98">
        <v>28925759.140000001</v>
      </c>
      <c r="E55" s="98">
        <v>28925749.109999999</v>
      </c>
      <c r="F55" s="99">
        <v>0.15881998734961308</v>
      </c>
      <c r="G55" s="99">
        <v>0.99999965325024132</v>
      </c>
      <c r="H55" s="100">
        <v>-10.030000001192093</v>
      </c>
      <c r="I55" s="101">
        <v>33694219.030000001</v>
      </c>
      <c r="J55" s="102">
        <v>0.20563828013255098</v>
      </c>
      <c r="K55" s="87">
        <f t="shared" si="0"/>
        <v>-4768469.9200000018</v>
      </c>
    </row>
    <row r="56" spans="1:12" s="69" customFormat="1" ht="25.5" customHeight="1" x14ac:dyDescent="0.25">
      <c r="A56" s="118" t="s">
        <v>197</v>
      </c>
      <c r="B56" s="126" t="s">
        <v>198</v>
      </c>
      <c r="C56" s="98">
        <v>569097304.57000005</v>
      </c>
      <c r="D56" s="98">
        <v>125859806.36</v>
      </c>
      <c r="E56" s="98">
        <v>124201680.67</v>
      </c>
      <c r="F56" s="99">
        <v>0.21824331212365278</v>
      </c>
      <c r="G56" s="99">
        <v>0.98682561384802059</v>
      </c>
      <c r="H56" s="100">
        <v>-1658125.6899999976</v>
      </c>
      <c r="I56" s="101">
        <v>109318197.92</v>
      </c>
      <c r="J56" s="102">
        <v>0.20109709513843216</v>
      </c>
      <c r="K56" s="87">
        <f t="shared" si="0"/>
        <v>14883482.75</v>
      </c>
    </row>
    <row r="57" spans="1:12" s="69" customFormat="1" ht="15.75" customHeight="1" x14ac:dyDescent="0.25">
      <c r="A57" s="119" t="s">
        <v>199</v>
      </c>
      <c r="B57" s="126" t="s">
        <v>27</v>
      </c>
      <c r="C57" s="98">
        <v>38356696.829999998</v>
      </c>
      <c r="D57" s="98">
        <v>1446567.72</v>
      </c>
      <c r="E57" s="98">
        <v>0</v>
      </c>
      <c r="F57" s="99">
        <v>0</v>
      </c>
      <c r="G57" s="99">
        <v>0</v>
      </c>
      <c r="H57" s="100">
        <v>-1446567.72</v>
      </c>
      <c r="I57" s="101">
        <v>0</v>
      </c>
      <c r="J57" s="102">
        <v>0</v>
      </c>
      <c r="K57" s="87">
        <f t="shared" si="0"/>
        <v>0</v>
      </c>
    </row>
    <row r="58" spans="1:12" s="69" customFormat="1" ht="33.6" customHeight="1" x14ac:dyDescent="0.25">
      <c r="A58" s="119" t="s">
        <v>200</v>
      </c>
      <c r="B58" s="126" t="s">
        <v>201</v>
      </c>
      <c r="C58" s="98">
        <v>0</v>
      </c>
      <c r="D58" s="98">
        <v>0</v>
      </c>
      <c r="E58" s="98">
        <v>0</v>
      </c>
      <c r="F58" s="99">
        <v>0</v>
      </c>
      <c r="G58" s="99">
        <v>0</v>
      </c>
      <c r="H58" s="100">
        <v>0</v>
      </c>
      <c r="I58" s="101">
        <v>0</v>
      </c>
      <c r="J58" s="102">
        <v>0</v>
      </c>
      <c r="K58" s="87">
        <f t="shared" si="0"/>
        <v>0</v>
      </c>
    </row>
    <row r="59" spans="1:12" s="69" customFormat="1" ht="80.45" hidden="1" customHeight="1" x14ac:dyDescent="0.25">
      <c r="A59" s="119" t="s">
        <v>202</v>
      </c>
      <c r="B59" s="127" t="s">
        <v>203</v>
      </c>
      <c r="C59" s="98"/>
      <c r="D59" s="98"/>
      <c r="E59" s="98"/>
      <c r="F59" s="99">
        <v>0</v>
      </c>
      <c r="G59" s="99">
        <v>0</v>
      </c>
      <c r="H59" s="100">
        <v>0</v>
      </c>
      <c r="I59" s="101">
        <v>0</v>
      </c>
      <c r="J59" s="102">
        <v>0</v>
      </c>
      <c r="K59" s="87">
        <f t="shared" si="0"/>
        <v>0</v>
      </c>
    </row>
    <row r="60" spans="1:12" s="69" customFormat="1" ht="33.75" customHeight="1" x14ac:dyDescent="0.25">
      <c r="A60" s="119" t="s">
        <v>204</v>
      </c>
      <c r="B60" s="119" t="s">
        <v>205</v>
      </c>
      <c r="C60" s="98">
        <v>0</v>
      </c>
      <c r="D60" s="98">
        <v>0</v>
      </c>
      <c r="E60" s="98">
        <v>0</v>
      </c>
      <c r="F60" s="99">
        <v>0</v>
      </c>
      <c r="G60" s="99">
        <v>0</v>
      </c>
      <c r="H60" s="100">
        <v>0</v>
      </c>
      <c r="I60" s="101">
        <v>86350.77</v>
      </c>
      <c r="J60" s="102">
        <v>1.8281226480464456</v>
      </c>
      <c r="K60" s="87">
        <f t="shared" si="0"/>
        <v>-86350.77</v>
      </c>
    </row>
    <row r="61" spans="1:12" s="69" customFormat="1" ht="35.25" customHeight="1" x14ac:dyDescent="0.25">
      <c r="A61" s="119" t="s">
        <v>206</v>
      </c>
      <c r="B61" s="119" t="s">
        <v>207</v>
      </c>
      <c r="C61" s="98">
        <v>-2860213.75</v>
      </c>
      <c r="D61" s="98">
        <v>-2291486.9500000002</v>
      </c>
      <c r="E61" s="98">
        <v>-2304793.4500000002</v>
      </c>
      <c r="F61" s="99">
        <v>0.80581161110773636</v>
      </c>
      <c r="G61" s="99">
        <v>1.0058069281171338</v>
      </c>
      <c r="H61" s="100">
        <v>-13306.5</v>
      </c>
      <c r="I61" s="101">
        <v>-46294.34</v>
      </c>
      <c r="J61" s="102">
        <v>0.97789992811662374</v>
      </c>
      <c r="K61" s="87">
        <f t="shared" si="0"/>
        <v>-2258499.1100000003</v>
      </c>
    </row>
    <row r="62" spans="1:12" s="69" customFormat="1" ht="12" customHeight="1" x14ac:dyDescent="0.25">
      <c r="A62" s="72" t="s">
        <v>173</v>
      </c>
      <c r="B62" s="128" t="s">
        <v>208</v>
      </c>
      <c r="C62" s="74">
        <v>1293868465.7700002</v>
      </c>
      <c r="D62" s="74">
        <v>273194892.06</v>
      </c>
      <c r="E62" s="74">
        <v>268193225.60000002</v>
      </c>
      <c r="F62" s="75">
        <v>0.20728013140067858</v>
      </c>
      <c r="G62" s="75">
        <v>0.98169194737761978</v>
      </c>
      <c r="H62" s="76">
        <v>-5001666.4599999785</v>
      </c>
      <c r="I62" s="77">
        <v>263463164.31</v>
      </c>
      <c r="J62" s="78">
        <v>0.21507150886536983</v>
      </c>
      <c r="K62" s="79">
        <v>4730061.2900000215</v>
      </c>
    </row>
    <row r="66" spans="1:11" ht="15" customHeight="1" x14ac:dyDescent="0.25">
      <c r="A66" s="210" t="s">
        <v>89</v>
      </c>
      <c r="B66" s="212" t="s">
        <v>90</v>
      </c>
      <c r="C66" s="214" t="s">
        <v>91</v>
      </c>
      <c r="D66" s="214" t="s">
        <v>92</v>
      </c>
      <c r="E66" s="214" t="s">
        <v>93</v>
      </c>
      <c r="F66" s="212" t="s">
        <v>94</v>
      </c>
      <c r="G66" s="212" t="s">
        <v>95</v>
      </c>
      <c r="H66" s="216" t="s">
        <v>96</v>
      </c>
      <c r="I66" s="218" t="s">
        <v>47</v>
      </c>
      <c r="J66" s="219"/>
      <c r="K66" s="220"/>
    </row>
    <row r="67" spans="1:11" ht="42" x14ac:dyDescent="0.25">
      <c r="A67" s="211"/>
      <c r="B67" s="213"/>
      <c r="C67" s="215"/>
      <c r="D67" s="215"/>
      <c r="E67" s="215"/>
      <c r="F67" s="213"/>
      <c r="G67" s="213"/>
      <c r="H67" s="217"/>
      <c r="I67" s="70" t="s">
        <v>97</v>
      </c>
      <c r="J67" s="71" t="s">
        <v>94</v>
      </c>
      <c r="K67" s="71" t="s">
        <v>98</v>
      </c>
    </row>
    <row r="68" spans="1:11" x14ac:dyDescent="0.25">
      <c r="A68" s="80"/>
      <c r="B68" s="81" t="s">
        <v>101</v>
      </c>
      <c r="C68" s="129">
        <v>440980040</v>
      </c>
      <c r="D68" s="129">
        <v>108812508.5</v>
      </c>
      <c r="E68" s="129">
        <v>105718621.84</v>
      </c>
      <c r="F68" s="83">
        <v>0.23973561669593935</v>
      </c>
      <c r="G68" s="83">
        <v>0.97156681063004813</v>
      </c>
      <c r="H68" s="129">
        <v>-3093886.6599999964</v>
      </c>
      <c r="I68" s="130">
        <v>112161292.97</v>
      </c>
      <c r="J68" s="86">
        <v>0.27600497175785105</v>
      </c>
      <c r="K68" s="131">
        <f t="shared" ref="K68:K70" si="1">E68-I68</f>
        <v>-6442671.1299999952</v>
      </c>
    </row>
    <row r="69" spans="1:11" x14ac:dyDescent="0.25">
      <c r="A69" s="96"/>
      <c r="B69" s="81" t="s">
        <v>134</v>
      </c>
      <c r="C69" s="129">
        <v>49162616.370000005</v>
      </c>
      <c r="D69" s="129">
        <v>6190964.3499999996</v>
      </c>
      <c r="E69" s="129">
        <v>5984294.4900000002</v>
      </c>
      <c r="F69" s="83">
        <v>0.12172449173497882</v>
      </c>
      <c r="G69" s="83">
        <v>0.96661750119753165</v>
      </c>
      <c r="H69" s="129">
        <v>-206669.8599999994</v>
      </c>
      <c r="I69" s="130">
        <v>6382697.959999999</v>
      </c>
      <c r="J69" s="86">
        <v>0.12294825490453933</v>
      </c>
      <c r="K69" s="131">
        <f t="shared" si="1"/>
        <v>-398403.46999999881</v>
      </c>
    </row>
    <row r="70" spans="1:11" ht="21" x14ac:dyDescent="0.25">
      <c r="A70" s="123" t="s">
        <v>188</v>
      </c>
      <c r="B70" s="132" t="s">
        <v>6</v>
      </c>
      <c r="C70" s="133">
        <v>803725809.40000021</v>
      </c>
      <c r="D70" s="133">
        <v>158191419.21000001</v>
      </c>
      <c r="E70" s="133">
        <v>156490309.27000001</v>
      </c>
      <c r="F70" s="134">
        <v>0.19470608936500822</v>
      </c>
      <c r="G70" s="134">
        <v>0.98924650939668379</v>
      </c>
      <c r="H70" s="133">
        <v>-1701109.9399999985</v>
      </c>
      <c r="I70" s="63">
        <v>144919173.38</v>
      </c>
      <c r="J70" s="135">
        <v>0.18901315127534232</v>
      </c>
      <c r="K70" s="136">
        <f t="shared" si="1"/>
        <v>11571135.890000015</v>
      </c>
    </row>
    <row r="71" spans="1:11" x14ac:dyDescent="0.25">
      <c r="A71" s="72" t="s">
        <v>173</v>
      </c>
      <c r="B71" s="137" t="s">
        <v>208</v>
      </c>
      <c r="C71" s="133">
        <v>1293868465.7700002</v>
      </c>
      <c r="D71" s="133">
        <v>273194892.06</v>
      </c>
      <c r="E71" s="133">
        <v>268193225.60000002</v>
      </c>
      <c r="F71" s="134">
        <v>0.20728013140067858</v>
      </c>
      <c r="G71" s="134">
        <v>0.98169194737761978</v>
      </c>
      <c r="H71" s="133">
        <v>-5001666.4599999785</v>
      </c>
      <c r="I71" s="63">
        <v>263463164.31</v>
      </c>
      <c r="J71" s="135">
        <v>0.21507150886536983</v>
      </c>
      <c r="K71" s="136">
        <v>4730061.2900000215</v>
      </c>
    </row>
    <row r="74" spans="1:11" x14ac:dyDescent="0.25">
      <c r="C74" t="s">
        <v>173</v>
      </c>
    </row>
  </sheetData>
  <mergeCells count="20">
    <mergeCell ref="G66:G67"/>
    <mergeCell ref="H66:H67"/>
    <mergeCell ref="I66:K66"/>
    <mergeCell ref="A2:K2"/>
    <mergeCell ref="A66:A67"/>
    <mergeCell ref="B66:B67"/>
    <mergeCell ref="C66:C67"/>
    <mergeCell ref="D66:D67"/>
    <mergeCell ref="E66:E67"/>
    <mergeCell ref="F66:F67"/>
    <mergeCell ref="I1:K1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78740157480314965" right="0.15748031496062992" top="0.35433070866141736" bottom="0.15748031496062992" header="0" footer="0"/>
  <pageSetup paperSize="9" scale="84" fitToHeight="0" orientation="landscape" r:id="rId1"/>
  <headerFooter alignWithMargins="0"/>
  <rowBreaks count="1" manualBreakCount="1">
    <brk id="4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view="pageBreakPreview" workbookViewId="0">
      <selection activeCell="F1" sqref="F1:H1"/>
    </sheetView>
  </sheetViews>
  <sheetFormatPr defaultColWidth="9.140625" defaultRowHeight="12.75" x14ac:dyDescent="0.25"/>
  <cols>
    <col min="1" max="1" width="61.5703125" style="138" customWidth="1"/>
    <col min="2" max="2" width="6.28515625" style="181" customWidth="1"/>
    <col min="3" max="3" width="5.28515625" style="181" customWidth="1"/>
    <col min="4" max="4" width="15" style="182" customWidth="1"/>
    <col min="5" max="5" width="15" style="139" customWidth="1"/>
    <col min="6" max="6" width="16.5703125" style="139" customWidth="1"/>
    <col min="7" max="7" width="14.7109375" style="139" customWidth="1"/>
    <col min="8" max="8" width="13.42578125" style="139" customWidth="1"/>
    <col min="9" max="16384" width="9.140625" style="139"/>
  </cols>
  <sheetData>
    <row r="1" spans="1:8" ht="21" customHeight="1" x14ac:dyDescent="0.25">
      <c r="A1" s="223"/>
      <c r="B1" s="223"/>
      <c r="C1" s="223"/>
      <c r="D1" s="223"/>
      <c r="F1" s="224" t="s">
        <v>281</v>
      </c>
      <c r="G1" s="224"/>
      <c r="H1" s="224"/>
    </row>
    <row r="2" spans="1:8" ht="17.25" customHeight="1" x14ac:dyDescent="0.25">
      <c r="A2" s="223" t="s">
        <v>280</v>
      </c>
      <c r="B2" s="223"/>
      <c r="C2" s="223"/>
      <c r="D2" s="223"/>
      <c r="E2" s="223"/>
      <c r="F2" s="223"/>
      <c r="G2" s="223"/>
      <c r="H2" s="223"/>
    </row>
    <row r="3" spans="1:8" ht="13.5" customHeight="1" x14ac:dyDescent="0.25">
      <c r="A3" s="225" t="s">
        <v>37</v>
      </c>
      <c r="B3" s="225" t="s">
        <v>210</v>
      </c>
      <c r="C3" s="225" t="s">
        <v>211</v>
      </c>
      <c r="D3" s="226" t="s">
        <v>212</v>
      </c>
      <c r="E3" s="222" t="s">
        <v>213</v>
      </c>
      <c r="F3" s="222" t="s">
        <v>214</v>
      </c>
      <c r="G3" s="222" t="s">
        <v>213</v>
      </c>
      <c r="H3" s="222" t="s">
        <v>215</v>
      </c>
    </row>
    <row r="4" spans="1:8" ht="13.5" customHeight="1" x14ac:dyDescent="0.25">
      <c r="A4" s="225"/>
      <c r="B4" s="225"/>
      <c r="C4" s="225"/>
      <c r="D4" s="227"/>
      <c r="E4" s="228"/>
      <c r="F4" s="222"/>
      <c r="G4" s="228"/>
      <c r="H4" s="222"/>
    </row>
    <row r="5" spans="1:8" ht="13.5" customHeight="1" x14ac:dyDescent="0.25">
      <c r="A5" s="140" t="s">
        <v>216</v>
      </c>
      <c r="B5" s="140" t="s">
        <v>217</v>
      </c>
      <c r="C5" s="140" t="s">
        <v>218</v>
      </c>
      <c r="D5" s="141">
        <v>4</v>
      </c>
      <c r="E5" s="142" t="s">
        <v>219</v>
      </c>
      <c r="F5" s="142">
        <v>6</v>
      </c>
      <c r="G5" s="142" t="s">
        <v>220</v>
      </c>
      <c r="H5" s="142">
        <v>8</v>
      </c>
    </row>
    <row r="6" spans="1:8" s="149" customFormat="1" ht="16.5" customHeight="1" x14ac:dyDescent="0.25">
      <c r="A6" s="143" t="s">
        <v>221</v>
      </c>
      <c r="B6" s="144" t="s">
        <v>222</v>
      </c>
      <c r="C6" s="144"/>
      <c r="D6" s="145">
        <v>97892999.149999991</v>
      </c>
      <c r="E6" s="146">
        <f>F6-D6</f>
        <v>1751874.6099999994</v>
      </c>
      <c r="F6" s="147">
        <v>99644873.75999999</v>
      </c>
      <c r="G6" s="146">
        <f>H6-F6</f>
        <v>-65361.420000001788</v>
      </c>
      <c r="H6" s="148">
        <f>SUM(H7:H14)</f>
        <v>99579512.339999989</v>
      </c>
    </row>
    <row r="7" spans="1:8" s="149" customFormat="1" ht="25.5" customHeight="1" x14ac:dyDescent="0.25">
      <c r="A7" s="150" t="s">
        <v>223</v>
      </c>
      <c r="B7" s="151" t="s">
        <v>222</v>
      </c>
      <c r="C7" s="151" t="s">
        <v>224</v>
      </c>
      <c r="D7" s="152">
        <v>2467636.84</v>
      </c>
      <c r="E7" s="146">
        <f t="shared" ref="E7:E48" si="0">F7-D7</f>
        <v>0</v>
      </c>
      <c r="F7" s="153">
        <v>2467636.84</v>
      </c>
      <c r="G7" s="146">
        <f t="shared" ref="G7:G48" si="1">H7-F7</f>
        <v>0</v>
      </c>
      <c r="H7" s="154">
        <v>2467636.84</v>
      </c>
    </row>
    <row r="8" spans="1:8" s="155" customFormat="1" ht="24.75" customHeight="1" x14ac:dyDescent="0.25">
      <c r="A8" s="150" t="s">
        <v>225</v>
      </c>
      <c r="B8" s="151" t="s">
        <v>222</v>
      </c>
      <c r="C8" s="151" t="s">
        <v>226</v>
      </c>
      <c r="D8" s="152">
        <v>4216524.49</v>
      </c>
      <c r="E8" s="146">
        <f t="shared" si="0"/>
        <v>0</v>
      </c>
      <c r="F8" s="153">
        <v>4216524.49</v>
      </c>
      <c r="G8" s="146">
        <f t="shared" si="1"/>
        <v>0</v>
      </c>
      <c r="H8" s="154">
        <v>4216524.49</v>
      </c>
    </row>
    <row r="9" spans="1:8" s="149" customFormat="1" ht="26.25" customHeight="1" x14ac:dyDescent="0.25">
      <c r="A9" s="150" t="s">
        <v>227</v>
      </c>
      <c r="B9" s="151" t="s">
        <v>222</v>
      </c>
      <c r="C9" s="151" t="s">
        <v>228</v>
      </c>
      <c r="D9" s="152">
        <v>50814705.449999996</v>
      </c>
      <c r="E9" s="146">
        <f t="shared" si="0"/>
        <v>171826.30000000447</v>
      </c>
      <c r="F9" s="153">
        <v>50986531.75</v>
      </c>
      <c r="G9" s="146">
        <f t="shared" si="1"/>
        <v>22970.89999999851</v>
      </c>
      <c r="H9" s="154">
        <v>51009502.649999999</v>
      </c>
    </row>
    <row r="10" spans="1:8" s="149" customFormat="1" ht="14.25" customHeight="1" x14ac:dyDescent="0.25">
      <c r="A10" s="150" t="s">
        <v>229</v>
      </c>
      <c r="B10" s="151" t="s">
        <v>222</v>
      </c>
      <c r="C10" s="151" t="s">
        <v>230</v>
      </c>
      <c r="D10" s="152">
        <v>129548.66</v>
      </c>
      <c r="E10" s="146">
        <f t="shared" si="0"/>
        <v>0</v>
      </c>
      <c r="F10" s="153">
        <v>129548.66</v>
      </c>
      <c r="G10" s="146">
        <f t="shared" si="1"/>
        <v>0</v>
      </c>
      <c r="H10" s="154">
        <v>129548.66</v>
      </c>
    </row>
    <row r="11" spans="1:8" s="155" customFormat="1" ht="23.25" customHeight="1" x14ac:dyDescent="0.25">
      <c r="A11" s="156" t="s">
        <v>231</v>
      </c>
      <c r="B11" s="157" t="s">
        <v>222</v>
      </c>
      <c r="C11" s="157" t="s">
        <v>232</v>
      </c>
      <c r="D11" s="152">
        <v>11141815.149999999</v>
      </c>
      <c r="E11" s="146">
        <f t="shared" si="0"/>
        <v>174627.31000000052</v>
      </c>
      <c r="F11" s="153">
        <v>11316442.459999999</v>
      </c>
      <c r="G11" s="146">
        <f t="shared" si="1"/>
        <v>0</v>
      </c>
      <c r="H11" s="154">
        <v>11316442.460000001</v>
      </c>
    </row>
    <row r="12" spans="1:8" s="155" customFormat="1" ht="15" customHeight="1" x14ac:dyDescent="0.25">
      <c r="A12" s="156" t="s">
        <v>233</v>
      </c>
      <c r="B12" s="157" t="s">
        <v>222</v>
      </c>
      <c r="C12" s="157" t="s">
        <v>234</v>
      </c>
      <c r="D12" s="152">
        <v>1672900</v>
      </c>
      <c r="E12" s="146">
        <f t="shared" si="0"/>
        <v>0</v>
      </c>
      <c r="F12" s="153">
        <v>1672900</v>
      </c>
      <c r="G12" s="146">
        <f t="shared" si="1"/>
        <v>0</v>
      </c>
      <c r="H12" s="154">
        <v>1672900</v>
      </c>
    </row>
    <row r="13" spans="1:8" s="149" customFormat="1" ht="15" customHeight="1" x14ac:dyDescent="0.25">
      <c r="A13" s="156" t="s">
        <v>235</v>
      </c>
      <c r="B13" s="157" t="s">
        <v>222</v>
      </c>
      <c r="C13" s="157" t="s">
        <v>236</v>
      </c>
      <c r="D13" s="152">
        <v>300000</v>
      </c>
      <c r="E13" s="146">
        <f t="shared" si="0"/>
        <v>0</v>
      </c>
      <c r="F13" s="153">
        <v>300000</v>
      </c>
      <c r="G13" s="146">
        <f t="shared" si="1"/>
        <v>0</v>
      </c>
      <c r="H13" s="154">
        <v>300000</v>
      </c>
    </row>
    <row r="14" spans="1:8" s="149" customFormat="1" ht="15.75" customHeight="1" x14ac:dyDescent="0.25">
      <c r="A14" s="156" t="s">
        <v>237</v>
      </c>
      <c r="B14" s="157" t="s">
        <v>222</v>
      </c>
      <c r="C14" s="157" t="s">
        <v>238</v>
      </c>
      <c r="D14" s="152">
        <v>27149868.559999999</v>
      </c>
      <c r="E14" s="146">
        <f t="shared" si="0"/>
        <v>1405420.9999999963</v>
      </c>
      <c r="F14" s="153">
        <v>28555289.559999995</v>
      </c>
      <c r="G14" s="146">
        <f t="shared" si="1"/>
        <v>-88332.319999996573</v>
      </c>
      <c r="H14" s="154">
        <v>28466957.239999998</v>
      </c>
    </row>
    <row r="15" spans="1:8" s="149" customFormat="1" ht="16.5" customHeight="1" x14ac:dyDescent="0.25">
      <c r="A15" s="158" t="s">
        <v>239</v>
      </c>
      <c r="B15" s="144" t="s">
        <v>224</v>
      </c>
      <c r="C15" s="144"/>
      <c r="D15" s="159">
        <v>3018664.88</v>
      </c>
      <c r="E15" s="146">
        <f t="shared" si="0"/>
        <v>0</v>
      </c>
      <c r="F15" s="160">
        <v>3018664.88</v>
      </c>
      <c r="G15" s="146">
        <f t="shared" si="1"/>
        <v>0</v>
      </c>
      <c r="H15" s="161">
        <f>H16</f>
        <v>3018664.88</v>
      </c>
    </row>
    <row r="16" spans="1:8" s="149" customFormat="1" ht="15" customHeight="1" x14ac:dyDescent="0.25">
      <c r="A16" s="156" t="s">
        <v>240</v>
      </c>
      <c r="B16" s="157" t="s">
        <v>224</v>
      </c>
      <c r="C16" s="157" t="s">
        <v>226</v>
      </c>
      <c r="D16" s="162">
        <v>3018664.88</v>
      </c>
      <c r="E16" s="146">
        <f t="shared" si="0"/>
        <v>0</v>
      </c>
      <c r="F16" s="163">
        <v>3018664.88</v>
      </c>
      <c r="G16" s="146">
        <f t="shared" si="1"/>
        <v>0</v>
      </c>
      <c r="H16" s="154">
        <v>3018664.88</v>
      </c>
    </row>
    <row r="17" spans="1:8" s="165" customFormat="1" ht="25.5" customHeight="1" x14ac:dyDescent="0.25">
      <c r="A17" s="158" t="s">
        <v>241</v>
      </c>
      <c r="B17" s="144" t="s">
        <v>226</v>
      </c>
      <c r="C17" s="144"/>
      <c r="D17" s="164">
        <v>15491806.74</v>
      </c>
      <c r="E17" s="146">
        <f t="shared" si="0"/>
        <v>17862.800000000745</v>
      </c>
      <c r="F17" s="147">
        <v>15509669.540000001</v>
      </c>
      <c r="G17" s="146">
        <f t="shared" si="1"/>
        <v>0</v>
      </c>
      <c r="H17" s="161">
        <f>SUM(H18:H18)</f>
        <v>15509669.539999999</v>
      </c>
    </row>
    <row r="18" spans="1:8" s="149" customFormat="1" ht="25.5" customHeight="1" x14ac:dyDescent="0.25">
      <c r="A18" s="156" t="s">
        <v>242</v>
      </c>
      <c r="B18" s="151" t="s">
        <v>226</v>
      </c>
      <c r="C18" s="151" t="s">
        <v>243</v>
      </c>
      <c r="D18" s="162">
        <v>15491806.74</v>
      </c>
      <c r="E18" s="146">
        <f t="shared" si="0"/>
        <v>17862.800000000745</v>
      </c>
      <c r="F18" s="163">
        <v>15509669.540000001</v>
      </c>
      <c r="G18" s="146">
        <f t="shared" si="1"/>
        <v>0</v>
      </c>
      <c r="H18" s="154">
        <v>15509669.539999999</v>
      </c>
    </row>
    <row r="19" spans="1:8" s="149" customFormat="1" ht="17.25" customHeight="1" x14ac:dyDescent="0.25">
      <c r="A19" s="158" t="s">
        <v>244</v>
      </c>
      <c r="B19" s="144" t="s">
        <v>228</v>
      </c>
      <c r="C19" s="144"/>
      <c r="D19" s="164">
        <v>115896621.02</v>
      </c>
      <c r="E19" s="146">
        <f t="shared" si="0"/>
        <v>2526775.0600000024</v>
      </c>
      <c r="F19" s="147">
        <v>118423396.08</v>
      </c>
      <c r="G19" s="146">
        <f t="shared" si="1"/>
        <v>-40638265.200000003</v>
      </c>
      <c r="H19" s="166">
        <f>SUM(H20:H22)</f>
        <v>77785130.879999995</v>
      </c>
    </row>
    <row r="20" spans="1:8" s="149" customFormat="1" ht="14.25" customHeight="1" x14ac:dyDescent="0.25">
      <c r="A20" s="156" t="s">
        <v>245</v>
      </c>
      <c r="B20" s="151" t="s">
        <v>228</v>
      </c>
      <c r="C20" s="151" t="s">
        <v>246</v>
      </c>
      <c r="D20" s="152">
        <v>2686641.95</v>
      </c>
      <c r="E20" s="146">
        <f t="shared" si="0"/>
        <v>0</v>
      </c>
      <c r="F20" s="153">
        <v>2686641.95</v>
      </c>
      <c r="G20" s="146">
        <f t="shared" si="1"/>
        <v>0</v>
      </c>
      <c r="H20" s="167">
        <v>2686641.95</v>
      </c>
    </row>
    <row r="21" spans="1:8" s="149" customFormat="1" ht="14.25" customHeight="1" x14ac:dyDescent="0.25">
      <c r="A21" s="156" t="s">
        <v>247</v>
      </c>
      <c r="B21" s="151" t="s">
        <v>228</v>
      </c>
      <c r="C21" s="151" t="s">
        <v>248</v>
      </c>
      <c r="D21" s="152">
        <v>106414402.02</v>
      </c>
      <c r="E21" s="146">
        <f t="shared" si="0"/>
        <v>2526775.0600000024</v>
      </c>
      <c r="F21" s="153">
        <v>108941177.08</v>
      </c>
      <c r="G21" s="146">
        <f t="shared" si="1"/>
        <v>-40638265.200000003</v>
      </c>
      <c r="H21" s="168">
        <v>68302911.879999995</v>
      </c>
    </row>
    <row r="22" spans="1:8" s="165" customFormat="1" ht="14.25" customHeight="1" x14ac:dyDescent="0.25">
      <c r="A22" s="156" t="s">
        <v>249</v>
      </c>
      <c r="B22" s="151" t="s">
        <v>228</v>
      </c>
      <c r="C22" s="151" t="s">
        <v>250</v>
      </c>
      <c r="D22" s="152">
        <v>6795577.0499999998</v>
      </c>
      <c r="E22" s="146">
        <f t="shared" si="0"/>
        <v>0</v>
      </c>
      <c r="F22" s="153">
        <v>6795577.0499999998</v>
      </c>
      <c r="G22" s="146">
        <f t="shared" si="1"/>
        <v>0</v>
      </c>
      <c r="H22" s="169">
        <v>6795577.0499999998</v>
      </c>
    </row>
    <row r="23" spans="1:8" s="165" customFormat="1" ht="15.75" customHeight="1" x14ac:dyDescent="0.25">
      <c r="A23" s="143" t="s">
        <v>251</v>
      </c>
      <c r="B23" s="144" t="s">
        <v>230</v>
      </c>
      <c r="C23" s="144"/>
      <c r="D23" s="164">
        <v>62470028.700000003</v>
      </c>
      <c r="E23" s="146">
        <f t="shared" si="0"/>
        <v>2517238.4900000021</v>
      </c>
      <c r="F23" s="147">
        <v>64987267.190000005</v>
      </c>
      <c r="G23" s="146">
        <f t="shared" si="1"/>
        <v>1949999.9999999925</v>
      </c>
      <c r="H23" s="166">
        <f>SUM(H24:H27)</f>
        <v>66937267.189999998</v>
      </c>
    </row>
    <row r="24" spans="1:8" s="149" customFormat="1" ht="14.25" customHeight="1" x14ac:dyDescent="0.25">
      <c r="A24" s="156" t="s">
        <v>252</v>
      </c>
      <c r="B24" s="151" t="s">
        <v>230</v>
      </c>
      <c r="C24" s="151" t="s">
        <v>222</v>
      </c>
      <c r="D24" s="152">
        <v>295317</v>
      </c>
      <c r="E24" s="146">
        <f t="shared" si="0"/>
        <v>0</v>
      </c>
      <c r="F24" s="153">
        <v>295317</v>
      </c>
      <c r="G24" s="146">
        <f t="shared" si="1"/>
        <v>0</v>
      </c>
      <c r="H24" s="168">
        <v>295317</v>
      </c>
    </row>
    <row r="25" spans="1:8" s="149" customFormat="1" ht="14.25" customHeight="1" x14ac:dyDescent="0.25">
      <c r="A25" s="156" t="s">
        <v>253</v>
      </c>
      <c r="B25" s="151" t="s">
        <v>230</v>
      </c>
      <c r="C25" s="151" t="s">
        <v>224</v>
      </c>
      <c r="D25" s="152">
        <v>1829319</v>
      </c>
      <c r="E25" s="146">
        <f t="shared" si="0"/>
        <v>0</v>
      </c>
      <c r="F25" s="153">
        <v>1829319</v>
      </c>
      <c r="G25" s="146">
        <f t="shared" si="1"/>
        <v>1950000</v>
      </c>
      <c r="H25" s="168">
        <v>3779319</v>
      </c>
    </row>
    <row r="26" spans="1:8" s="149" customFormat="1" ht="14.25" customHeight="1" x14ac:dyDescent="0.25">
      <c r="A26" s="156" t="s">
        <v>254</v>
      </c>
      <c r="B26" s="151" t="s">
        <v>230</v>
      </c>
      <c r="C26" s="151" t="s">
        <v>226</v>
      </c>
      <c r="D26" s="152">
        <v>43842707.68</v>
      </c>
      <c r="E26" s="146">
        <f t="shared" si="0"/>
        <v>2691865.8000000045</v>
      </c>
      <c r="F26" s="153">
        <v>46534573.480000004</v>
      </c>
      <c r="G26" s="146">
        <f t="shared" si="1"/>
        <v>0</v>
      </c>
      <c r="H26" s="168">
        <v>46534573.479999997</v>
      </c>
    </row>
    <row r="27" spans="1:8" s="149" customFormat="1" ht="14.25" customHeight="1" x14ac:dyDescent="0.25">
      <c r="A27" s="156" t="s">
        <v>255</v>
      </c>
      <c r="B27" s="151" t="s">
        <v>230</v>
      </c>
      <c r="C27" s="151" t="s">
        <v>230</v>
      </c>
      <c r="D27" s="152">
        <v>16502685.020000001</v>
      </c>
      <c r="E27" s="146">
        <f t="shared" si="0"/>
        <v>-174627.31000000052</v>
      </c>
      <c r="F27" s="153">
        <v>16328057.710000001</v>
      </c>
      <c r="G27" s="146">
        <f t="shared" si="1"/>
        <v>0</v>
      </c>
      <c r="H27" s="168">
        <v>16328057.710000001</v>
      </c>
    </row>
    <row r="28" spans="1:8" s="149" customFormat="1" ht="15" customHeight="1" x14ac:dyDescent="0.25">
      <c r="A28" s="158" t="s">
        <v>256</v>
      </c>
      <c r="B28" s="170" t="s">
        <v>234</v>
      </c>
      <c r="C28" s="170"/>
      <c r="D28" s="164">
        <v>814114307.74999988</v>
      </c>
      <c r="E28" s="146">
        <f t="shared" si="0"/>
        <v>36894760.970000148</v>
      </c>
      <c r="F28" s="147">
        <v>851009068.72000003</v>
      </c>
      <c r="G28" s="146">
        <f t="shared" si="1"/>
        <v>10186757.419999957</v>
      </c>
      <c r="H28" s="166">
        <f>SUM(H29:H33)</f>
        <v>861195826.13999999</v>
      </c>
    </row>
    <row r="29" spans="1:8" s="149" customFormat="1" ht="15" customHeight="1" x14ac:dyDescent="0.25">
      <c r="A29" s="156" t="s">
        <v>257</v>
      </c>
      <c r="B29" s="56" t="s">
        <v>234</v>
      </c>
      <c r="C29" s="56" t="s">
        <v>222</v>
      </c>
      <c r="D29" s="152">
        <v>349400423.75</v>
      </c>
      <c r="E29" s="146">
        <f t="shared" si="0"/>
        <v>260384.85000002384</v>
      </c>
      <c r="F29" s="153">
        <v>349660808.60000002</v>
      </c>
      <c r="G29" s="146">
        <f t="shared" si="1"/>
        <v>57993.919999957085</v>
      </c>
      <c r="H29" s="168">
        <v>349718802.51999998</v>
      </c>
    </row>
    <row r="30" spans="1:8" s="149" customFormat="1" ht="14.25" customHeight="1" x14ac:dyDescent="0.25">
      <c r="A30" s="156" t="s">
        <v>258</v>
      </c>
      <c r="B30" s="151" t="s">
        <v>234</v>
      </c>
      <c r="C30" s="171" t="s">
        <v>224</v>
      </c>
      <c r="D30" s="152">
        <v>366945821.59999996</v>
      </c>
      <c r="E30" s="146">
        <f t="shared" si="0"/>
        <v>36668456.920000017</v>
      </c>
      <c r="F30" s="153">
        <v>403614278.51999998</v>
      </c>
      <c r="G30" s="146">
        <f t="shared" si="1"/>
        <v>9695667.5</v>
      </c>
      <c r="H30" s="168">
        <v>413309946.01999998</v>
      </c>
    </row>
    <row r="31" spans="1:8" s="149" customFormat="1" ht="14.25" customHeight="1" x14ac:dyDescent="0.25">
      <c r="A31" s="156" t="s">
        <v>259</v>
      </c>
      <c r="B31" s="151" t="s">
        <v>234</v>
      </c>
      <c r="C31" s="171" t="s">
        <v>226</v>
      </c>
      <c r="D31" s="152">
        <v>91270107.800000012</v>
      </c>
      <c r="E31" s="146">
        <f t="shared" si="0"/>
        <v>-89740.320000007749</v>
      </c>
      <c r="F31" s="153">
        <v>91180367.480000004</v>
      </c>
      <c r="G31" s="146">
        <f t="shared" si="1"/>
        <v>0</v>
      </c>
      <c r="H31" s="168">
        <v>91180367.480000004</v>
      </c>
    </row>
    <row r="32" spans="1:8" s="165" customFormat="1" ht="14.25" customHeight="1" x14ac:dyDescent="0.25">
      <c r="A32" s="156" t="s">
        <v>260</v>
      </c>
      <c r="B32" s="151" t="s">
        <v>234</v>
      </c>
      <c r="C32" s="151" t="s">
        <v>234</v>
      </c>
      <c r="D32" s="152">
        <v>5272522.5999999996</v>
      </c>
      <c r="E32" s="146">
        <f t="shared" si="0"/>
        <v>0</v>
      </c>
      <c r="F32" s="153">
        <v>5272522.5999999996</v>
      </c>
      <c r="G32" s="146">
        <f t="shared" si="1"/>
        <v>528360.37000000011</v>
      </c>
      <c r="H32" s="168">
        <v>5800882.9699999997</v>
      </c>
    </row>
    <row r="33" spans="1:9" ht="15" customHeight="1" x14ac:dyDescent="0.25">
      <c r="A33" s="156" t="s">
        <v>261</v>
      </c>
      <c r="B33" s="151" t="s">
        <v>234</v>
      </c>
      <c r="C33" s="151" t="s">
        <v>248</v>
      </c>
      <c r="D33" s="152">
        <v>1225432</v>
      </c>
      <c r="E33" s="146">
        <f t="shared" si="0"/>
        <v>55659.520000000019</v>
      </c>
      <c r="F33" s="153">
        <v>1281091.52</v>
      </c>
      <c r="G33" s="146">
        <f t="shared" si="1"/>
        <v>-95264.370000000112</v>
      </c>
      <c r="H33" s="168">
        <v>1185827.1499999999</v>
      </c>
    </row>
    <row r="34" spans="1:9" s="149" customFormat="1" ht="15" customHeight="1" x14ac:dyDescent="0.25">
      <c r="A34" s="158" t="s">
        <v>262</v>
      </c>
      <c r="B34" s="144" t="s">
        <v>246</v>
      </c>
      <c r="C34" s="144"/>
      <c r="D34" s="164">
        <v>101128899.31</v>
      </c>
      <c r="E34" s="146">
        <f t="shared" si="0"/>
        <v>1050204.0799999833</v>
      </c>
      <c r="F34" s="147">
        <v>102179103.38999999</v>
      </c>
      <c r="G34" s="146">
        <f t="shared" si="1"/>
        <v>3993383.4000000209</v>
      </c>
      <c r="H34" s="166">
        <f>H35</f>
        <v>106172486.79000001</v>
      </c>
    </row>
    <row r="35" spans="1:9" s="149" customFormat="1" ht="15" customHeight="1" x14ac:dyDescent="0.25">
      <c r="A35" s="156" t="s">
        <v>263</v>
      </c>
      <c r="B35" s="151" t="s">
        <v>246</v>
      </c>
      <c r="C35" s="151" t="s">
        <v>222</v>
      </c>
      <c r="D35" s="152">
        <v>101128899.31</v>
      </c>
      <c r="E35" s="146">
        <f t="shared" si="0"/>
        <v>1050204.0799999833</v>
      </c>
      <c r="F35" s="153">
        <v>102179103.38999999</v>
      </c>
      <c r="G35" s="146">
        <f t="shared" si="1"/>
        <v>3993383.4000000209</v>
      </c>
      <c r="H35" s="168">
        <v>106172486.79000001</v>
      </c>
    </row>
    <row r="36" spans="1:9" ht="16.5" customHeight="1" x14ac:dyDescent="0.25">
      <c r="A36" s="143" t="s">
        <v>264</v>
      </c>
      <c r="B36" s="144" t="s">
        <v>248</v>
      </c>
      <c r="C36" s="144"/>
      <c r="D36" s="164">
        <v>152247.20000000001</v>
      </c>
      <c r="E36" s="146">
        <f t="shared" si="0"/>
        <v>0</v>
      </c>
      <c r="F36" s="147">
        <v>152247.20000000001</v>
      </c>
      <c r="G36" s="146">
        <f t="shared" si="1"/>
        <v>0</v>
      </c>
      <c r="H36" s="166">
        <f>H37</f>
        <v>152247.20000000001</v>
      </c>
    </row>
    <row r="37" spans="1:9" ht="16.5" customHeight="1" x14ac:dyDescent="0.25">
      <c r="A37" s="150" t="s">
        <v>265</v>
      </c>
      <c r="B37" s="151" t="s">
        <v>248</v>
      </c>
      <c r="C37" s="151" t="s">
        <v>248</v>
      </c>
      <c r="D37" s="152">
        <v>152247.20000000001</v>
      </c>
      <c r="E37" s="146">
        <f t="shared" si="0"/>
        <v>0</v>
      </c>
      <c r="F37" s="153">
        <v>152247.20000000001</v>
      </c>
      <c r="G37" s="146">
        <f t="shared" si="1"/>
        <v>0</v>
      </c>
      <c r="H37" s="168">
        <v>152247.20000000001</v>
      </c>
    </row>
    <row r="38" spans="1:9" ht="15" customHeight="1" x14ac:dyDescent="0.25">
      <c r="A38" s="143" t="s">
        <v>266</v>
      </c>
      <c r="B38" s="144" t="s">
        <v>243</v>
      </c>
      <c r="C38" s="144"/>
      <c r="D38" s="164">
        <v>61932989.969999999</v>
      </c>
      <c r="E38" s="146">
        <f t="shared" si="0"/>
        <v>2738337.3100000024</v>
      </c>
      <c r="F38" s="147">
        <v>64671327.280000001</v>
      </c>
      <c r="G38" s="146">
        <f t="shared" si="1"/>
        <v>0</v>
      </c>
      <c r="H38" s="166">
        <f>SUM(H39:H42)</f>
        <v>64671327.280000001</v>
      </c>
    </row>
    <row r="39" spans="1:9" ht="15" customHeight="1" x14ac:dyDescent="0.25">
      <c r="A39" s="156" t="s">
        <v>267</v>
      </c>
      <c r="B39" s="151" t="s">
        <v>243</v>
      </c>
      <c r="C39" s="151" t="s">
        <v>222</v>
      </c>
      <c r="D39" s="152">
        <v>142703.31</v>
      </c>
      <c r="E39" s="146">
        <f t="shared" si="0"/>
        <v>462521.37999999995</v>
      </c>
      <c r="F39" s="153">
        <v>605224.68999999994</v>
      </c>
      <c r="G39" s="146">
        <f t="shared" si="1"/>
        <v>0</v>
      </c>
      <c r="H39" s="168">
        <v>605224.68999999994</v>
      </c>
    </row>
    <row r="40" spans="1:9" ht="15" customHeight="1" x14ac:dyDescent="0.25">
      <c r="A40" s="156" t="s">
        <v>268</v>
      </c>
      <c r="B40" s="151" t="s">
        <v>243</v>
      </c>
      <c r="C40" s="151" t="s">
        <v>226</v>
      </c>
      <c r="D40" s="152">
        <v>1867778.4300000002</v>
      </c>
      <c r="E40" s="146">
        <f t="shared" si="0"/>
        <v>1153888.7399999998</v>
      </c>
      <c r="F40" s="153">
        <v>3021667.17</v>
      </c>
      <c r="G40" s="146">
        <f t="shared" si="1"/>
        <v>0</v>
      </c>
      <c r="H40" s="172">
        <v>3021667.17</v>
      </c>
    </row>
    <row r="41" spans="1:9" ht="13.5" customHeight="1" x14ac:dyDescent="0.25">
      <c r="A41" s="156" t="s">
        <v>269</v>
      </c>
      <c r="B41" s="151" t="s">
        <v>243</v>
      </c>
      <c r="C41" s="151" t="s">
        <v>228</v>
      </c>
      <c r="D41" s="162">
        <v>41602675.699999996</v>
      </c>
      <c r="E41" s="146">
        <f t="shared" si="0"/>
        <v>1121927.1900000051</v>
      </c>
      <c r="F41" s="163">
        <v>42724602.890000001</v>
      </c>
      <c r="G41" s="146">
        <f t="shared" si="1"/>
        <v>0</v>
      </c>
      <c r="H41" s="173">
        <v>42724602.890000001</v>
      </c>
    </row>
    <row r="42" spans="1:9" ht="13.5" customHeight="1" x14ac:dyDescent="0.25">
      <c r="A42" s="156" t="s">
        <v>270</v>
      </c>
      <c r="B42" s="151" t="s">
        <v>243</v>
      </c>
      <c r="C42" s="151" t="s">
        <v>232</v>
      </c>
      <c r="D42" s="162">
        <v>18319832.530000005</v>
      </c>
      <c r="E42" s="146">
        <f t="shared" si="0"/>
        <v>0</v>
      </c>
      <c r="F42" s="163">
        <v>18319832.530000005</v>
      </c>
      <c r="G42" s="146">
        <f t="shared" si="1"/>
        <v>0</v>
      </c>
      <c r="H42" s="174">
        <v>18319832.530000001</v>
      </c>
    </row>
    <row r="43" spans="1:9" ht="14.25" customHeight="1" x14ac:dyDescent="0.25">
      <c r="A43" s="143" t="s">
        <v>271</v>
      </c>
      <c r="B43" s="144" t="s">
        <v>236</v>
      </c>
      <c r="C43" s="144"/>
      <c r="D43" s="164">
        <v>23238294</v>
      </c>
      <c r="E43" s="146">
        <f t="shared" si="0"/>
        <v>0</v>
      </c>
      <c r="F43" s="147">
        <v>23238294</v>
      </c>
      <c r="G43" s="146">
        <f t="shared" si="1"/>
        <v>5304903</v>
      </c>
      <c r="H43" s="166">
        <f>SUM(H44:H45)</f>
        <v>28543197</v>
      </c>
    </row>
    <row r="44" spans="1:9" ht="15.75" customHeight="1" x14ac:dyDescent="0.25">
      <c r="A44" s="156" t="s">
        <v>272</v>
      </c>
      <c r="B44" s="151" t="s">
        <v>236</v>
      </c>
      <c r="C44" s="151" t="s">
        <v>222</v>
      </c>
      <c r="D44" s="152">
        <v>537800</v>
      </c>
      <c r="E44" s="146">
        <f t="shared" si="0"/>
        <v>-22800</v>
      </c>
      <c r="F44" s="153">
        <v>515000</v>
      </c>
      <c r="G44" s="146">
        <f t="shared" si="1"/>
        <v>0</v>
      </c>
      <c r="H44" s="168">
        <v>515000</v>
      </c>
    </row>
    <row r="45" spans="1:9" ht="15" customHeight="1" x14ac:dyDescent="0.25">
      <c r="A45" s="156" t="s">
        <v>273</v>
      </c>
      <c r="B45" s="151" t="s">
        <v>236</v>
      </c>
      <c r="C45" s="151" t="s">
        <v>224</v>
      </c>
      <c r="D45" s="152">
        <v>22700494</v>
      </c>
      <c r="E45" s="146">
        <f t="shared" si="0"/>
        <v>22800</v>
      </c>
      <c r="F45" s="153">
        <v>22723294</v>
      </c>
      <c r="G45" s="146">
        <f t="shared" si="1"/>
        <v>5304903</v>
      </c>
      <c r="H45" s="168">
        <v>28028197</v>
      </c>
    </row>
    <row r="46" spans="1:9" ht="15" customHeight="1" x14ac:dyDescent="0.25">
      <c r="A46" s="143" t="s">
        <v>274</v>
      </c>
      <c r="B46" s="144" t="s">
        <v>238</v>
      </c>
      <c r="C46" s="144"/>
      <c r="D46" s="164">
        <v>20822532.830000002</v>
      </c>
      <c r="E46" s="146">
        <f t="shared" si="0"/>
        <v>0</v>
      </c>
      <c r="F46" s="147">
        <v>20822532.830000002</v>
      </c>
      <c r="G46" s="146">
        <f t="shared" si="1"/>
        <v>0</v>
      </c>
      <c r="H46" s="166">
        <f>H47</f>
        <v>20822532.829999998</v>
      </c>
    </row>
    <row r="47" spans="1:9" s="149" customFormat="1" ht="15" customHeight="1" x14ac:dyDescent="0.25">
      <c r="A47" s="156" t="s">
        <v>275</v>
      </c>
      <c r="B47" s="157" t="s">
        <v>238</v>
      </c>
      <c r="C47" s="157" t="s">
        <v>222</v>
      </c>
      <c r="D47" s="152">
        <v>20822532.830000002</v>
      </c>
      <c r="E47" s="146">
        <f t="shared" si="0"/>
        <v>0</v>
      </c>
      <c r="F47" s="153">
        <v>20822532.830000002</v>
      </c>
      <c r="G47" s="146">
        <f t="shared" si="1"/>
        <v>0</v>
      </c>
      <c r="H47" s="168">
        <v>20822532.829999998</v>
      </c>
    </row>
    <row r="48" spans="1:9" ht="18.75" customHeight="1" x14ac:dyDescent="0.25">
      <c r="A48" s="175" t="s">
        <v>276</v>
      </c>
      <c r="B48" s="176"/>
      <c r="C48" s="177"/>
      <c r="D48" s="178">
        <v>1316159391.5499997</v>
      </c>
      <c r="E48" s="146">
        <f t="shared" si="0"/>
        <v>47497053.320000172</v>
      </c>
      <c r="F48" s="179">
        <v>1363656444.8699999</v>
      </c>
      <c r="G48" s="146">
        <f t="shared" si="1"/>
        <v>-19268582.799999952</v>
      </c>
      <c r="H48" s="180">
        <f>H6+H15+H17+H19+H23+H28+H34+H36+H43+H46+H38</f>
        <v>1344387862.0699999</v>
      </c>
      <c r="I48" s="139" t="s">
        <v>173</v>
      </c>
    </row>
    <row r="49" spans="1:5" x14ac:dyDescent="0.25">
      <c r="E49" s="183"/>
    </row>
    <row r="50" spans="1:5" x14ac:dyDescent="0.25">
      <c r="E50" s="183"/>
    </row>
    <row r="51" spans="1:5" x14ac:dyDescent="0.25">
      <c r="E51" s="183"/>
    </row>
    <row r="52" spans="1:5" x14ac:dyDescent="0.25">
      <c r="E52" s="183"/>
    </row>
    <row r="53" spans="1:5" ht="18.75" x14ac:dyDescent="0.25">
      <c r="A53" s="184"/>
    </row>
    <row r="54" spans="1:5" ht="18.75" x14ac:dyDescent="0.25">
      <c r="A54" s="184"/>
    </row>
  </sheetData>
  <mergeCells count="11">
    <mergeCell ref="H3:H4"/>
    <mergeCell ref="A2:H2"/>
    <mergeCell ref="A1:D1"/>
    <mergeCell ref="F1:H1"/>
    <mergeCell ref="A3:A4"/>
    <mergeCell ref="B3:B4"/>
    <mergeCell ref="C3:C4"/>
    <mergeCell ref="D3:D4"/>
    <mergeCell ref="E3:E4"/>
    <mergeCell ref="F3:F4"/>
    <mergeCell ref="G3:G4"/>
  </mergeCells>
  <pageMargins left="1.1811023622047245" right="0.39370078740157483" top="0.78740157480314965" bottom="0.27559055118110237" header="0.19685039370078741" footer="0.19685039370078741"/>
  <pageSetup paperSize="9" scale="8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view="pageBreakPreview" topLeftCell="A25" zoomScaleNormal="87" zoomScaleSheetLayoutView="100" workbookViewId="0">
      <selection activeCell="A7" sqref="A7:E9"/>
    </sheetView>
  </sheetViews>
  <sheetFormatPr defaultRowHeight="12.75" x14ac:dyDescent="0.2"/>
  <cols>
    <col min="1" max="1" width="68.7109375" style="230" customWidth="1"/>
    <col min="2" max="2" width="25" style="230" customWidth="1"/>
    <col min="3" max="3" width="17.85546875" style="230" customWidth="1"/>
    <col min="4" max="4" width="20.42578125" style="230" customWidth="1"/>
    <col min="5" max="5" width="18.42578125" style="230" customWidth="1"/>
    <col min="6" max="6" width="16" style="230" customWidth="1"/>
    <col min="7" max="10" width="9.140625" style="230" customWidth="1"/>
    <col min="11" max="251" width="9.140625" style="230"/>
    <col min="252" max="252" width="68.7109375" style="230" customWidth="1"/>
    <col min="253" max="253" width="25" style="230" customWidth="1"/>
    <col min="254" max="254" width="17.85546875" style="230" customWidth="1"/>
    <col min="255" max="256" width="17.28515625" style="230" customWidth="1"/>
    <col min="257" max="507" width="9.140625" style="230"/>
    <col min="508" max="508" width="68.7109375" style="230" customWidth="1"/>
    <col min="509" max="509" width="25" style="230" customWidth="1"/>
    <col min="510" max="510" width="17.85546875" style="230" customWidth="1"/>
    <col min="511" max="512" width="17.28515625" style="230" customWidth="1"/>
    <col min="513" max="763" width="9.140625" style="230"/>
    <col min="764" max="764" width="68.7109375" style="230" customWidth="1"/>
    <col min="765" max="765" width="25" style="230" customWidth="1"/>
    <col min="766" max="766" width="17.85546875" style="230" customWidth="1"/>
    <col min="767" max="768" width="17.28515625" style="230" customWidth="1"/>
    <col min="769" max="1019" width="9.140625" style="230"/>
    <col min="1020" max="1020" width="68.7109375" style="230" customWidth="1"/>
    <col min="1021" max="1021" width="25" style="230" customWidth="1"/>
    <col min="1022" max="1022" width="17.85546875" style="230" customWidth="1"/>
    <col min="1023" max="1024" width="17.28515625" style="230" customWidth="1"/>
    <col min="1025" max="1275" width="9.140625" style="230"/>
    <col min="1276" max="1276" width="68.7109375" style="230" customWidth="1"/>
    <col min="1277" max="1277" width="25" style="230" customWidth="1"/>
    <col min="1278" max="1278" width="17.85546875" style="230" customWidth="1"/>
    <col min="1279" max="1280" width="17.28515625" style="230" customWidth="1"/>
    <col min="1281" max="1531" width="9.140625" style="230"/>
    <col min="1532" max="1532" width="68.7109375" style="230" customWidth="1"/>
    <col min="1533" max="1533" width="25" style="230" customWidth="1"/>
    <col min="1534" max="1534" width="17.85546875" style="230" customWidth="1"/>
    <col min="1535" max="1536" width="17.28515625" style="230" customWidth="1"/>
    <col min="1537" max="1787" width="9.140625" style="230"/>
    <col min="1788" max="1788" width="68.7109375" style="230" customWidth="1"/>
    <col min="1789" max="1789" width="25" style="230" customWidth="1"/>
    <col min="1790" max="1790" width="17.85546875" style="230" customWidth="1"/>
    <col min="1791" max="1792" width="17.28515625" style="230" customWidth="1"/>
    <col min="1793" max="2043" width="9.140625" style="230"/>
    <col min="2044" max="2044" width="68.7109375" style="230" customWidth="1"/>
    <col min="2045" max="2045" width="25" style="230" customWidth="1"/>
    <col min="2046" max="2046" width="17.85546875" style="230" customWidth="1"/>
    <col min="2047" max="2048" width="17.28515625" style="230" customWidth="1"/>
    <col min="2049" max="2299" width="9.140625" style="230"/>
    <col min="2300" max="2300" width="68.7109375" style="230" customWidth="1"/>
    <col min="2301" max="2301" width="25" style="230" customWidth="1"/>
    <col min="2302" max="2302" width="17.85546875" style="230" customWidth="1"/>
    <col min="2303" max="2304" width="17.28515625" style="230" customWidth="1"/>
    <col min="2305" max="2555" width="9.140625" style="230"/>
    <col min="2556" max="2556" width="68.7109375" style="230" customWidth="1"/>
    <col min="2557" max="2557" width="25" style="230" customWidth="1"/>
    <col min="2558" max="2558" width="17.85546875" style="230" customWidth="1"/>
    <col min="2559" max="2560" width="17.28515625" style="230" customWidth="1"/>
    <col min="2561" max="2811" width="9.140625" style="230"/>
    <col min="2812" max="2812" width="68.7109375" style="230" customWidth="1"/>
    <col min="2813" max="2813" width="25" style="230" customWidth="1"/>
    <col min="2814" max="2814" width="17.85546875" style="230" customWidth="1"/>
    <col min="2815" max="2816" width="17.28515625" style="230" customWidth="1"/>
    <col min="2817" max="3067" width="9.140625" style="230"/>
    <col min="3068" max="3068" width="68.7109375" style="230" customWidth="1"/>
    <col min="3069" max="3069" width="25" style="230" customWidth="1"/>
    <col min="3070" max="3070" width="17.85546875" style="230" customWidth="1"/>
    <col min="3071" max="3072" width="17.28515625" style="230" customWidth="1"/>
    <col min="3073" max="3323" width="9.140625" style="230"/>
    <col min="3324" max="3324" width="68.7109375" style="230" customWidth="1"/>
    <col min="3325" max="3325" width="25" style="230" customWidth="1"/>
    <col min="3326" max="3326" width="17.85546875" style="230" customWidth="1"/>
    <col min="3327" max="3328" width="17.28515625" style="230" customWidth="1"/>
    <col min="3329" max="3579" width="9.140625" style="230"/>
    <col min="3580" max="3580" width="68.7109375" style="230" customWidth="1"/>
    <col min="3581" max="3581" width="25" style="230" customWidth="1"/>
    <col min="3582" max="3582" width="17.85546875" style="230" customWidth="1"/>
    <col min="3583" max="3584" width="17.28515625" style="230" customWidth="1"/>
    <col min="3585" max="3835" width="9.140625" style="230"/>
    <col min="3836" max="3836" width="68.7109375" style="230" customWidth="1"/>
    <col min="3837" max="3837" width="25" style="230" customWidth="1"/>
    <col min="3838" max="3838" width="17.85546875" style="230" customWidth="1"/>
    <col min="3839" max="3840" width="17.28515625" style="230" customWidth="1"/>
    <col min="3841" max="4091" width="9.140625" style="230"/>
    <col min="4092" max="4092" width="68.7109375" style="230" customWidth="1"/>
    <col min="4093" max="4093" width="25" style="230" customWidth="1"/>
    <col min="4094" max="4094" width="17.85546875" style="230" customWidth="1"/>
    <col min="4095" max="4096" width="17.28515625" style="230" customWidth="1"/>
    <col min="4097" max="4347" width="9.140625" style="230"/>
    <col min="4348" max="4348" width="68.7109375" style="230" customWidth="1"/>
    <col min="4349" max="4349" width="25" style="230" customWidth="1"/>
    <col min="4350" max="4350" width="17.85546875" style="230" customWidth="1"/>
    <col min="4351" max="4352" width="17.28515625" style="230" customWidth="1"/>
    <col min="4353" max="4603" width="9.140625" style="230"/>
    <col min="4604" max="4604" width="68.7109375" style="230" customWidth="1"/>
    <col min="4605" max="4605" width="25" style="230" customWidth="1"/>
    <col min="4606" max="4606" width="17.85546875" style="230" customWidth="1"/>
    <col min="4607" max="4608" width="17.28515625" style="230" customWidth="1"/>
    <col min="4609" max="4859" width="9.140625" style="230"/>
    <col min="4860" max="4860" width="68.7109375" style="230" customWidth="1"/>
    <col min="4861" max="4861" width="25" style="230" customWidth="1"/>
    <col min="4862" max="4862" width="17.85546875" style="230" customWidth="1"/>
    <col min="4863" max="4864" width="17.28515625" style="230" customWidth="1"/>
    <col min="4865" max="5115" width="9.140625" style="230"/>
    <col min="5116" max="5116" width="68.7109375" style="230" customWidth="1"/>
    <col min="5117" max="5117" width="25" style="230" customWidth="1"/>
    <col min="5118" max="5118" width="17.85546875" style="230" customWidth="1"/>
    <col min="5119" max="5120" width="17.28515625" style="230" customWidth="1"/>
    <col min="5121" max="5371" width="9.140625" style="230"/>
    <col min="5372" max="5372" width="68.7109375" style="230" customWidth="1"/>
    <col min="5373" max="5373" width="25" style="230" customWidth="1"/>
    <col min="5374" max="5374" width="17.85546875" style="230" customWidth="1"/>
    <col min="5375" max="5376" width="17.28515625" style="230" customWidth="1"/>
    <col min="5377" max="5627" width="9.140625" style="230"/>
    <col min="5628" max="5628" width="68.7109375" style="230" customWidth="1"/>
    <col min="5629" max="5629" width="25" style="230" customWidth="1"/>
    <col min="5630" max="5630" width="17.85546875" style="230" customWidth="1"/>
    <col min="5631" max="5632" width="17.28515625" style="230" customWidth="1"/>
    <col min="5633" max="5883" width="9.140625" style="230"/>
    <col min="5884" max="5884" width="68.7109375" style="230" customWidth="1"/>
    <col min="5885" max="5885" width="25" style="230" customWidth="1"/>
    <col min="5886" max="5886" width="17.85546875" style="230" customWidth="1"/>
    <col min="5887" max="5888" width="17.28515625" style="230" customWidth="1"/>
    <col min="5889" max="6139" width="9.140625" style="230"/>
    <col min="6140" max="6140" width="68.7109375" style="230" customWidth="1"/>
    <col min="6141" max="6141" width="25" style="230" customWidth="1"/>
    <col min="6142" max="6142" width="17.85546875" style="230" customWidth="1"/>
    <col min="6143" max="6144" width="17.28515625" style="230" customWidth="1"/>
    <col min="6145" max="6395" width="9.140625" style="230"/>
    <col min="6396" max="6396" width="68.7109375" style="230" customWidth="1"/>
    <col min="6397" max="6397" width="25" style="230" customWidth="1"/>
    <col min="6398" max="6398" width="17.85546875" style="230" customWidth="1"/>
    <col min="6399" max="6400" width="17.28515625" style="230" customWidth="1"/>
    <col min="6401" max="6651" width="9.140625" style="230"/>
    <col min="6652" max="6652" width="68.7109375" style="230" customWidth="1"/>
    <col min="6653" max="6653" width="25" style="230" customWidth="1"/>
    <col min="6654" max="6654" width="17.85546875" style="230" customWidth="1"/>
    <col min="6655" max="6656" width="17.28515625" style="230" customWidth="1"/>
    <col min="6657" max="6907" width="9.140625" style="230"/>
    <col min="6908" max="6908" width="68.7109375" style="230" customWidth="1"/>
    <col min="6909" max="6909" width="25" style="230" customWidth="1"/>
    <col min="6910" max="6910" width="17.85546875" style="230" customWidth="1"/>
    <col min="6911" max="6912" width="17.28515625" style="230" customWidth="1"/>
    <col min="6913" max="7163" width="9.140625" style="230"/>
    <col min="7164" max="7164" width="68.7109375" style="230" customWidth="1"/>
    <col min="7165" max="7165" width="25" style="230" customWidth="1"/>
    <col min="7166" max="7166" width="17.85546875" style="230" customWidth="1"/>
    <col min="7167" max="7168" width="17.28515625" style="230" customWidth="1"/>
    <col min="7169" max="7419" width="9.140625" style="230"/>
    <col min="7420" max="7420" width="68.7109375" style="230" customWidth="1"/>
    <col min="7421" max="7421" width="25" style="230" customWidth="1"/>
    <col min="7422" max="7422" width="17.85546875" style="230" customWidth="1"/>
    <col min="7423" max="7424" width="17.28515625" style="230" customWidth="1"/>
    <col min="7425" max="7675" width="9.140625" style="230"/>
    <col min="7676" max="7676" width="68.7109375" style="230" customWidth="1"/>
    <col min="7677" max="7677" width="25" style="230" customWidth="1"/>
    <col min="7678" max="7678" width="17.85546875" style="230" customWidth="1"/>
    <col min="7679" max="7680" width="17.28515625" style="230" customWidth="1"/>
    <col min="7681" max="7931" width="9.140625" style="230"/>
    <col min="7932" max="7932" width="68.7109375" style="230" customWidth="1"/>
    <col min="7933" max="7933" width="25" style="230" customWidth="1"/>
    <col min="7934" max="7934" width="17.85546875" style="230" customWidth="1"/>
    <col min="7935" max="7936" width="17.28515625" style="230" customWidth="1"/>
    <col min="7937" max="8187" width="9.140625" style="230"/>
    <col min="8188" max="8188" width="68.7109375" style="230" customWidth="1"/>
    <col min="8189" max="8189" width="25" style="230" customWidth="1"/>
    <col min="8190" max="8190" width="17.85546875" style="230" customWidth="1"/>
    <col min="8191" max="8192" width="17.28515625" style="230" customWidth="1"/>
    <col min="8193" max="8443" width="9.140625" style="230"/>
    <col min="8444" max="8444" width="68.7109375" style="230" customWidth="1"/>
    <col min="8445" max="8445" width="25" style="230" customWidth="1"/>
    <col min="8446" max="8446" width="17.85546875" style="230" customWidth="1"/>
    <col min="8447" max="8448" width="17.28515625" style="230" customWidth="1"/>
    <col min="8449" max="8699" width="9.140625" style="230"/>
    <col min="8700" max="8700" width="68.7109375" style="230" customWidth="1"/>
    <col min="8701" max="8701" width="25" style="230" customWidth="1"/>
    <col min="8702" max="8702" width="17.85546875" style="230" customWidth="1"/>
    <col min="8703" max="8704" width="17.28515625" style="230" customWidth="1"/>
    <col min="8705" max="8955" width="9.140625" style="230"/>
    <col min="8956" max="8956" width="68.7109375" style="230" customWidth="1"/>
    <col min="8957" max="8957" width="25" style="230" customWidth="1"/>
    <col min="8958" max="8958" width="17.85546875" style="230" customWidth="1"/>
    <col min="8959" max="8960" width="17.28515625" style="230" customWidth="1"/>
    <col min="8961" max="9211" width="9.140625" style="230"/>
    <col min="9212" max="9212" width="68.7109375" style="230" customWidth="1"/>
    <col min="9213" max="9213" width="25" style="230" customWidth="1"/>
    <col min="9214" max="9214" width="17.85546875" style="230" customWidth="1"/>
    <col min="9215" max="9216" width="17.28515625" style="230" customWidth="1"/>
    <col min="9217" max="9467" width="9.140625" style="230"/>
    <col min="9468" max="9468" width="68.7109375" style="230" customWidth="1"/>
    <col min="9469" max="9469" width="25" style="230" customWidth="1"/>
    <col min="9470" max="9470" width="17.85546875" style="230" customWidth="1"/>
    <col min="9471" max="9472" width="17.28515625" style="230" customWidth="1"/>
    <col min="9473" max="9723" width="9.140625" style="230"/>
    <col min="9724" max="9724" width="68.7109375" style="230" customWidth="1"/>
    <col min="9725" max="9725" width="25" style="230" customWidth="1"/>
    <col min="9726" max="9726" width="17.85546875" style="230" customWidth="1"/>
    <col min="9727" max="9728" width="17.28515625" style="230" customWidth="1"/>
    <col min="9729" max="9979" width="9.140625" style="230"/>
    <col min="9980" max="9980" width="68.7109375" style="230" customWidth="1"/>
    <col min="9981" max="9981" width="25" style="230" customWidth="1"/>
    <col min="9982" max="9982" width="17.85546875" style="230" customWidth="1"/>
    <col min="9983" max="9984" width="17.28515625" style="230" customWidth="1"/>
    <col min="9985" max="10235" width="9.140625" style="230"/>
    <col min="10236" max="10236" width="68.7109375" style="230" customWidth="1"/>
    <col min="10237" max="10237" width="25" style="230" customWidth="1"/>
    <col min="10238" max="10238" width="17.85546875" style="230" customWidth="1"/>
    <col min="10239" max="10240" width="17.28515625" style="230" customWidth="1"/>
    <col min="10241" max="10491" width="9.140625" style="230"/>
    <col min="10492" max="10492" width="68.7109375" style="230" customWidth="1"/>
    <col min="10493" max="10493" width="25" style="230" customWidth="1"/>
    <col min="10494" max="10494" width="17.85546875" style="230" customWidth="1"/>
    <col min="10495" max="10496" width="17.28515625" style="230" customWidth="1"/>
    <col min="10497" max="10747" width="9.140625" style="230"/>
    <col min="10748" max="10748" width="68.7109375" style="230" customWidth="1"/>
    <col min="10749" max="10749" width="25" style="230" customWidth="1"/>
    <col min="10750" max="10750" width="17.85546875" style="230" customWidth="1"/>
    <col min="10751" max="10752" width="17.28515625" style="230" customWidth="1"/>
    <col min="10753" max="11003" width="9.140625" style="230"/>
    <col min="11004" max="11004" width="68.7109375" style="230" customWidth="1"/>
    <col min="11005" max="11005" width="25" style="230" customWidth="1"/>
    <col min="11006" max="11006" width="17.85546875" style="230" customWidth="1"/>
    <col min="11007" max="11008" width="17.28515625" style="230" customWidth="1"/>
    <col min="11009" max="11259" width="9.140625" style="230"/>
    <col min="11260" max="11260" width="68.7109375" style="230" customWidth="1"/>
    <col min="11261" max="11261" width="25" style="230" customWidth="1"/>
    <col min="11262" max="11262" width="17.85546875" style="230" customWidth="1"/>
    <col min="11263" max="11264" width="17.28515625" style="230" customWidth="1"/>
    <col min="11265" max="11515" width="9.140625" style="230"/>
    <col min="11516" max="11516" width="68.7109375" style="230" customWidth="1"/>
    <col min="11517" max="11517" width="25" style="230" customWidth="1"/>
    <col min="11518" max="11518" width="17.85546875" style="230" customWidth="1"/>
    <col min="11519" max="11520" width="17.28515625" style="230" customWidth="1"/>
    <col min="11521" max="11771" width="9.140625" style="230"/>
    <col min="11772" max="11772" width="68.7109375" style="230" customWidth="1"/>
    <col min="11773" max="11773" width="25" style="230" customWidth="1"/>
    <col min="11774" max="11774" width="17.85546875" style="230" customWidth="1"/>
    <col min="11775" max="11776" width="17.28515625" style="230" customWidth="1"/>
    <col min="11777" max="12027" width="9.140625" style="230"/>
    <col min="12028" max="12028" width="68.7109375" style="230" customWidth="1"/>
    <col min="12029" max="12029" width="25" style="230" customWidth="1"/>
    <col min="12030" max="12030" width="17.85546875" style="230" customWidth="1"/>
    <col min="12031" max="12032" width="17.28515625" style="230" customWidth="1"/>
    <col min="12033" max="12283" width="9.140625" style="230"/>
    <col min="12284" max="12284" width="68.7109375" style="230" customWidth="1"/>
    <col min="12285" max="12285" width="25" style="230" customWidth="1"/>
    <col min="12286" max="12286" width="17.85546875" style="230" customWidth="1"/>
    <col min="12287" max="12288" width="17.28515625" style="230" customWidth="1"/>
    <col min="12289" max="12539" width="9.140625" style="230"/>
    <col min="12540" max="12540" width="68.7109375" style="230" customWidth="1"/>
    <col min="12541" max="12541" width="25" style="230" customWidth="1"/>
    <col min="12542" max="12542" width="17.85546875" style="230" customWidth="1"/>
    <col min="12543" max="12544" width="17.28515625" style="230" customWidth="1"/>
    <col min="12545" max="12795" width="9.140625" style="230"/>
    <col min="12796" max="12796" width="68.7109375" style="230" customWidth="1"/>
    <col min="12797" max="12797" width="25" style="230" customWidth="1"/>
    <col min="12798" max="12798" width="17.85546875" style="230" customWidth="1"/>
    <col min="12799" max="12800" width="17.28515625" style="230" customWidth="1"/>
    <col min="12801" max="13051" width="9.140625" style="230"/>
    <col min="13052" max="13052" width="68.7109375" style="230" customWidth="1"/>
    <col min="13053" max="13053" width="25" style="230" customWidth="1"/>
    <col min="13054" max="13054" width="17.85546875" style="230" customWidth="1"/>
    <col min="13055" max="13056" width="17.28515625" style="230" customWidth="1"/>
    <col min="13057" max="13307" width="9.140625" style="230"/>
    <col min="13308" max="13308" width="68.7109375" style="230" customWidth="1"/>
    <col min="13309" max="13309" width="25" style="230" customWidth="1"/>
    <col min="13310" max="13310" width="17.85546875" style="230" customWidth="1"/>
    <col min="13311" max="13312" width="17.28515625" style="230" customWidth="1"/>
    <col min="13313" max="13563" width="9.140625" style="230"/>
    <col min="13564" max="13564" width="68.7109375" style="230" customWidth="1"/>
    <col min="13565" max="13565" width="25" style="230" customWidth="1"/>
    <col min="13566" max="13566" width="17.85546875" style="230" customWidth="1"/>
    <col min="13567" max="13568" width="17.28515625" style="230" customWidth="1"/>
    <col min="13569" max="13819" width="9.140625" style="230"/>
    <col min="13820" max="13820" width="68.7109375" style="230" customWidth="1"/>
    <col min="13821" max="13821" width="25" style="230" customWidth="1"/>
    <col min="13822" max="13822" width="17.85546875" style="230" customWidth="1"/>
    <col min="13823" max="13824" width="17.28515625" style="230" customWidth="1"/>
    <col min="13825" max="14075" width="9.140625" style="230"/>
    <col min="14076" max="14076" width="68.7109375" style="230" customWidth="1"/>
    <col min="14077" max="14077" width="25" style="230" customWidth="1"/>
    <col min="14078" max="14078" width="17.85546875" style="230" customWidth="1"/>
    <col min="14079" max="14080" width="17.28515625" style="230" customWidth="1"/>
    <col min="14081" max="14331" width="9.140625" style="230"/>
    <col min="14332" max="14332" width="68.7109375" style="230" customWidth="1"/>
    <col min="14333" max="14333" width="25" style="230" customWidth="1"/>
    <col min="14334" max="14334" width="17.85546875" style="230" customWidth="1"/>
    <col min="14335" max="14336" width="17.28515625" style="230" customWidth="1"/>
    <col min="14337" max="14587" width="9.140625" style="230"/>
    <col min="14588" max="14588" width="68.7109375" style="230" customWidth="1"/>
    <col min="14589" max="14589" width="25" style="230" customWidth="1"/>
    <col min="14590" max="14590" width="17.85546875" style="230" customWidth="1"/>
    <col min="14591" max="14592" width="17.28515625" style="230" customWidth="1"/>
    <col min="14593" max="14843" width="9.140625" style="230"/>
    <col min="14844" max="14844" width="68.7109375" style="230" customWidth="1"/>
    <col min="14845" max="14845" width="25" style="230" customWidth="1"/>
    <col min="14846" max="14846" width="17.85546875" style="230" customWidth="1"/>
    <col min="14847" max="14848" width="17.28515625" style="230" customWidth="1"/>
    <col min="14849" max="15099" width="9.140625" style="230"/>
    <col min="15100" max="15100" width="68.7109375" style="230" customWidth="1"/>
    <col min="15101" max="15101" width="25" style="230" customWidth="1"/>
    <col min="15102" max="15102" width="17.85546875" style="230" customWidth="1"/>
    <col min="15103" max="15104" width="17.28515625" style="230" customWidth="1"/>
    <col min="15105" max="15355" width="9.140625" style="230"/>
    <col min="15356" max="15356" width="68.7109375" style="230" customWidth="1"/>
    <col min="15357" max="15357" width="25" style="230" customWidth="1"/>
    <col min="15358" max="15358" width="17.85546875" style="230" customWidth="1"/>
    <col min="15359" max="15360" width="17.28515625" style="230" customWidth="1"/>
    <col min="15361" max="15611" width="9.140625" style="230"/>
    <col min="15612" max="15612" width="68.7109375" style="230" customWidth="1"/>
    <col min="15613" max="15613" width="25" style="230" customWidth="1"/>
    <col min="15614" max="15614" width="17.85546875" style="230" customWidth="1"/>
    <col min="15615" max="15616" width="17.28515625" style="230" customWidth="1"/>
    <col min="15617" max="15867" width="9.140625" style="230"/>
    <col min="15868" max="15868" width="68.7109375" style="230" customWidth="1"/>
    <col min="15869" max="15869" width="25" style="230" customWidth="1"/>
    <col min="15870" max="15870" width="17.85546875" style="230" customWidth="1"/>
    <col min="15871" max="15872" width="17.28515625" style="230" customWidth="1"/>
    <col min="15873" max="16123" width="9.140625" style="230"/>
    <col min="16124" max="16124" width="68.7109375" style="230" customWidth="1"/>
    <col min="16125" max="16125" width="25" style="230" customWidth="1"/>
    <col min="16126" max="16126" width="17.85546875" style="230" customWidth="1"/>
    <col min="16127" max="16128" width="17.28515625" style="230" customWidth="1"/>
    <col min="16129" max="16384" width="9.140625" style="230"/>
  </cols>
  <sheetData>
    <row r="1" spans="1:5" ht="17.25" customHeight="1" x14ac:dyDescent="0.2">
      <c r="A1" s="229"/>
      <c r="B1" s="229"/>
      <c r="C1" s="229"/>
      <c r="D1" s="229"/>
      <c r="E1" s="229"/>
    </row>
    <row r="2" spans="1:5" ht="15.75" customHeight="1" x14ac:dyDescent="0.2">
      <c r="A2" s="231"/>
      <c r="B2" s="231"/>
      <c r="C2" s="231"/>
      <c r="D2" s="231" t="s">
        <v>281</v>
      </c>
      <c r="E2" s="231"/>
    </row>
    <row r="3" spans="1:5" ht="16.5" customHeight="1" x14ac:dyDescent="0.2">
      <c r="A3" s="231"/>
      <c r="B3" s="231"/>
      <c r="C3" s="231"/>
      <c r="D3" s="232"/>
    </row>
    <row r="4" spans="1:5" ht="15.75" customHeight="1" x14ac:dyDescent="0.25">
      <c r="A4" s="233" t="s">
        <v>283</v>
      </c>
      <c r="B4" s="233"/>
      <c r="C4" s="233"/>
      <c r="D4" s="233"/>
      <c r="E4" s="233"/>
    </row>
    <row r="5" spans="1:5" ht="15.75" customHeight="1" x14ac:dyDescent="0.25">
      <c r="A5" s="233" t="s">
        <v>284</v>
      </c>
      <c r="B5" s="233"/>
      <c r="C5" s="233"/>
      <c r="D5" s="233"/>
      <c r="E5" s="233"/>
    </row>
    <row r="6" spans="1:5" ht="9.75" customHeight="1" x14ac:dyDescent="0.25">
      <c r="A6" s="234"/>
      <c r="B6" s="234"/>
      <c r="C6" s="234"/>
      <c r="D6" s="235"/>
    </row>
    <row r="7" spans="1:5" ht="18.75" customHeight="1" x14ac:dyDescent="0.2">
      <c r="A7" s="236" t="s">
        <v>285</v>
      </c>
      <c r="B7" s="237" t="s">
        <v>286</v>
      </c>
      <c r="C7" s="238" t="s">
        <v>287</v>
      </c>
      <c r="D7" s="238" t="s">
        <v>288</v>
      </c>
      <c r="E7" s="238" t="s">
        <v>40</v>
      </c>
    </row>
    <row r="8" spans="1:5" ht="18.75" customHeight="1" x14ac:dyDescent="0.2">
      <c r="A8" s="236"/>
      <c r="B8" s="237"/>
      <c r="C8" s="239"/>
      <c r="D8" s="239"/>
      <c r="E8" s="239"/>
    </row>
    <row r="9" spans="1:5" ht="10.15" customHeight="1" x14ac:dyDescent="0.2">
      <c r="A9" s="240">
        <v>1</v>
      </c>
      <c r="B9" s="240">
        <v>2</v>
      </c>
      <c r="C9" s="240">
        <v>3</v>
      </c>
      <c r="D9" s="240" t="s">
        <v>289</v>
      </c>
      <c r="E9" s="240">
        <v>5</v>
      </c>
    </row>
    <row r="10" spans="1:5" ht="20.25" customHeight="1" x14ac:dyDescent="0.2">
      <c r="A10" s="241" t="s">
        <v>100</v>
      </c>
      <c r="B10" s="242" t="s">
        <v>99</v>
      </c>
      <c r="C10" s="243">
        <f>C11+C13+C15+C20+C23+C24+C28+C30+C33+C37+C38</f>
        <v>490033758.82000005</v>
      </c>
      <c r="D10" s="243">
        <f>E10-C10</f>
        <v>108897.54999995232</v>
      </c>
      <c r="E10" s="243">
        <f>E11+E13+E15+E20+E23+E24+E28+E30+E33+E37+E38</f>
        <v>490142656.37</v>
      </c>
    </row>
    <row r="11" spans="1:5" ht="18" customHeight="1" x14ac:dyDescent="0.2">
      <c r="A11" s="244" t="s">
        <v>290</v>
      </c>
      <c r="B11" s="242" t="s">
        <v>102</v>
      </c>
      <c r="C11" s="243">
        <f>C12</f>
        <v>382155000</v>
      </c>
      <c r="D11" s="243">
        <f t="shared" ref="D11:D48" si="0">E11-C11</f>
        <v>0</v>
      </c>
      <c r="E11" s="243">
        <f>E12</f>
        <v>382155000</v>
      </c>
    </row>
    <row r="12" spans="1:5" ht="18.75" customHeight="1" x14ac:dyDescent="0.2">
      <c r="A12" s="245" t="s">
        <v>105</v>
      </c>
      <c r="B12" s="242" t="s">
        <v>291</v>
      </c>
      <c r="C12" s="243">
        <v>382155000</v>
      </c>
      <c r="D12" s="243">
        <f t="shared" si="0"/>
        <v>0</v>
      </c>
      <c r="E12" s="243">
        <v>382155000</v>
      </c>
    </row>
    <row r="13" spans="1:5" ht="34.15" customHeight="1" x14ac:dyDescent="0.2">
      <c r="A13" s="246" t="s">
        <v>292</v>
      </c>
      <c r="B13" s="242" t="s">
        <v>293</v>
      </c>
      <c r="C13" s="243">
        <f>C14</f>
        <v>2550040</v>
      </c>
      <c r="D13" s="243">
        <f t="shared" si="0"/>
        <v>0</v>
      </c>
      <c r="E13" s="243">
        <f>E14</f>
        <v>2550040</v>
      </c>
    </row>
    <row r="14" spans="1:5" ht="34.5" customHeight="1" x14ac:dyDescent="0.2">
      <c r="A14" s="245" t="s">
        <v>109</v>
      </c>
      <c r="B14" s="242" t="s">
        <v>294</v>
      </c>
      <c r="C14" s="243">
        <v>2550040</v>
      </c>
      <c r="D14" s="243">
        <f t="shared" si="0"/>
        <v>0</v>
      </c>
      <c r="E14" s="243">
        <v>2550040</v>
      </c>
    </row>
    <row r="15" spans="1:5" ht="17.25" customHeight="1" x14ac:dyDescent="0.2">
      <c r="A15" s="244" t="s">
        <v>111</v>
      </c>
      <c r="B15" s="242" t="s">
        <v>110</v>
      </c>
      <c r="C15" s="243">
        <f>C17+C19+C16</f>
        <v>21775000</v>
      </c>
      <c r="D15" s="243">
        <f t="shared" si="0"/>
        <v>0</v>
      </c>
      <c r="E15" s="243">
        <f>E17+E19+E16</f>
        <v>21775000</v>
      </c>
    </row>
    <row r="16" spans="1:5" ht="30" customHeight="1" x14ac:dyDescent="0.2">
      <c r="A16" s="247" t="s">
        <v>113</v>
      </c>
      <c r="B16" s="242" t="s">
        <v>295</v>
      </c>
      <c r="C16" s="243">
        <v>15975000</v>
      </c>
      <c r="D16" s="243">
        <f t="shared" si="0"/>
        <v>0</v>
      </c>
      <c r="E16" s="243">
        <v>15975000</v>
      </c>
    </row>
    <row r="17" spans="1:5" ht="20.45" customHeight="1" x14ac:dyDescent="0.2">
      <c r="A17" s="245" t="s">
        <v>115</v>
      </c>
      <c r="B17" s="242" t="s">
        <v>114</v>
      </c>
      <c r="C17" s="243">
        <v>100000</v>
      </c>
      <c r="D17" s="243">
        <f t="shared" si="0"/>
        <v>0</v>
      </c>
      <c r="E17" s="243">
        <v>100000</v>
      </c>
    </row>
    <row r="18" spans="1:5" ht="20.25" hidden="1" customHeight="1" x14ac:dyDescent="0.2">
      <c r="A18" s="245" t="s">
        <v>296</v>
      </c>
      <c r="B18" s="242" t="s">
        <v>297</v>
      </c>
      <c r="C18" s="243">
        <v>0</v>
      </c>
      <c r="D18" s="243">
        <f t="shared" si="0"/>
        <v>0</v>
      </c>
      <c r="E18" s="243">
        <v>0</v>
      </c>
    </row>
    <row r="19" spans="1:5" ht="31.9" customHeight="1" x14ac:dyDescent="0.2">
      <c r="A19" s="245" t="s">
        <v>298</v>
      </c>
      <c r="B19" s="242" t="s">
        <v>299</v>
      </c>
      <c r="C19" s="243">
        <v>5700000</v>
      </c>
      <c r="D19" s="243">
        <f t="shared" si="0"/>
        <v>0</v>
      </c>
      <c r="E19" s="243">
        <v>5700000</v>
      </c>
    </row>
    <row r="20" spans="1:5" ht="19.5" customHeight="1" x14ac:dyDescent="0.2">
      <c r="A20" s="248" t="s">
        <v>119</v>
      </c>
      <c r="B20" s="242" t="s">
        <v>118</v>
      </c>
      <c r="C20" s="243">
        <f>C21+C22</f>
        <v>28000000</v>
      </c>
      <c r="D20" s="243">
        <f t="shared" si="0"/>
        <v>0</v>
      </c>
      <c r="E20" s="243">
        <f>E21+E22</f>
        <v>28000000</v>
      </c>
    </row>
    <row r="21" spans="1:5" ht="17.45" customHeight="1" x14ac:dyDescent="0.2">
      <c r="A21" s="246" t="s">
        <v>300</v>
      </c>
      <c r="B21" s="242" t="s">
        <v>301</v>
      </c>
      <c r="C21" s="243">
        <v>15200000</v>
      </c>
      <c r="D21" s="243">
        <f t="shared" si="0"/>
        <v>0</v>
      </c>
      <c r="E21" s="243">
        <v>15200000</v>
      </c>
    </row>
    <row r="22" spans="1:5" ht="17.25" customHeight="1" x14ac:dyDescent="0.2">
      <c r="A22" s="246" t="s">
        <v>302</v>
      </c>
      <c r="B22" s="242" t="s">
        <v>303</v>
      </c>
      <c r="C22" s="243">
        <v>12800000</v>
      </c>
      <c r="D22" s="243">
        <f t="shared" si="0"/>
        <v>0</v>
      </c>
      <c r="E22" s="243">
        <v>12800000</v>
      </c>
    </row>
    <row r="23" spans="1:5" ht="17.25" customHeight="1" x14ac:dyDescent="0.2">
      <c r="A23" s="248" t="s">
        <v>125</v>
      </c>
      <c r="B23" s="242" t="s">
        <v>124</v>
      </c>
      <c r="C23" s="243">
        <v>6500000</v>
      </c>
      <c r="D23" s="243">
        <f t="shared" si="0"/>
        <v>0</v>
      </c>
      <c r="E23" s="243">
        <v>6500000</v>
      </c>
    </row>
    <row r="24" spans="1:5" ht="31.9" customHeight="1" x14ac:dyDescent="0.2">
      <c r="A24" s="244" t="s">
        <v>136</v>
      </c>
      <c r="B24" s="242" t="s">
        <v>135</v>
      </c>
      <c r="C24" s="243">
        <f>C25+C27+C26</f>
        <v>16711584.41</v>
      </c>
      <c r="D24" s="243">
        <f t="shared" si="0"/>
        <v>0</v>
      </c>
      <c r="E24" s="243">
        <f>E25+E27+E26</f>
        <v>16711584.41</v>
      </c>
    </row>
    <row r="25" spans="1:5" ht="82.9" customHeight="1" x14ac:dyDescent="0.2">
      <c r="A25" s="249" t="s">
        <v>304</v>
      </c>
      <c r="B25" s="242" t="s">
        <v>137</v>
      </c>
      <c r="C25" s="243">
        <f>13503254.1+142703.31</f>
        <v>13645957.41</v>
      </c>
      <c r="D25" s="243">
        <f t="shared" si="0"/>
        <v>0</v>
      </c>
      <c r="E25" s="243">
        <f>13503254.1+142703.31</f>
        <v>13645957.41</v>
      </c>
    </row>
    <row r="26" spans="1:5" ht="33" hidden="1" customHeight="1" x14ac:dyDescent="0.2">
      <c r="A26" s="249" t="s">
        <v>305</v>
      </c>
      <c r="B26" s="242" t="s">
        <v>306</v>
      </c>
      <c r="C26" s="243">
        <v>0</v>
      </c>
      <c r="D26" s="243">
        <f t="shared" si="0"/>
        <v>0</v>
      </c>
      <c r="E26" s="243">
        <v>0</v>
      </c>
    </row>
    <row r="27" spans="1:5" ht="79.900000000000006" customHeight="1" x14ac:dyDescent="0.2">
      <c r="A27" s="249" t="s">
        <v>307</v>
      </c>
      <c r="B27" s="242" t="s">
        <v>308</v>
      </c>
      <c r="C27" s="243">
        <v>3065627</v>
      </c>
      <c r="D27" s="243">
        <f t="shared" si="0"/>
        <v>0</v>
      </c>
      <c r="E27" s="243">
        <v>3065627</v>
      </c>
    </row>
    <row r="28" spans="1:5" ht="19.899999999999999" customHeight="1" x14ac:dyDescent="0.2">
      <c r="A28" s="244" t="s">
        <v>154</v>
      </c>
      <c r="B28" s="242" t="s">
        <v>153</v>
      </c>
      <c r="C28" s="243">
        <f>C29</f>
        <v>7462413</v>
      </c>
      <c r="D28" s="243">
        <f t="shared" si="0"/>
        <v>0</v>
      </c>
      <c r="E28" s="243">
        <f>E29</f>
        <v>7462413</v>
      </c>
    </row>
    <row r="29" spans="1:5" ht="20.45" customHeight="1" x14ac:dyDescent="0.2">
      <c r="A29" s="245" t="s">
        <v>156</v>
      </c>
      <c r="B29" s="242" t="s">
        <v>309</v>
      </c>
      <c r="C29" s="243">
        <v>7462413</v>
      </c>
      <c r="D29" s="243">
        <f t="shared" si="0"/>
        <v>0</v>
      </c>
      <c r="E29" s="243">
        <v>7462413</v>
      </c>
    </row>
    <row r="30" spans="1:5" ht="30.6" customHeight="1" x14ac:dyDescent="0.2">
      <c r="A30" s="247" t="s">
        <v>310</v>
      </c>
      <c r="B30" s="242" t="s">
        <v>157</v>
      </c>
      <c r="C30" s="243">
        <f>C31+C32</f>
        <v>667318.1</v>
      </c>
      <c r="D30" s="243">
        <f t="shared" si="0"/>
        <v>108897.54999999993</v>
      </c>
      <c r="E30" s="243">
        <f>E31+E32</f>
        <v>776215.64999999991</v>
      </c>
    </row>
    <row r="31" spans="1:5" ht="19.899999999999999" customHeight="1" x14ac:dyDescent="0.2">
      <c r="A31" s="250" t="s">
        <v>311</v>
      </c>
      <c r="B31" s="242" t="s">
        <v>312</v>
      </c>
      <c r="C31" s="243">
        <v>348450</v>
      </c>
      <c r="D31" s="243">
        <f t="shared" si="0"/>
        <v>0</v>
      </c>
      <c r="E31" s="243">
        <v>348450</v>
      </c>
    </row>
    <row r="32" spans="1:5" ht="18" customHeight="1" x14ac:dyDescent="0.2">
      <c r="A32" s="250" t="s">
        <v>313</v>
      </c>
      <c r="B32" s="242" t="s">
        <v>314</v>
      </c>
      <c r="C32" s="243">
        <v>318868.09999999998</v>
      </c>
      <c r="D32" s="243">
        <f t="shared" si="0"/>
        <v>108897.54999999999</v>
      </c>
      <c r="E32" s="243">
        <f>318868.1+108897.55</f>
        <v>427765.64999999997</v>
      </c>
    </row>
    <row r="33" spans="1:5" ht="31.9" customHeight="1" x14ac:dyDescent="0.2">
      <c r="A33" s="244" t="s">
        <v>166</v>
      </c>
      <c r="B33" s="242" t="s">
        <v>165</v>
      </c>
      <c r="C33" s="243">
        <f>C34+C36+C35</f>
        <v>18035986</v>
      </c>
      <c r="D33" s="243">
        <f t="shared" si="0"/>
        <v>0</v>
      </c>
      <c r="E33" s="243">
        <f>E34+E36+E35</f>
        <v>18035986</v>
      </c>
    </row>
    <row r="34" spans="1:5" ht="82.15" customHeight="1" x14ac:dyDescent="0.2">
      <c r="A34" s="251" t="s">
        <v>168</v>
      </c>
      <c r="B34" s="242" t="s">
        <v>315</v>
      </c>
      <c r="C34" s="243">
        <v>1798986</v>
      </c>
      <c r="D34" s="243">
        <f t="shared" si="0"/>
        <v>0</v>
      </c>
      <c r="E34" s="243">
        <v>1798986</v>
      </c>
    </row>
    <row r="35" spans="1:5" ht="39" customHeight="1" x14ac:dyDescent="0.2">
      <c r="A35" s="251" t="s">
        <v>316</v>
      </c>
      <c r="B35" s="242" t="s">
        <v>317</v>
      </c>
      <c r="C35" s="243">
        <v>0</v>
      </c>
      <c r="D35" s="243">
        <f t="shared" si="0"/>
        <v>0</v>
      </c>
      <c r="E35" s="243">
        <v>0</v>
      </c>
    </row>
    <row r="36" spans="1:5" ht="33" customHeight="1" x14ac:dyDescent="0.2">
      <c r="A36" s="251" t="s">
        <v>318</v>
      </c>
      <c r="B36" s="242" t="s">
        <v>319</v>
      </c>
      <c r="C36" s="243">
        <v>16237000</v>
      </c>
      <c r="D36" s="243">
        <f t="shared" si="0"/>
        <v>0</v>
      </c>
      <c r="E36" s="243">
        <v>16237000</v>
      </c>
    </row>
    <row r="37" spans="1:5" ht="19.5" customHeight="1" x14ac:dyDescent="0.2">
      <c r="A37" s="244" t="s">
        <v>181</v>
      </c>
      <c r="B37" s="242" t="s">
        <v>180</v>
      </c>
      <c r="C37" s="243">
        <v>1315000</v>
      </c>
      <c r="D37" s="243">
        <f t="shared" si="0"/>
        <v>0</v>
      </c>
      <c r="E37" s="243">
        <v>1315000</v>
      </c>
    </row>
    <row r="38" spans="1:5" ht="18" customHeight="1" x14ac:dyDescent="0.2">
      <c r="A38" s="244" t="s">
        <v>183</v>
      </c>
      <c r="B38" s="242" t="s">
        <v>182</v>
      </c>
      <c r="C38" s="243">
        <v>4861417.3099999996</v>
      </c>
      <c r="D38" s="243">
        <f t="shared" si="0"/>
        <v>0</v>
      </c>
      <c r="E38" s="243">
        <v>4861417.3099999996</v>
      </c>
    </row>
    <row r="39" spans="1:5" ht="18.75" customHeight="1" x14ac:dyDescent="0.2">
      <c r="A39" s="244" t="s">
        <v>6</v>
      </c>
      <c r="B39" s="242" t="s">
        <v>188</v>
      </c>
      <c r="C39" s="243">
        <f>C40+C45+C46+C47</f>
        <v>772354011.3900001</v>
      </c>
      <c r="D39" s="243">
        <f t="shared" si="0"/>
        <v>31371798.00999999</v>
      </c>
      <c r="E39" s="243">
        <f>E40+E45+E46+E47</f>
        <v>803725809.4000001</v>
      </c>
    </row>
    <row r="40" spans="1:5" ht="32.450000000000003" customHeight="1" x14ac:dyDescent="0.2">
      <c r="A40" s="245" t="s">
        <v>320</v>
      </c>
      <c r="B40" s="242" t="s">
        <v>189</v>
      </c>
      <c r="C40" s="243">
        <f>C41+C42+C43+C44</f>
        <v>772354011.3900001</v>
      </c>
      <c r="D40" s="243">
        <f>E40-C40</f>
        <v>34232011.75999999</v>
      </c>
      <c r="E40" s="243">
        <f>E41+E42+E43+E44</f>
        <v>806586023.1500001</v>
      </c>
    </row>
    <row r="41" spans="1:5" ht="16.899999999999999" customHeight="1" x14ac:dyDescent="0.2">
      <c r="A41" s="245" t="s">
        <v>321</v>
      </c>
      <c r="B41" s="242" t="s">
        <v>193</v>
      </c>
      <c r="C41" s="243">
        <v>17002872.940000001</v>
      </c>
      <c r="D41" s="243">
        <f t="shared" si="0"/>
        <v>0</v>
      </c>
      <c r="E41" s="243">
        <v>17002872.940000001</v>
      </c>
    </row>
    <row r="42" spans="1:5" ht="36" customHeight="1" x14ac:dyDescent="0.2">
      <c r="A42" s="252" t="s">
        <v>9</v>
      </c>
      <c r="B42" s="242" t="s">
        <v>195</v>
      </c>
      <c r="C42" s="243">
        <v>181043858.05000001</v>
      </c>
      <c r="D42" s="243">
        <f t="shared" si="0"/>
        <v>1085290.7599999905</v>
      </c>
      <c r="E42" s="243">
        <f>181565078.23+564070.58</f>
        <v>182129148.81</v>
      </c>
    </row>
    <row r="43" spans="1:5" ht="19.899999999999999" customHeight="1" x14ac:dyDescent="0.2">
      <c r="A43" s="252" t="s">
        <v>322</v>
      </c>
      <c r="B43" s="242" t="s">
        <v>197</v>
      </c>
      <c r="C43" s="243">
        <v>569097763.57000005</v>
      </c>
      <c r="D43" s="243">
        <f t="shared" si="0"/>
        <v>-459</v>
      </c>
      <c r="E43" s="243">
        <v>569097304.57000005</v>
      </c>
    </row>
    <row r="44" spans="1:5" ht="18" customHeight="1" x14ac:dyDescent="0.2">
      <c r="A44" s="253" t="s">
        <v>27</v>
      </c>
      <c r="B44" s="242" t="s">
        <v>199</v>
      </c>
      <c r="C44" s="243">
        <v>5209516.83</v>
      </c>
      <c r="D44" s="243">
        <f t="shared" si="0"/>
        <v>33147180</v>
      </c>
      <c r="E44" s="243">
        <f>37356696.83+1000000</f>
        <v>38356696.829999998</v>
      </c>
    </row>
    <row r="45" spans="1:5" ht="35.25" hidden="1" customHeight="1" x14ac:dyDescent="0.2">
      <c r="A45" s="254" t="s">
        <v>201</v>
      </c>
      <c r="B45" s="255" t="s">
        <v>323</v>
      </c>
      <c r="C45" s="243">
        <v>0</v>
      </c>
      <c r="D45" s="243">
        <f t="shared" si="0"/>
        <v>0</v>
      </c>
      <c r="E45" s="243">
        <v>0</v>
      </c>
    </row>
    <row r="46" spans="1:5" ht="33.75" hidden="1" customHeight="1" x14ac:dyDescent="0.2">
      <c r="A46" s="254" t="s">
        <v>324</v>
      </c>
      <c r="B46" s="255" t="s">
        <v>325</v>
      </c>
      <c r="C46" s="243">
        <v>0</v>
      </c>
      <c r="D46" s="243">
        <f t="shared" si="0"/>
        <v>0</v>
      </c>
      <c r="E46" s="243">
        <v>0</v>
      </c>
    </row>
    <row r="47" spans="1:5" ht="33.75" hidden="1" customHeight="1" x14ac:dyDescent="0.2">
      <c r="A47" s="253" t="s">
        <v>326</v>
      </c>
      <c r="B47" s="256" t="s">
        <v>327</v>
      </c>
      <c r="C47" s="243">
        <v>0</v>
      </c>
      <c r="D47" s="243">
        <f t="shared" si="0"/>
        <v>-2860213.75</v>
      </c>
      <c r="E47" s="243">
        <v>-2860213.75</v>
      </c>
    </row>
    <row r="48" spans="1:5" ht="20.45" customHeight="1" x14ac:dyDescent="0.2">
      <c r="A48" s="257" t="s">
        <v>208</v>
      </c>
      <c r="B48" s="258"/>
      <c r="C48" s="243">
        <f>C39+C10</f>
        <v>1262387770.21</v>
      </c>
      <c r="D48" s="243">
        <f t="shared" si="0"/>
        <v>31480695.559999943</v>
      </c>
      <c r="E48" s="243">
        <f>E39+E10</f>
        <v>1293868465.77</v>
      </c>
    </row>
    <row r="50" spans="3:4" x14ac:dyDescent="0.2">
      <c r="C50" s="259"/>
      <c r="D50" s="259"/>
    </row>
    <row r="52" spans="3:4" x14ac:dyDescent="0.2">
      <c r="C52" s="260"/>
      <c r="D52" s="260"/>
    </row>
    <row r="53" spans="3:4" x14ac:dyDescent="0.2">
      <c r="C53" s="259"/>
      <c r="D53" s="259"/>
    </row>
  </sheetData>
  <mergeCells count="12">
    <mergeCell ref="A6:C6"/>
    <mergeCell ref="A7:A8"/>
    <mergeCell ref="B7:B8"/>
    <mergeCell ref="C7:C8"/>
    <mergeCell ref="D7:D8"/>
    <mergeCell ref="E7:E8"/>
    <mergeCell ref="A1:E1"/>
    <mergeCell ref="A2:C2"/>
    <mergeCell ref="D2:E2"/>
    <mergeCell ref="A3:C3"/>
    <mergeCell ref="A4:E4"/>
    <mergeCell ref="A5:E5"/>
  </mergeCells>
  <pageMargins left="0.98425196850393704" right="0.19685039370078741" top="0.39370078740157483" bottom="0.39370078740157483" header="0" footer="0"/>
  <pageSetup paperSize="9" scale="80" fitToWidth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4</vt:lpstr>
      <vt:lpstr>5</vt:lpstr>
      <vt:lpstr>3</vt:lpstr>
      <vt:lpstr>2</vt:lpstr>
      <vt:lpstr>1</vt:lpstr>
      <vt:lpstr>'1'!Заголовки_для_печати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2022-05-20T08:49:36Z</dcterms:modified>
</cp:coreProperties>
</file>