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4" sheetId="5" r:id="rId1"/>
    <sheet name="3" sheetId="4" r:id="rId2"/>
    <sheet name="2" sheetId="3" r:id="rId3"/>
    <sheet name="Приложение №1" sheetId="2" r:id="rId4"/>
  </sheets>
  <definedNames>
    <definedName name="_xlnm._FilterDatabase" localSheetId="0" hidden="1">'4'!$H$2:$H$244</definedName>
    <definedName name="_xlnm.Print_Titles" localSheetId="2">'2'!$3:$5</definedName>
    <definedName name="_xlnm.Print_Titles" localSheetId="1">'3'!$1:$6</definedName>
    <definedName name="_xlnm.Print_Titles" localSheetId="0">'4'!$4:$6</definedName>
    <definedName name="_xlnm.Print_Area" localSheetId="1">'3'!$A$1:$N$51</definedName>
    <definedName name="_xlnm.Print_Area" localSheetId="0">'4'!$A$1:$I$58</definedName>
    <definedName name="_xlnm.Print_Area" localSheetId="3">'Приложение №1'!$A$1:$I$46</definedName>
  </definedNames>
  <calcPr calcId="152511"/>
</workbook>
</file>

<file path=xl/calcChain.xml><?xml version="1.0" encoding="utf-8"?>
<calcChain xmlns="http://schemas.openxmlformats.org/spreadsheetml/2006/main">
  <c r="F51" i="4" l="1"/>
  <c r="E51" i="4"/>
  <c r="D51" i="4"/>
  <c r="N50" i="4"/>
  <c r="M50" i="4"/>
  <c r="L50" i="4"/>
  <c r="K50" i="4"/>
  <c r="J50" i="4"/>
  <c r="F50" i="4"/>
  <c r="E50" i="4"/>
  <c r="D50" i="4"/>
  <c r="I49" i="4"/>
  <c r="N49" i="4" s="1"/>
  <c r="H49" i="4"/>
  <c r="G49" i="4"/>
  <c r="J49" i="4" s="1"/>
  <c r="F49" i="4"/>
  <c r="E49" i="4"/>
  <c r="D49" i="4"/>
  <c r="N48" i="4"/>
  <c r="M48" i="4"/>
  <c r="L48" i="4"/>
  <c r="K48" i="4"/>
  <c r="J48" i="4"/>
  <c r="F48" i="4"/>
  <c r="E48" i="4"/>
  <c r="D48" i="4"/>
  <c r="N47" i="4"/>
  <c r="M47" i="4"/>
  <c r="L47" i="4"/>
  <c r="K47" i="4"/>
  <c r="J47" i="4"/>
  <c r="F47" i="4"/>
  <c r="E47" i="4"/>
  <c r="D47" i="4"/>
  <c r="I46" i="4"/>
  <c r="M46" i="4" s="1"/>
  <c r="H46" i="4"/>
  <c r="G46" i="4"/>
  <c r="J46" i="4" s="1"/>
  <c r="F46" i="4"/>
  <c r="E46" i="4"/>
  <c r="D46" i="4"/>
  <c r="N45" i="4"/>
  <c r="M45" i="4"/>
  <c r="L45" i="4"/>
  <c r="K45" i="4"/>
  <c r="J45" i="4"/>
  <c r="F45" i="4"/>
  <c r="E45" i="4"/>
  <c r="D45" i="4"/>
  <c r="N44" i="4"/>
  <c r="M44" i="4"/>
  <c r="L44" i="4"/>
  <c r="K44" i="4"/>
  <c r="J44" i="4"/>
  <c r="F44" i="4"/>
  <c r="E44" i="4"/>
  <c r="D44" i="4"/>
  <c r="N43" i="4"/>
  <c r="M43" i="4"/>
  <c r="L43" i="4"/>
  <c r="K43" i="4"/>
  <c r="J43" i="4"/>
  <c r="F43" i="4"/>
  <c r="E43" i="4"/>
  <c r="D43" i="4"/>
  <c r="M42" i="4"/>
  <c r="F42" i="4"/>
  <c r="E42" i="4"/>
  <c r="D42" i="4"/>
  <c r="I41" i="4"/>
  <c r="N41" i="4" s="1"/>
  <c r="H41" i="4"/>
  <c r="G41" i="4"/>
  <c r="J41" i="4" s="1"/>
  <c r="F41" i="4"/>
  <c r="E41" i="4"/>
  <c r="D41" i="4"/>
  <c r="N40" i="4"/>
  <c r="M40" i="4"/>
  <c r="L40" i="4"/>
  <c r="K40" i="4"/>
  <c r="J40" i="4"/>
  <c r="F40" i="4"/>
  <c r="E40" i="4"/>
  <c r="D40" i="4"/>
  <c r="J39" i="4"/>
  <c r="I39" i="4"/>
  <c r="M39" i="4" s="1"/>
  <c r="H39" i="4"/>
  <c r="K39" i="4" s="1"/>
  <c r="G39" i="4"/>
  <c r="F39" i="4"/>
  <c r="E39" i="4"/>
  <c r="D39" i="4"/>
  <c r="N38" i="4"/>
  <c r="M38" i="4"/>
  <c r="L38" i="4"/>
  <c r="K38" i="4"/>
  <c r="J38" i="4"/>
  <c r="F38" i="4"/>
  <c r="E38" i="4"/>
  <c r="D38" i="4"/>
  <c r="I37" i="4"/>
  <c r="N37" i="4" s="1"/>
  <c r="H37" i="4"/>
  <c r="G37" i="4"/>
  <c r="J37" i="4" s="1"/>
  <c r="F37" i="4"/>
  <c r="E37" i="4"/>
  <c r="D37" i="4"/>
  <c r="N36" i="4"/>
  <c r="M36" i="4"/>
  <c r="L36" i="4"/>
  <c r="K36" i="4"/>
  <c r="J36" i="4"/>
  <c r="F36" i="4"/>
  <c r="E36" i="4"/>
  <c r="D36" i="4"/>
  <c r="N35" i="4"/>
  <c r="M35" i="4"/>
  <c r="L35" i="4"/>
  <c r="K35" i="4"/>
  <c r="J35" i="4"/>
  <c r="F35" i="4"/>
  <c r="E35" i="4"/>
  <c r="D35" i="4"/>
  <c r="N34" i="4"/>
  <c r="M34" i="4"/>
  <c r="L34" i="4"/>
  <c r="K34" i="4"/>
  <c r="J34" i="4"/>
  <c r="F34" i="4"/>
  <c r="E34" i="4"/>
  <c r="D34" i="4"/>
  <c r="N33" i="4"/>
  <c r="M33" i="4"/>
  <c r="L33" i="4"/>
  <c r="K33" i="4"/>
  <c r="J33" i="4"/>
  <c r="F33" i="4"/>
  <c r="E33" i="4"/>
  <c r="D33" i="4"/>
  <c r="N32" i="4"/>
  <c r="M32" i="4"/>
  <c r="L32" i="4"/>
  <c r="K32" i="4"/>
  <c r="J32" i="4"/>
  <c r="F32" i="4"/>
  <c r="E32" i="4"/>
  <c r="D32" i="4"/>
  <c r="I31" i="4"/>
  <c r="M31" i="4" s="1"/>
  <c r="H31" i="4"/>
  <c r="G31" i="4"/>
  <c r="J31" i="4" s="1"/>
  <c r="F31" i="4"/>
  <c r="E31" i="4"/>
  <c r="D31" i="4"/>
  <c r="N30" i="4"/>
  <c r="M30" i="4"/>
  <c r="L30" i="4"/>
  <c r="K30" i="4"/>
  <c r="J30" i="4"/>
  <c r="F30" i="4"/>
  <c r="E30" i="4"/>
  <c r="D30" i="4"/>
  <c r="I29" i="4"/>
  <c r="N29" i="4" s="1"/>
  <c r="H29" i="4"/>
  <c r="G29" i="4"/>
  <c r="J29" i="4" s="1"/>
  <c r="F29" i="4"/>
  <c r="E29" i="4"/>
  <c r="D29" i="4"/>
  <c r="N28" i="4"/>
  <c r="M28" i="4"/>
  <c r="L28" i="4"/>
  <c r="K28" i="4"/>
  <c r="J28" i="4"/>
  <c r="F28" i="4"/>
  <c r="E28" i="4"/>
  <c r="D28" i="4"/>
  <c r="N27" i="4"/>
  <c r="M27" i="4"/>
  <c r="L27" i="4"/>
  <c r="K27" i="4"/>
  <c r="J27" i="4"/>
  <c r="F27" i="4"/>
  <c r="E27" i="4"/>
  <c r="D27" i="4"/>
  <c r="N26" i="4"/>
  <c r="M26" i="4"/>
  <c r="L26" i="4"/>
  <c r="K26" i="4"/>
  <c r="J26" i="4"/>
  <c r="F26" i="4"/>
  <c r="E26" i="4"/>
  <c r="D26" i="4"/>
  <c r="M25" i="4"/>
  <c r="L25" i="4"/>
  <c r="K25" i="4"/>
  <c r="J25" i="4"/>
  <c r="F25" i="4"/>
  <c r="E25" i="4"/>
  <c r="D25" i="4"/>
  <c r="I24" i="4"/>
  <c r="N24" i="4" s="1"/>
  <c r="H24" i="4"/>
  <c r="G24" i="4"/>
  <c r="J24" i="4" s="1"/>
  <c r="F24" i="4"/>
  <c r="E24" i="4"/>
  <c r="D24" i="4"/>
  <c r="N23" i="4"/>
  <c r="M23" i="4"/>
  <c r="L23" i="4"/>
  <c r="K23" i="4"/>
  <c r="J23" i="4"/>
  <c r="F23" i="4"/>
  <c r="E23" i="4"/>
  <c r="D23" i="4"/>
  <c r="N22" i="4"/>
  <c r="M22" i="4"/>
  <c r="L22" i="4"/>
  <c r="K22" i="4"/>
  <c r="J22" i="4"/>
  <c r="F22" i="4"/>
  <c r="E22" i="4"/>
  <c r="D22" i="4"/>
  <c r="N21" i="4"/>
  <c r="M21" i="4"/>
  <c r="L21" i="4"/>
  <c r="K21" i="4"/>
  <c r="J21" i="4"/>
  <c r="F21" i="4"/>
  <c r="E21" i="4"/>
  <c r="D21" i="4"/>
  <c r="I20" i="4"/>
  <c r="M20" i="4" s="1"/>
  <c r="H20" i="4"/>
  <c r="G20" i="4"/>
  <c r="J20" i="4" s="1"/>
  <c r="F20" i="4"/>
  <c r="E20" i="4"/>
  <c r="D20" i="4"/>
  <c r="N19" i="4"/>
  <c r="M19" i="4"/>
  <c r="L19" i="4"/>
  <c r="K19" i="4"/>
  <c r="J19" i="4"/>
  <c r="F19" i="4"/>
  <c r="E19" i="4"/>
  <c r="D19" i="4"/>
  <c r="I18" i="4"/>
  <c r="N18" i="4" s="1"/>
  <c r="H18" i="4"/>
  <c r="G18" i="4"/>
  <c r="J18" i="4" s="1"/>
  <c r="F18" i="4"/>
  <c r="E18" i="4"/>
  <c r="D18" i="4"/>
  <c r="N17" i="4"/>
  <c r="M17" i="4"/>
  <c r="L17" i="4"/>
  <c r="K17" i="4"/>
  <c r="J17" i="4"/>
  <c r="F17" i="4"/>
  <c r="E17" i="4"/>
  <c r="D17" i="4"/>
  <c r="I16" i="4"/>
  <c r="M16" i="4" s="1"/>
  <c r="H16" i="4"/>
  <c r="G16" i="4"/>
  <c r="J16" i="4" s="1"/>
  <c r="F16" i="4"/>
  <c r="E16" i="4"/>
  <c r="D16" i="4"/>
  <c r="N15" i="4"/>
  <c r="M15" i="4"/>
  <c r="L15" i="4"/>
  <c r="K15" i="4"/>
  <c r="J15" i="4"/>
  <c r="F15" i="4"/>
  <c r="E15" i="4"/>
  <c r="D15" i="4"/>
  <c r="M14" i="4"/>
  <c r="L14" i="4"/>
  <c r="K14" i="4"/>
  <c r="J14" i="4"/>
  <c r="F14" i="4"/>
  <c r="E14" i="4"/>
  <c r="D14" i="4"/>
  <c r="N13" i="4"/>
  <c r="M13" i="4"/>
  <c r="L13" i="4"/>
  <c r="K13" i="4"/>
  <c r="J13" i="4"/>
  <c r="F13" i="4"/>
  <c r="E13" i="4"/>
  <c r="D13" i="4"/>
  <c r="N12" i="4"/>
  <c r="M12" i="4"/>
  <c r="L12" i="4"/>
  <c r="K12" i="4"/>
  <c r="J12" i="4"/>
  <c r="F12" i="4"/>
  <c r="E12" i="4"/>
  <c r="D12" i="4"/>
  <c r="N11" i="4"/>
  <c r="M11" i="4"/>
  <c r="L11" i="4"/>
  <c r="K11" i="4"/>
  <c r="J11" i="4"/>
  <c r="F11" i="4"/>
  <c r="E11" i="4"/>
  <c r="D11" i="4"/>
  <c r="N10" i="4"/>
  <c r="M10" i="4"/>
  <c r="L10" i="4"/>
  <c r="K10" i="4"/>
  <c r="J10" i="4"/>
  <c r="F10" i="4"/>
  <c r="E10" i="4"/>
  <c r="D10" i="4"/>
  <c r="N9" i="4"/>
  <c r="M9" i="4"/>
  <c r="L9" i="4"/>
  <c r="K9" i="4"/>
  <c r="J9" i="4"/>
  <c r="F9" i="4"/>
  <c r="E9" i="4"/>
  <c r="D9" i="4"/>
  <c r="N8" i="4"/>
  <c r="M8" i="4"/>
  <c r="L8" i="4"/>
  <c r="K8" i="4"/>
  <c r="J8" i="4"/>
  <c r="F8" i="4"/>
  <c r="E8" i="4"/>
  <c r="D8" i="4"/>
  <c r="I7" i="4"/>
  <c r="I51" i="4" s="1"/>
  <c r="H7" i="4"/>
  <c r="G7" i="4"/>
  <c r="G51" i="4" s="1"/>
  <c r="J51" i="4" s="1"/>
  <c r="F7" i="4"/>
  <c r="E7" i="4"/>
  <c r="D7" i="4"/>
  <c r="J82" i="3"/>
  <c r="K82" i="3" s="1"/>
  <c r="F82" i="3"/>
  <c r="E82" i="3"/>
  <c r="J81" i="3"/>
  <c r="K81" i="3" s="1"/>
  <c r="F81" i="3"/>
  <c r="E81" i="3"/>
  <c r="D81" i="3"/>
  <c r="J80" i="3"/>
  <c r="K80" i="3" s="1"/>
  <c r="F80" i="3"/>
  <c r="E80" i="3"/>
  <c r="D80" i="3"/>
  <c r="J79" i="3"/>
  <c r="K79" i="3" s="1"/>
  <c r="F79" i="3"/>
  <c r="E79" i="3"/>
  <c r="D79" i="3"/>
  <c r="J78" i="3"/>
  <c r="K78" i="3" s="1"/>
  <c r="F78" i="3"/>
  <c r="E78" i="3"/>
  <c r="D78" i="3"/>
  <c r="J77" i="3"/>
  <c r="K77" i="3" s="1"/>
  <c r="F77" i="3"/>
  <c r="E77" i="3"/>
  <c r="D77" i="3"/>
  <c r="J76" i="3"/>
  <c r="K76" i="3" s="1"/>
  <c r="F76" i="3"/>
  <c r="E76" i="3"/>
  <c r="D76" i="3"/>
  <c r="K75" i="3"/>
  <c r="J75" i="3"/>
  <c r="F75" i="3"/>
  <c r="E75" i="3"/>
  <c r="D75" i="3"/>
  <c r="J74" i="3"/>
  <c r="K74" i="3" s="1"/>
  <c r="F74" i="3"/>
  <c r="E74" i="3"/>
  <c r="D74" i="3"/>
  <c r="J73" i="3"/>
  <c r="E73" i="3"/>
  <c r="D73" i="3"/>
  <c r="J72" i="3"/>
  <c r="K72" i="3" s="1"/>
  <c r="F72" i="3"/>
  <c r="E72" i="3"/>
  <c r="D72" i="3"/>
  <c r="K71" i="3"/>
  <c r="J71" i="3"/>
  <c r="F71" i="3"/>
  <c r="E71" i="3"/>
  <c r="D71" i="3"/>
  <c r="J70" i="3"/>
  <c r="K70" i="3" s="1"/>
  <c r="F70" i="3"/>
  <c r="E70" i="3"/>
  <c r="D70" i="3"/>
  <c r="J69" i="3"/>
  <c r="K69" i="3" s="1"/>
  <c r="E69" i="3"/>
  <c r="D69" i="3"/>
  <c r="J68" i="3"/>
  <c r="K68" i="3" s="1"/>
  <c r="F68" i="3"/>
  <c r="E68" i="3"/>
  <c r="D68" i="3"/>
  <c r="J67" i="3"/>
  <c r="K67" i="3" s="1"/>
  <c r="F67" i="3"/>
  <c r="E67" i="3"/>
  <c r="D67" i="3"/>
  <c r="K66" i="3"/>
  <c r="J66" i="3"/>
  <c r="F66" i="3"/>
  <c r="E66" i="3"/>
  <c r="D66" i="3"/>
  <c r="J65" i="3"/>
  <c r="K65" i="3" s="1"/>
  <c r="F65" i="3"/>
  <c r="E65" i="3"/>
  <c r="D65" i="3"/>
  <c r="J64" i="3"/>
  <c r="K64" i="3" s="1"/>
  <c r="F64" i="3"/>
  <c r="E64" i="3"/>
  <c r="D64" i="3"/>
  <c r="J63" i="3"/>
  <c r="K63" i="3" s="1"/>
  <c r="F63" i="3"/>
  <c r="E63" i="3"/>
  <c r="D63" i="3"/>
  <c r="J62" i="3"/>
  <c r="K62" i="3" s="1"/>
  <c r="F62" i="3"/>
  <c r="E62" i="3"/>
  <c r="D62" i="3"/>
  <c r="J61" i="3"/>
  <c r="K61" i="3" s="1"/>
  <c r="F61" i="3"/>
  <c r="E61" i="3"/>
  <c r="D61" i="3"/>
  <c r="J60" i="3"/>
  <c r="K60" i="3" s="1"/>
  <c r="F60" i="3"/>
  <c r="E60" i="3"/>
  <c r="D60" i="3"/>
  <c r="J59" i="3"/>
  <c r="K59" i="3" s="1"/>
  <c r="F59" i="3"/>
  <c r="E59" i="3"/>
  <c r="D59" i="3"/>
  <c r="K58" i="3"/>
  <c r="J58" i="3"/>
  <c r="F58" i="3"/>
  <c r="E58" i="3"/>
  <c r="D58" i="3"/>
  <c r="J57" i="3"/>
  <c r="K57" i="3" s="1"/>
  <c r="F57" i="3"/>
  <c r="E57" i="3"/>
  <c r="D57" i="3"/>
  <c r="J56" i="3"/>
  <c r="K56" i="3" s="1"/>
  <c r="F56" i="3"/>
  <c r="E56" i="3"/>
  <c r="D56" i="3"/>
  <c r="J55" i="3"/>
  <c r="K55" i="3" s="1"/>
  <c r="F55" i="3"/>
  <c r="E55" i="3"/>
  <c r="D55" i="3"/>
  <c r="J54" i="3"/>
  <c r="K54" i="3" s="1"/>
  <c r="F54" i="3"/>
  <c r="E54" i="3"/>
  <c r="D54" i="3"/>
  <c r="J53" i="3"/>
  <c r="K53" i="3" s="1"/>
  <c r="F53" i="3"/>
  <c r="E53" i="3"/>
  <c r="D53" i="3"/>
  <c r="J52" i="3"/>
  <c r="K52" i="3" s="1"/>
  <c r="F52" i="3"/>
  <c r="E52" i="3"/>
  <c r="D52" i="3"/>
  <c r="J51" i="3"/>
  <c r="K51" i="3" s="1"/>
  <c r="F51" i="3"/>
  <c r="E51" i="3"/>
  <c r="D51" i="3"/>
  <c r="K50" i="3"/>
  <c r="J50" i="3"/>
  <c r="F50" i="3"/>
  <c r="E50" i="3"/>
  <c r="D50" i="3"/>
  <c r="J49" i="3"/>
  <c r="K49" i="3" s="1"/>
  <c r="F49" i="3"/>
  <c r="E49" i="3"/>
  <c r="D49" i="3"/>
  <c r="J48" i="3"/>
  <c r="E48" i="3"/>
  <c r="D48" i="3"/>
  <c r="J47" i="3"/>
  <c r="K47" i="3" s="1"/>
  <c r="E47" i="3"/>
  <c r="D47" i="3"/>
  <c r="J46" i="3"/>
  <c r="K46" i="3" s="1"/>
  <c r="E46" i="3"/>
  <c r="D46" i="3"/>
  <c r="J45" i="3"/>
  <c r="K45" i="3" s="1"/>
  <c r="F45" i="3"/>
  <c r="E45" i="3"/>
  <c r="D45" i="3"/>
  <c r="K44" i="3"/>
  <c r="J44" i="3"/>
  <c r="F44" i="3"/>
  <c r="E44" i="3"/>
  <c r="D44" i="3"/>
  <c r="J43" i="3"/>
  <c r="K43" i="3" s="1"/>
  <c r="F43" i="3"/>
  <c r="E43" i="3"/>
  <c r="D43" i="3"/>
  <c r="J42" i="3"/>
  <c r="K42" i="3" s="1"/>
  <c r="F42" i="3"/>
  <c r="E42" i="3"/>
  <c r="D42" i="3"/>
  <c r="J41" i="3"/>
  <c r="E41" i="3"/>
  <c r="D41" i="3"/>
  <c r="J40" i="3"/>
  <c r="K40" i="3" s="1"/>
  <c r="F40" i="3"/>
  <c r="E40" i="3"/>
  <c r="D40" i="3"/>
  <c r="J39" i="3"/>
  <c r="K39" i="3" s="1"/>
  <c r="F39" i="3"/>
  <c r="E39" i="3"/>
  <c r="D39" i="3"/>
  <c r="K38" i="3"/>
  <c r="J38" i="3"/>
  <c r="F38" i="3"/>
  <c r="E38" i="3"/>
  <c r="D38" i="3"/>
  <c r="J37" i="3"/>
  <c r="K37" i="3" s="1"/>
  <c r="F37" i="3"/>
  <c r="E37" i="3"/>
  <c r="D37" i="3"/>
  <c r="J36" i="3"/>
  <c r="F36" i="3"/>
  <c r="E36" i="3"/>
  <c r="D36" i="3"/>
  <c r="J35" i="3"/>
  <c r="K35" i="3" s="1"/>
  <c r="F35" i="3"/>
  <c r="E35" i="3"/>
  <c r="D35" i="3"/>
  <c r="J34" i="3"/>
  <c r="K34" i="3" s="1"/>
  <c r="F34" i="3"/>
  <c r="E34" i="3"/>
  <c r="D34" i="3"/>
  <c r="J33" i="3"/>
  <c r="K33" i="3" s="1"/>
  <c r="F33" i="3"/>
  <c r="E33" i="3"/>
  <c r="D33" i="3"/>
  <c r="J32" i="3"/>
  <c r="K32" i="3" s="1"/>
  <c r="F32" i="3"/>
  <c r="E32" i="3"/>
  <c r="D32" i="3"/>
  <c r="J31" i="3"/>
  <c r="K31" i="3" s="1"/>
  <c r="F31" i="3"/>
  <c r="E31" i="3"/>
  <c r="D31" i="3"/>
  <c r="J30" i="3"/>
  <c r="K30" i="3" s="1"/>
  <c r="F30" i="3"/>
  <c r="E30" i="3"/>
  <c r="D30" i="3"/>
  <c r="K29" i="3"/>
  <c r="J29" i="3"/>
  <c r="F29" i="3"/>
  <c r="E29" i="3"/>
  <c r="D29" i="3"/>
  <c r="J28" i="3"/>
  <c r="K28" i="3" s="1"/>
  <c r="F28" i="3"/>
  <c r="E28" i="3"/>
  <c r="D28" i="3"/>
  <c r="J27" i="3"/>
  <c r="K27" i="3" s="1"/>
  <c r="F27" i="3"/>
  <c r="E27" i="3"/>
  <c r="D27" i="3"/>
  <c r="C26" i="3"/>
  <c r="B26" i="3"/>
  <c r="J25" i="3"/>
  <c r="E25" i="3"/>
  <c r="D25" i="3"/>
  <c r="J24" i="3"/>
  <c r="E24" i="3"/>
  <c r="D24" i="3"/>
  <c r="J23" i="3"/>
  <c r="E23" i="3"/>
  <c r="D23" i="3"/>
  <c r="J22" i="3"/>
  <c r="K22" i="3" s="1"/>
  <c r="E22" i="3"/>
  <c r="D22" i="3"/>
  <c r="J21" i="3"/>
  <c r="K21" i="3" s="1"/>
  <c r="E21" i="3"/>
  <c r="D21" i="3"/>
  <c r="J20" i="3"/>
  <c r="K20" i="3" s="1"/>
  <c r="E20" i="3"/>
  <c r="D20" i="3"/>
  <c r="J19" i="3"/>
  <c r="K19" i="3" s="1"/>
  <c r="I19" i="3"/>
  <c r="F19" i="3"/>
  <c r="E19" i="3"/>
  <c r="D19" i="3"/>
  <c r="J18" i="3"/>
  <c r="K18" i="3" s="1"/>
  <c r="I18" i="3"/>
  <c r="F18" i="3"/>
  <c r="E18" i="3"/>
  <c r="D18" i="3"/>
  <c r="J17" i="3"/>
  <c r="K17" i="3" s="1"/>
  <c r="I17" i="3"/>
  <c r="F17" i="3"/>
  <c r="E17" i="3"/>
  <c r="D17" i="3"/>
  <c r="H16" i="3"/>
  <c r="J16" i="3" s="1"/>
  <c r="K16" i="3" s="1"/>
  <c r="G16" i="3"/>
  <c r="F16" i="3"/>
  <c r="E16" i="3"/>
  <c r="D16" i="3"/>
  <c r="J15" i="3"/>
  <c r="K15" i="3" s="1"/>
  <c r="I15" i="3"/>
  <c r="F15" i="3"/>
  <c r="E15" i="3"/>
  <c r="D15" i="3"/>
  <c r="J14" i="3"/>
  <c r="K14" i="3" s="1"/>
  <c r="I14" i="3"/>
  <c r="F14" i="3"/>
  <c r="E14" i="3"/>
  <c r="D14" i="3"/>
  <c r="J13" i="3"/>
  <c r="K13" i="3" s="1"/>
  <c r="I13" i="3"/>
  <c r="F13" i="3"/>
  <c r="E13" i="3"/>
  <c r="D13" i="3"/>
  <c r="H12" i="3"/>
  <c r="J12" i="3" s="1"/>
  <c r="K12" i="3" s="1"/>
  <c r="G12" i="3"/>
  <c r="F12" i="3"/>
  <c r="E12" i="3"/>
  <c r="D12" i="3"/>
  <c r="J11" i="3"/>
  <c r="K11" i="3" s="1"/>
  <c r="I11" i="3"/>
  <c r="F11" i="3"/>
  <c r="E11" i="3"/>
  <c r="D11" i="3"/>
  <c r="H10" i="3"/>
  <c r="J10" i="3" s="1"/>
  <c r="K10" i="3" s="1"/>
  <c r="G10" i="3"/>
  <c r="F10" i="3"/>
  <c r="E10" i="3"/>
  <c r="D10" i="3"/>
  <c r="J9" i="3"/>
  <c r="K9" i="3" s="1"/>
  <c r="I9" i="3"/>
  <c r="F9" i="3"/>
  <c r="E9" i="3"/>
  <c r="D9" i="3"/>
  <c r="H8" i="3"/>
  <c r="J8" i="3" s="1"/>
  <c r="K8" i="3" s="1"/>
  <c r="G8" i="3"/>
  <c r="F8" i="3"/>
  <c r="E8" i="3"/>
  <c r="D8" i="3"/>
  <c r="F7" i="3"/>
  <c r="E7" i="3"/>
  <c r="D7" i="3"/>
  <c r="C6" i="3"/>
  <c r="B6" i="3"/>
  <c r="H45" i="2"/>
  <c r="F45" i="2"/>
  <c r="D45" i="2"/>
  <c r="H44" i="2"/>
  <c r="F44" i="2"/>
  <c r="D44" i="2"/>
  <c r="I43" i="2"/>
  <c r="H43" i="2" s="1"/>
  <c r="F43" i="2"/>
  <c r="D43" i="2"/>
  <c r="H42" i="2"/>
  <c r="E42" i="2"/>
  <c r="F42" i="2" s="1"/>
  <c r="I41" i="2"/>
  <c r="H41" i="2" s="1"/>
  <c r="G41" i="2"/>
  <c r="F41" i="2" s="1"/>
  <c r="D41" i="2"/>
  <c r="H40" i="2"/>
  <c r="E40" i="2"/>
  <c r="F40" i="2" s="1"/>
  <c r="H39" i="2"/>
  <c r="F39" i="2"/>
  <c r="D39" i="2"/>
  <c r="I38" i="2"/>
  <c r="H38" i="2" s="1"/>
  <c r="G38" i="2"/>
  <c r="G37" i="2" s="1"/>
  <c r="C38" i="2"/>
  <c r="C37" i="2" s="1"/>
  <c r="I37" i="2"/>
  <c r="I36" i="2"/>
  <c r="G36" i="2"/>
  <c r="F36" i="2" s="1"/>
  <c r="D36" i="2"/>
  <c r="H35" i="2"/>
  <c r="F35" i="2"/>
  <c r="D35" i="2"/>
  <c r="H34" i="2"/>
  <c r="F34" i="2"/>
  <c r="D34" i="2"/>
  <c r="H33" i="2"/>
  <c r="F33" i="2"/>
  <c r="D33" i="2"/>
  <c r="H32" i="2"/>
  <c r="F32" i="2"/>
  <c r="D32" i="2"/>
  <c r="I31" i="2"/>
  <c r="G31" i="2"/>
  <c r="E31" i="2"/>
  <c r="C31" i="2"/>
  <c r="H30" i="2"/>
  <c r="E30" i="2"/>
  <c r="F30" i="2" s="1"/>
  <c r="H29" i="2"/>
  <c r="F29" i="2"/>
  <c r="D29" i="2"/>
  <c r="I28" i="2"/>
  <c r="G28" i="2"/>
  <c r="E28" i="2"/>
  <c r="D28" i="2" s="1"/>
  <c r="C28" i="2"/>
  <c r="H27" i="2"/>
  <c r="F27" i="2"/>
  <c r="D27" i="2"/>
  <c r="I26" i="2"/>
  <c r="G26" i="2"/>
  <c r="F26" i="2" s="1"/>
  <c r="E26" i="2"/>
  <c r="C26" i="2"/>
  <c r="I25" i="2"/>
  <c r="H25" i="2"/>
  <c r="G25" i="2"/>
  <c r="F25" i="2"/>
  <c r="D25" i="2"/>
  <c r="H24" i="2"/>
  <c r="F24" i="2"/>
  <c r="D24" i="2"/>
  <c r="G23" i="2"/>
  <c r="H23" i="2" s="1"/>
  <c r="E23" i="2"/>
  <c r="D23" i="2" s="1"/>
  <c r="C23" i="2"/>
  <c r="C22" i="2" s="1"/>
  <c r="I22" i="2"/>
  <c r="H21" i="2"/>
  <c r="F21" i="2"/>
  <c r="D21" i="2"/>
  <c r="H20" i="2"/>
  <c r="F20" i="2"/>
  <c r="D20" i="2"/>
  <c r="H19" i="2"/>
  <c r="F19" i="2"/>
  <c r="D19" i="2"/>
  <c r="I18" i="2"/>
  <c r="H18" i="2" s="1"/>
  <c r="G18" i="2"/>
  <c r="E18" i="2"/>
  <c r="D18" i="2" s="1"/>
  <c r="C18" i="2"/>
  <c r="H17" i="2"/>
  <c r="F17" i="2"/>
  <c r="D17" i="2"/>
  <c r="H16" i="2"/>
  <c r="F16" i="2"/>
  <c r="D16" i="2"/>
  <c r="H15" i="2"/>
  <c r="F15" i="2"/>
  <c r="D15" i="2"/>
  <c r="H14" i="2"/>
  <c r="F14" i="2"/>
  <c r="D14" i="2"/>
  <c r="I13" i="2"/>
  <c r="G13" i="2"/>
  <c r="E13" i="2"/>
  <c r="C13" i="2"/>
  <c r="H12" i="2"/>
  <c r="F12" i="2"/>
  <c r="D12" i="2"/>
  <c r="I11" i="2"/>
  <c r="G11" i="2"/>
  <c r="E11" i="2"/>
  <c r="C11" i="2"/>
  <c r="H10" i="2"/>
  <c r="F10" i="2"/>
  <c r="D10" i="2"/>
  <c r="I9" i="2"/>
  <c r="G9" i="2"/>
  <c r="E9" i="2"/>
  <c r="C9" i="2"/>
  <c r="F9" i="2" l="1"/>
  <c r="D11" i="2"/>
  <c r="H11" i="2"/>
  <c r="D42" i="2"/>
  <c r="F6" i="3"/>
  <c r="H7" i="3"/>
  <c r="H6" i="3" s="1"/>
  <c r="I8" i="3"/>
  <c r="I10" i="3"/>
  <c r="I12" i="3"/>
  <c r="I16" i="3"/>
  <c r="F26" i="3"/>
  <c r="K7" i="4"/>
  <c r="K31" i="4"/>
  <c r="K46" i="4"/>
  <c r="H28" i="2"/>
  <c r="D30" i="2"/>
  <c r="F31" i="2"/>
  <c r="H36" i="2"/>
  <c r="F13" i="2"/>
  <c r="F18" i="2"/>
  <c r="D9" i="2"/>
  <c r="H9" i="2"/>
  <c r="F11" i="2"/>
  <c r="D13" i="2"/>
  <c r="H13" i="2"/>
  <c r="D26" i="2"/>
  <c r="H26" i="2"/>
  <c r="F28" i="2"/>
  <c r="D31" i="2"/>
  <c r="H31" i="2"/>
  <c r="H37" i="2"/>
  <c r="N7" i="4"/>
  <c r="K16" i="4"/>
  <c r="K20" i="4"/>
  <c r="N31" i="4"/>
  <c r="N39" i="4"/>
  <c r="N46" i="4"/>
  <c r="J7" i="4"/>
  <c r="N16" i="4"/>
  <c r="N20" i="4"/>
  <c r="G7" i="3"/>
  <c r="M51" i="4"/>
  <c r="N51" i="4"/>
  <c r="L7" i="4"/>
  <c r="L16" i="4"/>
  <c r="K18" i="4"/>
  <c r="M18" i="4"/>
  <c r="L20" i="4"/>
  <c r="K24" i="4"/>
  <c r="M24" i="4"/>
  <c r="K29" i="4"/>
  <c r="M29" i="4"/>
  <c r="L31" i="4"/>
  <c r="K37" i="4"/>
  <c r="M37" i="4"/>
  <c r="L39" i="4"/>
  <c r="K41" i="4"/>
  <c r="M41" i="4"/>
  <c r="L46" i="4"/>
  <c r="K49" i="4"/>
  <c r="M49" i="4"/>
  <c r="H51" i="4"/>
  <c r="K51" i="4" s="1"/>
  <c r="M7" i="4"/>
  <c r="L18" i="4"/>
  <c r="L24" i="4"/>
  <c r="L29" i="4"/>
  <c r="L37" i="4"/>
  <c r="L41" i="4"/>
  <c r="L49" i="4"/>
  <c r="E6" i="3"/>
  <c r="J6" i="3"/>
  <c r="K6" i="3" s="1"/>
  <c r="J7" i="3"/>
  <c r="K7" i="3" s="1"/>
  <c r="E26" i="3"/>
  <c r="J26" i="3"/>
  <c r="K26" i="3" s="1"/>
  <c r="D6" i="3"/>
  <c r="D26" i="3"/>
  <c r="C8" i="2"/>
  <c r="C46" i="2" s="1"/>
  <c r="I8" i="2"/>
  <c r="I46" i="2" s="1"/>
  <c r="E22" i="2"/>
  <c r="D22" i="2" s="1"/>
  <c r="G22" i="2"/>
  <c r="G8" i="2" s="1"/>
  <c r="F23" i="2"/>
  <c r="E38" i="2"/>
  <c r="D40" i="2"/>
  <c r="I7" i="3" l="1"/>
  <c r="G6" i="3"/>
  <c r="L51" i="4"/>
  <c r="F38" i="2"/>
  <c r="D38" i="2"/>
  <c r="E37" i="2"/>
  <c r="H22" i="2"/>
  <c r="F22" i="2"/>
  <c r="H8" i="2"/>
  <c r="E8" i="2"/>
  <c r="D8" i="2" s="1"/>
  <c r="G46" i="2"/>
  <c r="D37" i="2" l="1"/>
  <c r="E46" i="2"/>
  <c r="D46" i="2" s="1"/>
  <c r="F37" i="2"/>
  <c r="F8" i="2"/>
  <c r="F46" i="2"/>
  <c r="H46" i="2"/>
</calcChain>
</file>

<file path=xl/sharedStrings.xml><?xml version="1.0" encoding="utf-8"?>
<sst xmlns="http://schemas.openxmlformats.org/spreadsheetml/2006/main" count="325" uniqueCount="285">
  <si>
    <t>Приложение №1</t>
  </si>
  <si>
    <t>Наименование показателей</t>
  </si>
  <si>
    <t>Код доходов</t>
  </si>
  <si>
    <t xml:space="preserve"> РД от 16.12.2021 №318</t>
  </si>
  <si>
    <t xml:space="preserve"> Уувеличение (+)Уменьшение(-)</t>
  </si>
  <si>
    <t xml:space="preserve"> РД от 16.02.2022 №336</t>
  </si>
  <si>
    <t xml:space="preserve"> РД от 22.06.2022 №360</t>
  </si>
  <si>
    <t xml:space="preserve">РД от 07.09.2022 №368 </t>
  </si>
  <si>
    <t>4 (5-4)</t>
  </si>
  <si>
    <t>6 (7-5)</t>
  </si>
  <si>
    <t>8 (9-7)</t>
  </si>
  <si>
    <t>НАЛОГОВЫЕ И НЕНАЛОГОВЫЕ ДОХОДЫ</t>
  </si>
  <si>
    <t>000 1 00 00000 00 0000 000</t>
  </si>
  <si>
    <t>НАЛОГИ НА ПРИБЫЛЬ,ДОХОДЫ</t>
  </si>
  <si>
    <t>000 1 01 00000 00 0000 000</t>
  </si>
  <si>
    <t>Налог на доходы физических лиц</t>
  </si>
  <si>
    <t>000 1 01 02000 01 0000 110</t>
  </si>
  <si>
    <t>НАЛОГИ НА ТОВАРЫ (РАБОТЫ.УСЛУГИ)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</si>
  <si>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</si>
  <si>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</si>
  <si>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000 1 03 02000 01 0000 000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</si>
  <si>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</si>
  <si>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</si>
  <si>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</si>
  <si>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</si>
  <si>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</si>
  <si>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</si>
  <si>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</si>
  <si>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000 1 05 03000 02 0000 110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</si>
  <si>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</si>
  <si>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</si>
  <si>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</si>
  <si>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</si>
  <si>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</si>
  <si>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</si>
  <si>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 xml:space="preserve">Земельный налог </t>
  </si>
  <si>
    <t>000 1 06 06000 00 0000 110</t>
  </si>
  <si>
    <t>ГОСУДАРСТВЕННАЯ ПОШЛИНА</t>
  </si>
  <si>
    <t>000 1 08 00000 00 0000 000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</si>
  <si>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</si>
  <si>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</si>
  <si>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</si>
  <si>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</si>
  <si>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</si>
  <si>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</si>
  <si>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</si>
  <si>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</si>
  <si>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</si>
  <si>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</si>
  <si>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</si>
  <si>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000 1 12 00000 01 0000 120</t>
  </si>
  <si>
    <t xml:space="preserve">ДОХОДЫ ОТ ОКАЗАНИЯ ПЛАТНЫХ УСЛУГ (РАБОТ) И КОМПЕНСАЦИИ ЗАТРАТ </t>
  </si>
  <si>
    <t>000 1 13 00000 00 0000 000</t>
  </si>
  <si>
    <t>Доходы от оказания платных услуг (работ)</t>
  </si>
  <si>
    <t>000 1 13 01000 00 0000 130</t>
  </si>
  <si>
    <t>Доходы от компенсации затрат государства</t>
  </si>
  <si>
    <t>000 1 13 02 000 00 0000 130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</si>
  <si>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</si>
  <si>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</si>
  <si>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</si>
  <si>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000 114 02000 00 0000 410</t>
  </si>
  <si>
    <t xml:space="preserve">Доходы от продажи земельных участков, находящихся в государственной и муниципальной собственности
</t>
  </si>
  <si>
    <t>000 114 06000 04 0000 430</t>
  </si>
  <si>
    <t>Доходы от приватизации имущества, находящегося в государственной и муниципальной собственности</t>
  </si>
  <si>
    <t>000 1 14 13000 00 0000 410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</si>
  <si>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</si>
  <si>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</si>
  <si>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</si>
  <si>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</si>
  <si>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</si>
  <si>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</si>
  <si>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</si>
  <si>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</si>
  <si>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</si>
  <si>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>000 2 02 10000 00 0000 150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</si>
  <si>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</si>
  <si>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</si>
  <si>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Субвенции бюджетам бюджетной системы Российской Федерации </t>
  </si>
  <si>
    <t>000 2 02 30000 00 0000 150</t>
  </si>
  <si>
    <t>Иные межбюджетные трансферты</t>
  </si>
  <si>
    <t>000 2 02 40000 00 0000 150</t>
  </si>
  <si>
    <t xml:space="preserve">Безвозмездные поступления от негосударственных организаций в бюджеты городских округов
</t>
  </si>
  <si>
    <t xml:space="preserve">000 2 04 04000 04 0000 180
</t>
  </si>
  <si>
    <t>Доходы бюджетов городских округов от возврата организациями остатков субсидий прошлых лет</t>
  </si>
  <si>
    <t xml:space="preserve">000 2 18 04000 04 0000 150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</si>
  <si>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</si>
  <si>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000 2 19 00000 04 0000 150
</t>
  </si>
  <si>
    <t>Всего доходов</t>
  </si>
  <si>
    <t>Приложение №2</t>
  </si>
  <si>
    <t>Анализ поступления доходов в бюджет городского округа Архангельской области "Город Коряжма" за 9 месяцев 2022г.</t>
  </si>
  <si>
    <t>Наименование</t>
  </si>
  <si>
    <t>План на 2022г.</t>
  </si>
  <si>
    <t xml:space="preserve"> Исполнение за 9 месяцев 2022г. </t>
  </si>
  <si>
    <t>Уд.вес</t>
  </si>
  <si>
    <t>Отклонение к  годовому плану</t>
  </si>
  <si>
    <t>% испол к год плану</t>
  </si>
  <si>
    <t>Справочно</t>
  </si>
  <si>
    <t>план на 2021 год</t>
  </si>
  <si>
    <t>кассовое исполнение за январь-сентябрь  2021 г.</t>
  </si>
  <si>
    <t>% исп. к годов. плану</t>
  </si>
  <si>
    <t xml:space="preserve"> Изменение 2022г. К 2021г.</t>
  </si>
  <si>
    <t>% изменения</t>
  </si>
  <si>
    <t>1</t>
  </si>
  <si>
    <t>2</t>
  </si>
  <si>
    <t>3</t>
  </si>
  <si>
    <t>10 (3-8)</t>
  </si>
  <si>
    <t>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</si>
  <si>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</si>
  <si>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</si>
  <si>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Земельный налог</t>
  </si>
  <si>
    <t>ЗАДОЛЖЕННОСТЬ И ПЕРЕРАСЧЕТЫ ПО ОТМЕНЕННЫМ НАЛОГАМ, СБОРАМ И ИНЫМ ОБЯЗАТЕЛЬНЫМ ПЛАТЕЖАМ</t>
  </si>
  <si>
    <t xml:space="preserve">Налог на прибыль организаций, зачисляемый до 01 января 2005 г. в местные бюджеты </t>
  </si>
  <si>
    <t>Земельный налог (по обязательствам, возникшим до 01января 2006 г.)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</si>
  <si>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</si>
  <si>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</si>
  <si>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Почие местные налоги</t>
  </si>
  <si>
    <t>НЕНАЛОГОВЫЕ ДОХОДЫ</t>
  </si>
  <si>
    <t>Доходы, полученные в виде арендной платы за зем.участки, госсобств.на которые не разграничена и кот. расп. в границах гор. округов, а также средства от продажи права на закл. договоров аренды</t>
  </si>
  <si>
    <t>Доходы, полученные в виде арендной платы за земли, наход. в собств. городских округов, а также средства от продажи права на закл. договоров аренды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</si>
  <si>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</si>
  <si>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</si>
  <si>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</si>
  <si>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городских округов 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</si>
  <si>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</t>
  </si>
  <si>
    <t>ДОХОДЫ ОТ ОКАЗАНИЯ ПЛАТНЫХ УСЛУГ И КОМПЕНСАЦИИ ЗАТРАТ ГОСУДАРСТВА</t>
  </si>
  <si>
    <t>Прочие доходы от оказания платных услуг (работ)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</si>
  <si>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</si>
  <si>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</si>
  <si>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Доходы от продажи земельных частков, находящихся в государственной и мунициппальной собственности</t>
  </si>
  <si>
    <t>Доходы от продажи земельных частков государственная собствееность на которые не разграничена и которые расположены в границиах городских округов</t>
  </si>
  <si>
    <t>Доходы от продажи земельных участков, находящихся в собственности городских округов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</si>
  <si>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</si>
  <si>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</si>
  <si>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</si>
  <si>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</si>
  <si>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</si>
  <si>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</si>
  <si>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</si>
  <si>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</si>
  <si>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</si>
  <si>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</si>
  <si>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</si>
  <si>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</si>
  <si>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</si>
  <si>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</si>
  <si>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</si>
  <si>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</si>
  <si>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
Субвенции бюджетам городских округов на проведение Всероссийской переписи населения 2020 года
</t>
  </si>
  <si>
    <t>Единая субвенция бюджетам городских округов</t>
  </si>
  <si>
    <t>Прочие субвенции бюджетам городских округов</t>
  </si>
  <si>
    <t xml:space="preserve">  
Межбюджетные трансферты, передаваемые бюджетам городских округов на создание виртуальных концертных залов
</t>
  </si>
  <si>
    <t>Межбюджетные трансферты, передаваемые бюджетам городских округов на создание модельных муниципальных библиотек</t>
  </si>
  <si>
    <t>Прочие межбюджетные трансферты, передаваемые бюджетам городских округов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</si>
  <si>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</si>
  <si>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</si>
  <si>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</si>
  <si>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</si>
  <si>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</si>
  <si>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</si>
  <si>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</si>
  <si>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Приложение №3</t>
  </si>
  <si>
    <t>Анализ исполнения по ведомственной струтуре  расхода бюджета городского округа Архангельской области  "Город Коряжма"</t>
  </si>
  <si>
    <t>Наименование показателя</t>
  </si>
  <si>
    <t>Бюджеты городских округов</t>
  </si>
  <si>
    <t xml:space="preserve"> Кассовое исполнения с января по сентябрь 2022г. </t>
  </si>
  <si>
    <t>% испол-я к годовому плану</t>
  </si>
  <si>
    <t>Отклонение от год.плана</t>
  </si>
  <si>
    <t>план на январь-сентябрь 2021 г.</t>
  </si>
  <si>
    <t>% исп. к плану 9 месяцев 2021г.</t>
  </si>
  <si>
    <t>отклонение к плану 9 месяцев 2021г.</t>
  </si>
  <si>
    <t>изменение в абсолютной величине</t>
  </si>
  <si>
    <t>%  изменения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</si>
  <si>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</si>
  <si>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</si>
  <si>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</si>
  <si>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</si>
  <si>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</si>
  <si>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</si>
  <si>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</si>
  <si>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</si>
  <si>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</si>
  <si>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</si>
  <si>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</si>
  <si>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</si>
  <si>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</si>
  <si>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</si>
  <si>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</si>
  <si>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</si>
  <si>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</si>
  <si>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</si>
  <si>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</si>
  <si>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</si>
  <si>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</si>
  <si>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</si>
  <si>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</si>
  <si>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</si>
  <si>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</si>
  <si>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</si>
  <si>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</si>
  <si>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</si>
  <si>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</si>
  <si>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</si>
  <si>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</si>
  <si>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</si>
  <si>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</si>
  <si>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</si>
  <si>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</si>
  <si>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</si>
  <si>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</si>
  <si>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</si>
  <si>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</si>
  <si>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</si>
  <si>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</si>
  <si>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</si>
  <si>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</si>
  <si>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</si>
  <si>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Всего расходов</t>
  </si>
  <si>
    <t>Приложение №4</t>
  </si>
  <si>
    <t>2022 год 
сумма, рублей</t>
  </si>
  <si>
    <t>Расходы</t>
  </si>
  <si>
    <t>Исполнение</t>
  </si>
  <si>
    <t>2021 год 
сумма, рублей</t>
  </si>
  <si>
    <t>план на год</t>
  </si>
  <si>
    <t>план на 9 мес.</t>
  </si>
  <si>
    <t>за 9 мес.</t>
  </si>
  <si>
    <t>% от плана 9 мес.</t>
  </si>
  <si>
    <t>I. МУНИЦИПАЛЬНЫЕ ПРОГРАММЫ муниципального образования "Город Коряжма"</t>
  </si>
  <si>
    <t>Муниципальная программа "Развитие муниципального управления в муниципальном образовании "Город Коряжма" на 2018 - 2022 годы"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</si>
  <si>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</si>
  <si>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94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</si>
  <si>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</si>
  <si>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2018-2023 годы"</t>
  </si>
  <si>
    <t>Муниципальная программа "Развитие образования в городе Коряжме на 2018-2023 годы"</t>
  </si>
  <si>
    <t>Муниципальная программа профилактики безнадзорности и правонарушений несовершеннолетних на территории муниципального образования "Город Коряжма" на 2019-2021 годы</t>
  </si>
  <si>
    <t>Муниципальная программа "Нет-наркотикам" на 2019 - 2023 годы</t>
  </si>
  <si>
    <t>100</t>
  </si>
  <si>
    <t>Муниципальная программа "Доступная среда на 2019 - 2023 годы"</t>
  </si>
  <si>
    <t>0</t>
  </si>
  <si>
    <t>Муниципальная программа "Развитие молодежной политики на территории муниципального образования "Город Коряжма" на 2018-2023 годы"</t>
  </si>
  <si>
    <t>Муниципальная программа "Развитие сферы культуры на территории муниципального образования "Город Коряжма" на 2018-2023 годы"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</si>
  <si>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</si>
  <si>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88,9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</si>
  <si>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</si>
  <si>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</si>
  <si>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Муниципальная программа "Развитие физической культуры и спорта на территории муниципального образования "Город Коряжма"  на 2018-2023 годы"</t>
  </si>
  <si>
    <t>Муниципальная программа "Обеспечение жильем молодых семей на 2017-2023 годы"</t>
  </si>
  <si>
    <t>Реализация муниципальной программы, ведомственной целевой программы, непрограммных направлений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</si>
  <si>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</si>
  <si>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</si>
  <si>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</si>
  <si>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>Социальные выплаты гражданам, кроме публичных нормативных социальных выплат 
(местный бюджет)</t>
  </si>
  <si>
    <t>Муниципальная программа "Капитальное строительство на территории муниципального образования "Город Коряжма" на 2018 - 2022 годы"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</si>
  <si>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</si>
  <si>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84,4</t>
  </si>
  <si>
    <t>Муниципальная программа  "Энергосбережение и повышение энергетической эффективности муниципального образования "Город Коряжма" на 2018-2023 годы"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</si>
  <si>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</si>
  <si>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</si>
  <si>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Муниципальная программа профилактики правонарушений в муниципальном образовании "Город Коряжма" на 2020 - 2022 годы</t>
  </si>
  <si>
    <t>Муниципальная программа "Профилактика терроризма и экстремизма в городском округе Архангельской области "Город Коряжма" на 2021-2023 годы"</t>
  </si>
  <si>
    <t>II. ВЕДОМСТВЕННЫЕ ЦЕЛЕВЫЕ ПРОГРАММЫ муниципального образования "Город Коряжма"</t>
  </si>
  <si>
    <t>Ведомственная целевая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"Город Коряжма" на 2021-2023 годы"</t>
  </si>
  <si>
    <t>III. НЕПРОГРАММНЫЕ НАПРАВЛЕНИЯ ДЕЯТЕЛЬНОСТИ муниципального образования "Город Коряжма"</t>
  </si>
  <si>
    <t>Обеспечение деятельности городской Думы</t>
  </si>
  <si>
    <t>Обеспечение деятельности контрольно-счетной палаты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</si>
  <si>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</si>
  <si>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</si>
  <si>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</si>
  <si>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 и иных платежей</t>
  </si>
  <si>
    <t>Проведение выборов и референдумов</t>
  </si>
  <si>
    <t xml:space="preserve">Резервные фонды </t>
  </si>
  <si>
    <t>Резервные средства</t>
  </si>
  <si>
    <t>Нераспределенные средства по коммунальным услугам</t>
  </si>
  <si>
    <t>Реализация инициативных проектов</t>
  </si>
  <si>
    <t>Исполнение судебных актов</t>
  </si>
  <si>
    <t>Непрограммные расходы в области управления</t>
  </si>
  <si>
    <t>Непрограммные расходы в области национальной безопасности и правоохранительной деятельности</t>
  </si>
  <si>
    <t>Непрограммные расходы в области образования</t>
  </si>
  <si>
    <t>Непрограммные расходы в области здравоохранения</t>
  </si>
  <si>
    <t>Непрограммные расходы в области физической культуры и спорта</t>
  </si>
  <si>
    <t>Непрограмные расходы на осуществление иных выплт работникам учреждениц, организаций</t>
  </si>
  <si>
    <t>Непрограммные расходы в области социальной политики</t>
  </si>
  <si>
    <t>УСЛОВНО УТВЕРЖДАЕМЫЕ РАСХОДЫ</t>
  </si>
  <si>
    <t>ИТОГО РАСХОДОВ</t>
  </si>
  <si>
    <t>Информация по исполнению по муниципальным программам городского округа Архангельской области "Город Коряжма" и непрограммным направлениям деятельности   за 2022 год</t>
  </si>
  <si>
    <t xml:space="preserve"> Анализ изменения прогнозируемых  доходовбюджета городского округа Архангельской области "Город Коряжма"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</si>
</sst>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0,"/>
    <numFmt numFmtId="166" formatCode="#,##0.0,"/>
    <numFmt numFmtId="167" formatCode="0.0%"/>
    <numFmt numFmtId="168" formatCode="#,##0.0_ ;\-#,##0.0\ "/>
    <numFmt numFmtId="169" formatCode="0.0"/>
    <numFmt numFmtId="170" formatCode="#,##0.0"/>
    <numFmt numFmtId="171" formatCode="#,##0.00_р_.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9"/>
      <name val="Tahoma"/>
      <family val="2"/>
      <charset val="204"/>
    </font>
    <font>
      <sz val="10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9"/>
      <name val="Tahoma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14" fillId="0" borderId="0"/>
    <xf numFmtId="0" fontId="15" fillId="0" borderId="0"/>
    <xf numFmtId="49" fontId="16" fillId="0" borderId="6">
      <alignment horizontal="center" vertical="center" wrapText="1"/>
    </xf>
    <xf numFmtId="49" fontId="16" fillId="0" borderId="8">
      <alignment horizontal="center" vertical="center" wrapText="1"/>
    </xf>
    <xf numFmtId="0" fontId="18" fillId="0" borderId="0"/>
    <xf numFmtId="49" fontId="16" fillId="0" borderId="13">
      <alignment horizontal="center" vertical="center" wrapText="1"/>
    </xf>
    <xf numFmtId="4" fontId="16" fillId="0" borderId="6">
      <alignment horizontal="right"/>
    </xf>
    <xf numFmtId="0" fontId="16" fillId="0" borderId="18">
      <alignment horizontal="left" wrapText="1" indent="2"/>
    </xf>
    <xf numFmtId="0" fontId="1" fillId="0" borderId="0"/>
    <xf numFmtId="4" fontId="24" fillId="0" borderId="6">
      <alignment horizontal="right"/>
    </xf>
    <xf numFmtId="0" fontId="24" fillId="0" borderId="18">
      <alignment horizontal="left" wrapText="1" indent="2"/>
    </xf>
    <xf numFmtId="0" fontId="16" fillId="0" borderId="0"/>
    <xf numFmtId="0" fontId="16" fillId="6" borderId="0"/>
    <xf numFmtId="0" fontId="16" fillId="0" borderId="0">
      <alignment horizontal="left" wrapText="1"/>
    </xf>
    <xf numFmtId="49" fontId="16" fillId="0" borderId="0">
      <alignment horizontal="center"/>
    </xf>
    <xf numFmtId="0" fontId="26" fillId="0" borderId="0"/>
    <xf numFmtId="49" fontId="16" fillId="0" borderId="0"/>
    <xf numFmtId="0" fontId="16" fillId="0" borderId="22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26"/>
    <xf numFmtId="4" fontId="16" fillId="0" borderId="8">
      <alignment horizontal="right"/>
    </xf>
    <xf numFmtId="0" fontId="3" fillId="0" borderId="0"/>
    <xf numFmtId="0" fontId="1" fillId="0" borderId="0"/>
  </cellStyleXfs>
  <cellXfs count="300">
    <xf numFmtId="0" fontId="0" fillId="0" borderId="0" xfId="0"/>
    <xf numFmtId="0" fontId="3" fillId="0" borderId="0" xfId="2"/>
    <xf numFmtId="0" fontId="6" fillId="0" borderId="0" xfId="1" applyFont="1" applyBorder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3" fillId="0" borderId="2" xfId="2" applyBorder="1" applyAlignment="1">
      <alignment horizontal="center"/>
    </xf>
    <xf numFmtId="0" fontId="3" fillId="0" borderId="2" xfId="2" applyBorder="1" applyAlignment="1">
      <alignment horizontal="center" vertical="center"/>
    </xf>
    <xf numFmtId="0" fontId="3" fillId="0" borderId="0" xfId="2" applyAlignment="1">
      <alignment horizontal="center" vertical="center"/>
    </xf>
    <xf numFmtId="0" fontId="10" fillId="2" borderId="2" xfId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65" fontId="10" fillId="2" borderId="2" xfId="3" applyNumberFormat="1" applyFont="1" applyFill="1" applyBorder="1" applyAlignment="1">
      <alignment horizontal="center" vertical="center"/>
    </xf>
    <xf numFmtId="165" fontId="10" fillId="0" borderId="2" xfId="2" applyNumberFormat="1" applyFont="1" applyBorder="1" applyAlignment="1">
      <alignment horizontal="center" vertical="center"/>
    </xf>
    <xf numFmtId="166" fontId="3" fillId="0" borderId="2" xfId="2" applyNumberFormat="1" applyBorder="1" applyAlignment="1">
      <alignment horizontal="center" vertical="center"/>
    </xf>
    <xf numFmtId="166" fontId="10" fillId="2" borderId="5" xfId="3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center" wrapText="1"/>
    </xf>
    <xf numFmtId="0" fontId="6" fillId="2" borderId="2" xfId="2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top" wrapText="1"/>
    </xf>
    <xf numFmtId="0" fontId="10" fillId="0" borderId="2" xfId="1" applyFont="1" applyBorder="1" applyAlignment="1">
      <alignment vertical="top" wrapText="1"/>
    </xf>
    <xf numFmtId="0" fontId="10" fillId="2" borderId="2" xfId="2" applyNumberFormat="1" applyFont="1" applyFill="1" applyBorder="1" applyAlignment="1">
      <alignment vertical="top" wrapText="1"/>
    </xf>
    <xf numFmtId="0" fontId="10" fillId="2" borderId="2" xfId="1" applyFont="1" applyFill="1" applyBorder="1" applyAlignment="1">
      <alignment horizontal="left" vertical="top" wrapText="1"/>
    </xf>
    <xf numFmtId="49" fontId="11" fillId="2" borderId="2" xfId="1" applyNumberFormat="1" applyFont="1" applyFill="1" applyBorder="1" applyAlignment="1">
      <alignment horizontal="left" vertical="top" wrapText="1"/>
    </xf>
    <xf numFmtId="49" fontId="11" fillId="2" borderId="2" xfId="2" applyNumberFormat="1" applyFont="1" applyFill="1" applyBorder="1" applyAlignment="1">
      <alignment horizontal="left" vertical="top" wrapText="1"/>
    </xf>
    <xf numFmtId="49" fontId="6" fillId="2" borderId="2" xfId="2" applyNumberFormat="1" applyFont="1" applyFill="1" applyBorder="1" applyAlignment="1">
      <alignment horizontal="center"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65" fontId="5" fillId="2" borderId="2" xfId="3" applyNumberFormat="1" applyFont="1" applyFill="1" applyBorder="1" applyAlignment="1">
      <alignment horizontal="center" vertical="center"/>
    </xf>
    <xf numFmtId="165" fontId="5" fillId="0" borderId="2" xfId="2" applyNumberFormat="1" applyFont="1" applyBorder="1" applyAlignment="1">
      <alignment horizontal="center" vertical="center"/>
    </xf>
    <xf numFmtId="166" fontId="8" fillId="0" borderId="2" xfId="2" applyNumberFormat="1" applyFont="1" applyBorder="1" applyAlignment="1">
      <alignment horizontal="center" vertical="center"/>
    </xf>
    <xf numFmtId="166" fontId="5" fillId="2" borderId="5" xfId="3" applyNumberFormat="1" applyFont="1" applyFill="1" applyBorder="1" applyAlignment="1">
      <alignment horizontal="center" vertical="center"/>
    </xf>
    <xf numFmtId="167" fontId="3" fillId="0" borderId="0" xfId="2" applyNumberFormat="1"/>
    <xf numFmtId="168" fontId="3" fillId="0" borderId="0" xfId="2" applyNumberFormat="1"/>
    <xf numFmtId="0" fontId="14" fillId="0" borderId="0" xfId="4" applyFont="1" applyProtection="1">
      <protection locked="0"/>
    </xf>
    <xf numFmtId="0" fontId="21" fillId="0" borderId="11" xfId="4" applyFont="1" applyFill="1" applyBorder="1" applyAlignment="1">
      <alignment horizontal="center" vertical="center" wrapText="1"/>
    </xf>
    <xf numFmtId="0" fontId="21" fillId="0" borderId="12" xfId="4" applyFont="1" applyFill="1" applyBorder="1" applyAlignment="1">
      <alignment horizontal="center" vertical="center" wrapText="1"/>
    </xf>
    <xf numFmtId="0" fontId="21" fillId="3" borderId="12" xfId="4" applyFont="1" applyFill="1" applyBorder="1" applyAlignment="1">
      <alignment horizontal="center" vertical="center" wrapText="1"/>
    </xf>
    <xf numFmtId="0" fontId="20" fillId="0" borderId="2" xfId="4" applyFont="1" applyBorder="1" applyAlignment="1" applyProtection="1">
      <alignment horizontal="center" vertical="center" wrapText="1"/>
      <protection locked="0"/>
    </xf>
    <xf numFmtId="49" fontId="17" fillId="0" borderId="6" xfId="6" applyNumberFormat="1" applyFont="1" applyAlignment="1" applyProtection="1">
      <alignment horizontal="center" vertical="center" wrapText="1"/>
    </xf>
    <xf numFmtId="49" fontId="17" fillId="0" borderId="13" xfId="9" applyNumberFormat="1" applyFont="1" applyAlignment="1" applyProtection="1">
      <alignment horizontal="center" vertical="center" wrapText="1"/>
    </xf>
    <xf numFmtId="49" fontId="17" fillId="0" borderId="14" xfId="9" applyNumberFormat="1" applyFont="1" applyBorder="1" applyAlignment="1" applyProtection="1">
      <alignment horizontal="center" vertical="center" wrapText="1"/>
    </xf>
    <xf numFmtId="0" fontId="19" fillId="0" borderId="2" xfId="8" applyNumberFormat="1" applyFont="1" applyBorder="1" applyAlignment="1" applyProtection="1">
      <alignment horizontal="center" vertical="center"/>
    </xf>
    <xf numFmtId="0" fontId="20" fillId="0" borderId="2" xfId="4" applyFont="1" applyBorder="1" applyAlignment="1" applyProtection="1">
      <alignment horizontal="center" vertical="center"/>
      <protection locked="0"/>
    </xf>
    <xf numFmtId="0" fontId="21" fillId="0" borderId="2" xfId="4" applyFont="1" applyFill="1" applyBorder="1" applyAlignment="1">
      <alignment horizontal="center" vertical="center" wrapText="1"/>
    </xf>
    <xf numFmtId="0" fontId="21" fillId="3" borderId="2" xfId="4" applyFont="1" applyFill="1" applyBorder="1" applyAlignment="1">
      <alignment horizontal="center" vertical="center" wrapText="1"/>
    </xf>
    <xf numFmtId="49" fontId="17" fillId="0" borderId="6" xfId="6" applyNumberFormat="1" applyFont="1" applyProtection="1">
      <alignment horizontal="center" vertical="center" wrapText="1"/>
    </xf>
    <xf numFmtId="166" fontId="17" fillId="0" borderId="6" xfId="10" applyNumberFormat="1" applyFont="1" applyAlignment="1" applyProtection="1">
      <alignment horizontal="center" vertical="center" wrapText="1"/>
    </xf>
    <xf numFmtId="166" fontId="17" fillId="0" borderId="15" xfId="10" applyNumberFormat="1" applyFont="1" applyBorder="1" applyAlignment="1" applyProtection="1">
      <alignment horizontal="center" vertical="center" wrapText="1"/>
    </xf>
    <xf numFmtId="169" fontId="17" fillId="0" borderId="2" xfId="8" applyNumberFormat="1" applyFont="1" applyBorder="1" applyAlignment="1" applyProtection="1">
      <alignment horizontal="center" vertical="center"/>
    </xf>
    <xf numFmtId="165" fontId="17" fillId="0" borderId="2" xfId="8" applyNumberFormat="1" applyFont="1" applyBorder="1" applyAlignment="1" applyProtection="1">
      <alignment horizontal="center" vertical="center"/>
    </xf>
    <xf numFmtId="169" fontId="21" fillId="0" borderId="2" xfId="4" applyNumberFormat="1" applyFont="1" applyBorder="1" applyAlignment="1" applyProtection="1">
      <alignment horizontal="center" vertical="center"/>
      <protection locked="0"/>
    </xf>
    <xf numFmtId="165" fontId="21" fillId="0" borderId="16" xfId="4" applyNumberFormat="1" applyFont="1" applyFill="1" applyBorder="1" applyAlignment="1">
      <alignment horizontal="center" vertical="center" wrapText="1"/>
    </xf>
    <xf numFmtId="0" fontId="21" fillId="3" borderId="17" xfId="4" applyFont="1" applyFill="1" applyBorder="1" applyAlignment="1">
      <alignment horizontal="center" vertical="center" wrapText="1"/>
    </xf>
    <xf numFmtId="165" fontId="2" fillId="0" borderId="2" xfId="4" applyNumberFormat="1" applyFont="1" applyBorder="1" applyAlignment="1" applyProtection="1">
      <alignment horizontal="center" vertical="center"/>
      <protection locked="0"/>
    </xf>
    <xf numFmtId="169" fontId="2" fillId="0" borderId="2" xfId="4" applyNumberFormat="1" applyFont="1" applyBorder="1" applyAlignment="1" applyProtection="1">
      <alignment horizontal="center" vertical="center"/>
      <protection locked="0"/>
    </xf>
    <xf numFmtId="0" fontId="2" fillId="4" borderId="2" xfId="4" applyFont="1" applyFill="1" applyBorder="1" applyAlignment="1">
      <alignment horizontal="center" vertical="center" wrapText="1"/>
    </xf>
    <xf numFmtId="166" fontId="22" fillId="4" borderId="6" xfId="10" applyNumberFormat="1" applyFont="1" applyFill="1" applyAlignment="1" applyProtection="1">
      <alignment horizontal="center" vertical="center" wrapText="1"/>
    </xf>
    <xf numFmtId="166" fontId="22" fillId="4" borderId="15" xfId="10" applyNumberFormat="1" applyFont="1" applyFill="1" applyBorder="1" applyAlignment="1" applyProtection="1">
      <alignment horizontal="center" vertical="center" wrapText="1"/>
    </xf>
    <xf numFmtId="169" fontId="22" fillId="4" borderId="2" xfId="8" applyNumberFormat="1" applyFont="1" applyFill="1" applyBorder="1" applyAlignment="1" applyProtection="1">
      <alignment horizontal="center" vertical="center"/>
    </xf>
    <xf numFmtId="165" fontId="22" fillId="4" borderId="2" xfId="8" applyNumberFormat="1" applyFont="1" applyFill="1" applyBorder="1" applyAlignment="1" applyProtection="1">
      <alignment horizontal="center" vertical="center"/>
    </xf>
    <xf numFmtId="169" fontId="2" fillId="4" borderId="2" xfId="4" applyNumberFormat="1" applyFont="1" applyFill="1" applyBorder="1" applyAlignment="1" applyProtection="1">
      <alignment horizontal="center" vertical="center"/>
      <protection locked="0"/>
    </xf>
    <xf numFmtId="165" fontId="2" fillId="4" borderId="5" xfId="4" applyNumberFormat="1" applyFont="1" applyFill="1" applyBorder="1" applyAlignment="1">
      <alignment horizontal="center" vertical="center"/>
    </xf>
    <xf numFmtId="165" fontId="2" fillId="4" borderId="2" xfId="4" applyNumberFormat="1" applyFont="1" applyFill="1" applyBorder="1" applyAlignment="1">
      <alignment horizontal="center" vertical="center"/>
    </xf>
    <xf numFmtId="167" fontId="2" fillId="4" borderId="19" xfId="4" applyNumberFormat="1" applyFont="1" applyFill="1" applyBorder="1" applyAlignment="1">
      <alignment horizontal="center" vertical="center"/>
    </xf>
    <xf numFmtId="165" fontId="2" fillId="4" borderId="2" xfId="4" applyNumberFormat="1" applyFont="1" applyFill="1" applyBorder="1" applyAlignment="1" applyProtection="1">
      <alignment horizontal="center" vertical="center"/>
      <protection locked="0"/>
    </xf>
    <xf numFmtId="0" fontId="22" fillId="0" borderId="18" xfId="11" applyNumberFormat="1" applyFont="1" applyAlignment="1" applyProtection="1">
      <alignment horizontal="center" vertical="center" wrapText="1"/>
    </xf>
    <xf numFmtId="166" fontId="22" fillId="0" borderId="6" xfId="10" applyNumberFormat="1" applyFont="1" applyAlignment="1" applyProtection="1">
      <alignment horizontal="center" vertical="center" wrapText="1"/>
    </xf>
    <xf numFmtId="166" fontId="22" fillId="0" borderId="15" xfId="10" applyNumberFormat="1" applyFont="1" applyBorder="1" applyAlignment="1" applyProtection="1">
      <alignment horizontal="center" vertical="center" wrapText="1"/>
    </xf>
    <xf numFmtId="169" fontId="22" fillId="0" borderId="2" xfId="8" applyNumberFormat="1" applyFont="1" applyBorder="1" applyAlignment="1" applyProtection="1">
      <alignment horizontal="center" vertical="center"/>
    </xf>
    <xf numFmtId="165" fontId="22" fillId="0" borderId="2" xfId="8" applyNumberFormat="1" applyFont="1" applyBorder="1" applyAlignment="1" applyProtection="1">
      <alignment horizontal="center" vertical="center"/>
    </xf>
    <xf numFmtId="165" fontId="2" fillId="2" borderId="5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horizontal="center" vertical="center"/>
    </xf>
    <xf numFmtId="167" fontId="2" fillId="3" borderId="19" xfId="4" applyNumberFormat="1" applyFont="1" applyFill="1" applyBorder="1" applyAlignment="1">
      <alignment horizontal="center" vertical="center"/>
    </xf>
    <xf numFmtId="0" fontId="22" fillId="4" borderId="18" xfId="11" applyNumberFormat="1" applyFont="1" applyFill="1" applyAlignment="1" applyProtection="1">
      <alignment horizontal="center" vertical="center" wrapText="1"/>
    </xf>
    <xf numFmtId="166" fontId="17" fillId="4" borderId="6" xfId="10" applyNumberFormat="1" applyFont="1" applyFill="1" applyAlignment="1" applyProtection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  <xf numFmtId="165" fontId="2" fillId="3" borderId="5" xfId="4" applyNumberFormat="1" applyFont="1" applyFill="1" applyBorder="1" applyAlignment="1">
      <alignment horizontal="center" vertical="center"/>
    </xf>
    <xf numFmtId="165" fontId="2" fillId="3" borderId="2" xfId="4" applyNumberFormat="1" applyFont="1" applyFill="1" applyBorder="1" applyAlignment="1">
      <alignment horizontal="center" vertical="center"/>
    </xf>
    <xf numFmtId="0" fontId="21" fillId="5" borderId="2" xfId="4" applyFont="1" applyFill="1" applyBorder="1" applyAlignment="1">
      <alignment horizontal="center" vertical="center" wrapText="1"/>
    </xf>
    <xf numFmtId="166" fontId="17" fillId="5" borderId="6" xfId="10" applyNumberFormat="1" applyFont="1" applyFill="1" applyAlignment="1" applyProtection="1">
      <alignment horizontal="center" vertical="center" wrapText="1"/>
    </xf>
    <xf numFmtId="166" fontId="17" fillId="5" borderId="15" xfId="10" applyNumberFormat="1" applyFont="1" applyFill="1" applyBorder="1" applyAlignment="1" applyProtection="1">
      <alignment horizontal="center" vertical="center" wrapText="1"/>
    </xf>
    <xf numFmtId="169" fontId="17" fillId="5" borderId="2" xfId="8" applyNumberFormat="1" applyFont="1" applyFill="1" applyBorder="1" applyAlignment="1" applyProtection="1">
      <alignment horizontal="center" vertical="center"/>
    </xf>
    <xf numFmtId="165" fontId="17" fillId="5" borderId="2" xfId="8" applyNumberFormat="1" applyFont="1" applyFill="1" applyBorder="1" applyAlignment="1" applyProtection="1">
      <alignment horizontal="center" vertical="center"/>
    </xf>
    <xf numFmtId="169" fontId="21" fillId="5" borderId="2" xfId="4" applyNumberFormat="1" applyFont="1" applyFill="1" applyBorder="1" applyAlignment="1" applyProtection="1">
      <alignment horizontal="center" vertical="center"/>
      <protection locked="0"/>
    </xf>
    <xf numFmtId="165" fontId="21" fillId="5" borderId="5" xfId="4" applyNumberFormat="1" applyFont="1" applyFill="1" applyBorder="1" applyAlignment="1">
      <alignment horizontal="center" vertical="center"/>
    </xf>
    <xf numFmtId="165" fontId="21" fillId="5" borderId="2" xfId="4" applyNumberFormat="1" applyFont="1" applyFill="1" applyBorder="1" applyAlignment="1">
      <alignment horizontal="center" vertical="center"/>
    </xf>
    <xf numFmtId="167" fontId="21" fillId="5" borderId="19" xfId="4" applyNumberFormat="1" applyFont="1" applyFill="1" applyBorder="1" applyAlignment="1">
      <alignment horizontal="center" vertical="center"/>
    </xf>
    <xf numFmtId="165" fontId="21" fillId="5" borderId="2" xfId="4" applyNumberFormat="1" applyFont="1" applyFill="1" applyBorder="1" applyAlignment="1" applyProtection="1">
      <alignment horizontal="center" vertical="center"/>
      <protection locked="0"/>
    </xf>
    <xf numFmtId="49" fontId="23" fillId="3" borderId="2" xfId="4" applyNumberFormat="1" applyFont="1" applyFill="1" applyBorder="1" applyAlignment="1">
      <alignment horizontal="center" vertical="center" wrapText="1"/>
    </xf>
    <xf numFmtId="0" fontId="2" fillId="0" borderId="0" xfId="12" applyFont="1" applyAlignment="1">
      <alignment horizontal="center" vertical="center" wrapText="1"/>
    </xf>
    <xf numFmtId="0" fontId="17" fillId="5" borderId="18" xfId="11" applyNumberFormat="1" applyFont="1" applyFill="1" applyAlignment="1" applyProtection="1">
      <alignment horizontal="center" vertical="center" wrapText="1"/>
    </xf>
    <xf numFmtId="169" fontId="22" fillId="5" borderId="2" xfId="8" applyNumberFormat="1" applyFont="1" applyFill="1" applyBorder="1" applyAlignment="1" applyProtection="1">
      <alignment horizontal="center" vertical="center"/>
    </xf>
    <xf numFmtId="165" fontId="22" fillId="5" borderId="2" xfId="8" applyNumberFormat="1" applyFont="1" applyFill="1" applyBorder="1" applyAlignment="1" applyProtection="1">
      <alignment horizontal="center" vertical="center"/>
    </xf>
    <xf numFmtId="169" fontId="2" fillId="5" borderId="2" xfId="4" applyNumberFormat="1" applyFont="1" applyFill="1" applyBorder="1" applyAlignment="1" applyProtection="1">
      <alignment horizontal="center" vertical="center"/>
      <protection locked="0"/>
    </xf>
    <xf numFmtId="167" fontId="2" fillId="5" borderId="19" xfId="4" applyNumberFormat="1" applyFont="1" applyFill="1" applyBorder="1" applyAlignment="1">
      <alignment horizontal="center" vertical="center"/>
    </xf>
    <xf numFmtId="165" fontId="22" fillId="4" borderId="20" xfId="13" applyNumberFormat="1" applyFont="1" applyFill="1" applyBorder="1" applyAlignment="1" applyProtection="1">
      <alignment horizontal="center" vertical="center"/>
    </xf>
    <xf numFmtId="165" fontId="22" fillId="4" borderId="6" xfId="13" applyNumberFormat="1" applyFont="1" applyFill="1" applyAlignment="1" applyProtection="1">
      <alignment horizontal="center" vertical="center"/>
    </xf>
    <xf numFmtId="170" fontId="2" fillId="4" borderId="19" xfId="4" applyNumberFormat="1" applyFont="1" applyFill="1" applyBorder="1" applyAlignment="1">
      <alignment horizontal="center" vertical="center"/>
    </xf>
    <xf numFmtId="0" fontId="2" fillId="4" borderId="19" xfId="4" applyNumberFormat="1" applyFont="1" applyFill="1" applyBorder="1" applyAlignment="1">
      <alignment horizontal="center" vertical="center"/>
    </xf>
    <xf numFmtId="165" fontId="22" fillId="0" borderId="20" xfId="13" applyNumberFormat="1" applyFont="1" applyBorder="1" applyAlignment="1" applyProtection="1">
      <alignment horizontal="center" vertical="center"/>
    </xf>
    <xf numFmtId="165" fontId="22" fillId="0" borderId="6" xfId="13" applyNumberFormat="1" applyFont="1" applyAlignment="1" applyProtection="1">
      <alignment horizontal="center" vertical="center"/>
    </xf>
    <xf numFmtId="167" fontId="2" fillId="0" borderId="19" xfId="4" applyNumberFormat="1" applyFont="1" applyFill="1" applyBorder="1" applyAlignment="1">
      <alignment horizontal="center" vertical="center"/>
    </xf>
    <xf numFmtId="165" fontId="22" fillId="0" borderId="15" xfId="13" applyNumberFormat="1" applyFont="1" applyBorder="1" applyAlignment="1" applyProtection="1">
      <alignment horizontal="center" vertical="center"/>
    </xf>
    <xf numFmtId="0" fontId="2" fillId="0" borderId="2" xfId="4" applyFont="1" applyBorder="1" applyAlignment="1" applyProtection="1">
      <alignment horizontal="center" vertical="center"/>
      <protection locked="0"/>
    </xf>
    <xf numFmtId="0" fontId="22" fillId="0" borderId="18" xfId="14" applyNumberFormat="1" applyFont="1" applyAlignment="1" applyProtection="1">
      <alignment horizontal="center" vertical="center" wrapText="1"/>
    </xf>
    <xf numFmtId="165" fontId="22" fillId="4" borderId="15" xfId="13" applyNumberFormat="1" applyFont="1" applyFill="1" applyBorder="1" applyAlignment="1" applyProtection="1">
      <alignment horizontal="center" vertical="center"/>
    </xf>
    <xf numFmtId="0" fontId="2" fillId="4" borderId="2" xfId="4" applyFont="1" applyFill="1" applyBorder="1" applyAlignment="1" applyProtection="1">
      <alignment horizontal="center" vertical="center"/>
      <protection locked="0"/>
    </xf>
    <xf numFmtId="166" fontId="22" fillId="0" borderId="6" xfId="10" applyNumberFormat="1" applyFont="1" applyFill="1" applyAlignment="1" applyProtection="1">
      <alignment horizontal="center" vertical="center" wrapText="1"/>
    </xf>
    <xf numFmtId="0" fontId="22" fillId="4" borderId="21" xfId="11" applyNumberFormat="1" applyFont="1" applyFill="1" applyBorder="1" applyAlignment="1" applyProtection="1">
      <alignment horizontal="center" vertical="center" wrapText="1"/>
    </xf>
    <xf numFmtId="0" fontId="17" fillId="5" borderId="2" xfId="15" applyNumberFormat="1" applyFont="1" applyFill="1" applyBorder="1" applyAlignment="1" applyProtection="1">
      <alignment horizontal="center" vertical="center"/>
    </xf>
    <xf numFmtId="166" fontId="17" fillId="5" borderId="20" xfId="10" applyNumberFormat="1" applyFont="1" applyFill="1" applyBorder="1" applyAlignment="1" applyProtection="1">
      <alignment horizontal="center" vertical="center" wrapText="1"/>
    </xf>
    <xf numFmtId="0" fontId="17" fillId="5" borderId="2" xfId="8" applyNumberFormat="1" applyFont="1" applyFill="1" applyBorder="1" applyAlignment="1" applyProtection="1">
      <alignment horizontal="center" vertical="center"/>
    </xf>
    <xf numFmtId="165" fontId="21" fillId="5" borderId="19" xfId="4" applyNumberFormat="1" applyFont="1" applyFill="1" applyBorder="1" applyAlignment="1">
      <alignment horizontal="center" vertical="center"/>
    </xf>
    <xf numFmtId="0" fontId="21" fillId="5" borderId="2" xfId="4" applyFont="1" applyFill="1" applyBorder="1" applyAlignment="1" applyProtection="1">
      <alignment horizontal="center" vertical="center"/>
      <protection locked="0"/>
    </xf>
    <xf numFmtId="0" fontId="25" fillId="0" borderId="0" xfId="15" applyNumberFormat="1" applyFont="1" applyProtection="1"/>
    <xf numFmtId="0" fontId="25" fillId="6" borderId="0" xfId="16" applyNumberFormat="1" applyFont="1" applyProtection="1"/>
    <xf numFmtId="0" fontId="18" fillId="0" borderId="0" xfId="8" applyNumberFormat="1" applyFont="1" applyProtection="1"/>
    <xf numFmtId="0" fontId="26" fillId="0" borderId="0" xfId="17" applyNumberFormat="1" applyFont="1" applyProtection="1">
      <alignment horizontal="left" wrapText="1"/>
    </xf>
    <xf numFmtId="49" fontId="26" fillId="0" borderId="0" xfId="18" applyNumberFormat="1" applyFont="1" applyProtection="1">
      <alignment horizontal="center"/>
    </xf>
    <xf numFmtId="0" fontId="26" fillId="0" borderId="0" xfId="19" applyNumberFormat="1" applyFont="1" applyProtection="1"/>
    <xf numFmtId="0" fontId="27" fillId="0" borderId="0" xfId="8" applyNumberFormat="1" applyFont="1" applyProtection="1"/>
    <xf numFmtId="0" fontId="28" fillId="0" borderId="0" xfId="4" applyFont="1" applyProtection="1">
      <protection locked="0"/>
    </xf>
    <xf numFmtId="0" fontId="29" fillId="0" borderId="0" xfId="5" applyNumberFormat="1" applyFont="1" applyProtection="1"/>
    <xf numFmtId="49" fontId="26" fillId="0" borderId="0" xfId="20" applyNumberFormat="1" applyFont="1" applyProtection="1"/>
    <xf numFmtId="0" fontId="29" fillId="7" borderId="24" xfId="11" applyNumberFormat="1" applyFont="1" applyFill="1" applyBorder="1" applyProtection="1">
      <alignment horizontal="left" wrapText="1" indent="2"/>
    </xf>
    <xf numFmtId="166" fontId="29" fillId="7" borderId="8" xfId="10" applyNumberFormat="1" applyFont="1" applyFill="1" applyBorder="1" applyAlignment="1" applyProtection="1">
      <alignment horizontal="center" vertical="center"/>
    </xf>
    <xf numFmtId="166" fontId="29" fillId="7" borderId="25" xfId="10" applyNumberFormat="1" applyFont="1" applyFill="1" applyBorder="1" applyAlignment="1" applyProtection="1">
      <alignment horizontal="center" vertical="center"/>
    </xf>
    <xf numFmtId="169" fontId="17" fillId="7" borderId="4" xfId="8" applyNumberFormat="1" applyFont="1" applyFill="1" applyBorder="1" applyAlignment="1" applyProtection="1">
      <alignment horizontal="center" vertical="center" wrapText="1"/>
    </xf>
    <xf numFmtId="169" fontId="21" fillId="7" borderId="4" xfId="4" applyNumberFormat="1" applyFont="1" applyFill="1" applyBorder="1" applyAlignment="1" applyProtection="1">
      <alignment horizontal="center" vertical="center"/>
      <protection locked="0"/>
    </xf>
    <xf numFmtId="166" fontId="21" fillId="7" borderId="4" xfId="4" applyNumberFormat="1" applyFont="1" applyFill="1" applyBorder="1" applyAlignment="1" applyProtection="1">
      <alignment horizontal="center" vertical="center"/>
      <protection locked="0"/>
    </xf>
    <xf numFmtId="165" fontId="21" fillId="7" borderId="2" xfId="4" applyNumberFormat="1" applyFont="1" applyFill="1" applyBorder="1" applyAlignment="1">
      <alignment horizontal="center" vertical="center"/>
    </xf>
    <xf numFmtId="167" fontId="21" fillId="7" borderId="2" xfId="4" applyNumberFormat="1" applyFont="1" applyFill="1" applyBorder="1" applyAlignment="1">
      <alignment horizontal="center" vertical="center"/>
    </xf>
    <xf numFmtId="165" fontId="21" fillId="7" borderId="2" xfId="4" applyNumberFormat="1" applyFont="1" applyFill="1" applyBorder="1" applyAlignment="1" applyProtection="1">
      <alignment horizontal="center" vertical="center" wrapText="1"/>
      <protection locked="0"/>
    </xf>
    <xf numFmtId="169" fontId="21" fillId="7" borderId="2" xfId="4" applyNumberFormat="1" applyFont="1" applyFill="1" applyBorder="1" applyAlignment="1" applyProtection="1">
      <alignment horizontal="center" vertical="center"/>
      <protection locked="0"/>
    </xf>
    <xf numFmtId="0" fontId="22" fillId="0" borderId="18" xfId="11" applyNumberFormat="1" applyFont="1" applyProtection="1">
      <alignment horizontal="left" wrapText="1" indent="2"/>
    </xf>
    <xf numFmtId="166" fontId="22" fillId="0" borderId="6" xfId="10" applyNumberFormat="1" applyFont="1" applyAlignment="1" applyProtection="1">
      <alignment horizontal="center" vertical="center"/>
    </xf>
    <xf numFmtId="166" fontId="22" fillId="0" borderId="15" xfId="10" applyNumberFormat="1" applyFont="1" applyBorder="1" applyAlignment="1" applyProtection="1">
      <alignment horizontal="center" vertical="center"/>
    </xf>
    <xf numFmtId="169" fontId="22" fillId="0" borderId="2" xfId="8" applyNumberFormat="1" applyFont="1" applyBorder="1" applyAlignment="1" applyProtection="1">
      <alignment horizontal="center" vertical="center" wrapText="1"/>
    </xf>
    <xf numFmtId="169" fontId="2" fillId="0" borderId="2" xfId="4" applyNumberFormat="1" applyFont="1" applyFill="1" applyBorder="1" applyAlignment="1" applyProtection="1">
      <alignment horizontal="center" vertical="center"/>
      <protection locked="0"/>
    </xf>
    <xf numFmtId="166" fontId="2" fillId="0" borderId="2" xfId="4" applyNumberFormat="1" applyFont="1" applyFill="1" applyBorder="1" applyAlignment="1" applyProtection="1">
      <alignment horizontal="center" vertical="center"/>
      <protection locked="0"/>
    </xf>
    <xf numFmtId="167" fontId="2" fillId="3" borderId="2" xfId="4" applyNumberFormat="1" applyFont="1" applyFill="1" applyBorder="1" applyAlignment="1">
      <alignment horizontal="center" vertical="center"/>
    </xf>
    <xf numFmtId="165" fontId="2" fillId="0" borderId="2" xfId="4" applyNumberFormat="1" applyFont="1" applyBorder="1" applyAlignment="1" applyProtection="1">
      <alignment horizontal="center" vertical="center" wrapText="1"/>
      <protection locked="0"/>
    </xf>
    <xf numFmtId="165" fontId="2" fillId="0" borderId="19" xfId="22" applyNumberFormat="1" applyFont="1" applyFill="1" applyBorder="1" applyAlignment="1" applyProtection="1">
      <alignment horizontal="center" vertical="center"/>
      <protection hidden="1"/>
    </xf>
    <xf numFmtId="165" fontId="2" fillId="0" borderId="19" xfId="12" applyNumberFormat="1" applyFont="1" applyFill="1" applyBorder="1" applyAlignment="1" applyProtection="1">
      <alignment horizontal="center" vertical="center"/>
      <protection hidden="1"/>
    </xf>
    <xf numFmtId="165" fontId="2" fillId="0" borderId="19" xfId="23" applyNumberFormat="1" applyFont="1" applyFill="1" applyBorder="1" applyAlignment="1" applyProtection="1">
      <alignment horizontal="center" vertical="center"/>
      <protection hidden="1"/>
    </xf>
    <xf numFmtId="0" fontId="17" fillId="7" borderId="18" xfId="11" applyNumberFormat="1" applyFont="1" applyFill="1" applyProtection="1">
      <alignment horizontal="left" wrapText="1" indent="2"/>
    </xf>
    <xf numFmtId="166" fontId="17" fillId="7" borderId="6" xfId="10" applyNumberFormat="1" applyFont="1" applyFill="1" applyAlignment="1" applyProtection="1">
      <alignment horizontal="center" vertical="center"/>
    </xf>
    <xf numFmtId="166" fontId="17" fillId="7" borderId="15" xfId="10" applyNumberFormat="1" applyFont="1" applyFill="1" applyBorder="1" applyAlignment="1" applyProtection="1">
      <alignment horizontal="center" vertical="center"/>
    </xf>
    <xf numFmtId="169" fontId="17" fillId="7" borderId="2" xfId="8" applyNumberFormat="1" applyFont="1" applyFill="1" applyBorder="1" applyAlignment="1" applyProtection="1">
      <alignment horizontal="center" vertical="center"/>
    </xf>
    <xf numFmtId="166" fontId="21" fillId="7" borderId="2" xfId="4" applyNumberFormat="1" applyFont="1" applyFill="1" applyBorder="1" applyAlignment="1" applyProtection="1">
      <alignment horizontal="center" vertical="center"/>
      <protection locked="0"/>
    </xf>
    <xf numFmtId="169" fontId="22" fillId="7" borderId="2" xfId="8" applyNumberFormat="1" applyFont="1" applyFill="1" applyBorder="1" applyAlignment="1" applyProtection="1">
      <alignment horizontal="center" vertical="center"/>
    </xf>
    <xf numFmtId="169" fontId="2" fillId="7" borderId="2" xfId="4" applyNumberFormat="1" applyFont="1" applyFill="1" applyBorder="1" applyAlignment="1" applyProtection="1">
      <alignment horizontal="center" vertical="center"/>
      <protection locked="0"/>
    </xf>
    <xf numFmtId="166" fontId="2" fillId="7" borderId="2" xfId="4" applyNumberFormat="1" applyFont="1" applyFill="1" applyBorder="1" applyAlignment="1" applyProtection="1">
      <alignment horizontal="center" vertical="center"/>
      <protection locked="0"/>
    </xf>
    <xf numFmtId="165" fontId="2" fillId="7" borderId="2" xfId="4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24" applyNumberFormat="1" applyFont="1" applyFill="1" applyBorder="1" applyAlignment="1" applyProtection="1">
      <alignment horizontal="center" vertical="center"/>
      <protection hidden="1"/>
    </xf>
    <xf numFmtId="165" fontId="2" fillId="0" borderId="2" xfId="25" applyNumberFormat="1" applyFont="1" applyFill="1" applyBorder="1" applyAlignment="1" applyProtection="1">
      <alignment horizontal="center" vertical="center"/>
      <protection hidden="1"/>
    </xf>
    <xf numFmtId="165" fontId="2" fillId="0" borderId="2" xfId="26" applyNumberFormat="1" applyFont="1" applyFill="1" applyBorder="1" applyAlignment="1" applyProtection="1">
      <alignment horizontal="center" vertical="center"/>
      <protection hidden="1"/>
    </xf>
    <xf numFmtId="165" fontId="2" fillId="0" borderId="2" xfId="27" applyNumberFormat="1" applyFont="1" applyFill="1" applyBorder="1" applyAlignment="1" applyProtection="1">
      <alignment horizontal="center" vertical="center"/>
      <protection hidden="1"/>
    </xf>
    <xf numFmtId="165" fontId="2" fillId="0" borderId="2" xfId="28" applyNumberFormat="1" applyFont="1" applyFill="1" applyBorder="1" applyAlignment="1" applyProtection="1">
      <alignment horizontal="center" vertical="center"/>
      <protection hidden="1"/>
    </xf>
    <xf numFmtId="165" fontId="2" fillId="0" borderId="2" xfId="29" applyNumberFormat="1" applyFont="1" applyFill="1" applyBorder="1" applyAlignment="1" applyProtection="1">
      <alignment horizontal="center" vertical="center"/>
      <protection hidden="1"/>
    </xf>
    <xf numFmtId="165" fontId="2" fillId="0" borderId="2" xfId="30" applyNumberFormat="1" applyFont="1" applyBorder="1" applyAlignment="1">
      <alignment horizontal="center" vertical="center"/>
    </xf>
    <xf numFmtId="165" fontId="2" fillId="0" borderId="0" xfId="30" applyNumberFormat="1" applyFont="1" applyAlignment="1">
      <alignment horizontal="center" vertical="center"/>
    </xf>
    <xf numFmtId="165" fontId="2" fillId="3" borderId="4" xfId="4" applyNumberFormat="1" applyFont="1" applyFill="1" applyBorder="1" applyAlignment="1">
      <alignment horizontal="center" vertical="center"/>
    </xf>
    <xf numFmtId="165" fontId="2" fillId="0" borderId="2" xfId="31" applyNumberFormat="1" applyFont="1" applyFill="1" applyBorder="1" applyAlignment="1" applyProtection="1">
      <alignment horizontal="center" vertical="center"/>
      <protection hidden="1"/>
    </xf>
    <xf numFmtId="165" fontId="2" fillId="0" borderId="2" xfId="32" applyNumberFormat="1" applyFont="1" applyFill="1" applyBorder="1" applyAlignment="1" applyProtection="1">
      <alignment horizontal="center" vertical="center"/>
      <protection hidden="1"/>
    </xf>
    <xf numFmtId="165" fontId="2" fillId="0" borderId="2" xfId="33" applyNumberFormat="1" applyFont="1" applyFill="1" applyBorder="1" applyAlignment="1" applyProtection="1">
      <alignment horizontal="center" vertical="center"/>
      <protection hidden="1"/>
    </xf>
    <xf numFmtId="0" fontId="17" fillId="7" borderId="26" xfId="34" applyNumberFormat="1" applyFont="1" applyFill="1" applyProtection="1"/>
    <xf numFmtId="166" fontId="17" fillId="7" borderId="8" xfId="35" applyNumberFormat="1" applyFont="1" applyFill="1" applyAlignment="1" applyProtection="1">
      <alignment horizontal="center" vertical="center"/>
    </xf>
    <xf numFmtId="166" fontId="17" fillId="7" borderId="25" xfId="35" applyNumberFormat="1" applyFont="1" applyFill="1" applyBorder="1" applyAlignment="1" applyProtection="1">
      <alignment horizontal="center" vertical="center"/>
    </xf>
    <xf numFmtId="0" fontId="33" fillId="0" borderId="2" xfId="36" applyFont="1" applyBorder="1" applyAlignment="1">
      <alignment vertical="center" wrapText="1"/>
    </xf>
    <xf numFmtId="0" fontId="3" fillId="0" borderId="2" xfId="36" applyFont="1" applyBorder="1"/>
    <xf numFmtId="4" fontId="3" fillId="0" borderId="0" xfId="36" applyNumberFormat="1" applyFont="1"/>
    <xf numFmtId="0" fontId="3" fillId="0" borderId="0" xfId="36" applyFont="1"/>
    <xf numFmtId="0" fontId="1" fillId="0" borderId="0" xfId="36" applyFont="1"/>
    <xf numFmtId="0" fontId="35" fillId="0" borderId="0" xfId="36" applyFont="1" applyAlignment="1">
      <alignment horizontal="center" vertical="center" wrapText="1"/>
    </xf>
    <xf numFmtId="4" fontId="32" fillId="0" borderId="5" xfId="36" applyNumberFormat="1" applyFont="1" applyFill="1" applyBorder="1" applyAlignment="1">
      <alignment horizontal="center" vertical="center" wrapText="1"/>
    </xf>
    <xf numFmtId="4" fontId="32" fillId="0" borderId="2" xfId="36" applyNumberFormat="1" applyFont="1" applyFill="1" applyBorder="1" applyAlignment="1">
      <alignment horizontal="center" vertical="center" wrapText="1"/>
    </xf>
    <xf numFmtId="170" fontId="32" fillId="0" borderId="2" xfId="36" applyNumberFormat="1" applyFont="1" applyFill="1" applyBorder="1" applyAlignment="1">
      <alignment horizontal="center" vertical="center" wrapText="1"/>
    </xf>
    <xf numFmtId="0" fontId="32" fillId="0" borderId="19" xfId="36" applyFont="1" applyBorder="1" applyAlignment="1">
      <alignment horizontal="center" vertical="center" wrapText="1"/>
    </xf>
    <xf numFmtId="0" fontId="32" fillId="2" borderId="2" xfId="36" applyFont="1" applyFill="1" applyBorder="1" applyAlignment="1">
      <alignment horizontal="center" vertical="center" wrapText="1"/>
    </xf>
    <xf numFmtId="0" fontId="36" fillId="2" borderId="19" xfId="36" applyFont="1" applyFill="1" applyBorder="1" applyAlignment="1">
      <alignment vertical="center" wrapText="1"/>
    </xf>
    <xf numFmtId="0" fontId="37" fillId="0" borderId="0" xfId="36" applyFont="1"/>
    <xf numFmtId="0" fontId="32" fillId="2" borderId="2" xfId="36" applyFont="1" applyFill="1" applyBorder="1" applyAlignment="1">
      <alignment horizontal="left" vertical="center" wrapText="1"/>
    </xf>
    <xf numFmtId="0" fontId="2" fillId="0" borderId="0" xfId="36" applyFont="1"/>
    <xf numFmtId="49" fontId="32" fillId="2" borderId="19" xfId="36" applyNumberFormat="1" applyFont="1" applyFill="1" applyBorder="1" applyAlignment="1">
      <alignment horizontal="left" vertical="center" wrapText="1"/>
    </xf>
    <xf numFmtId="2" fontId="9" fillId="0" borderId="0" xfId="36" applyNumberFormat="1" applyFont="1"/>
    <xf numFmtId="0" fontId="33" fillId="0" borderId="0" xfId="36" applyFont="1"/>
    <xf numFmtId="2" fontId="33" fillId="0" borderId="0" xfId="36" applyNumberFormat="1" applyFont="1"/>
    <xf numFmtId="0" fontId="38" fillId="0" borderId="0" xfId="36" applyFont="1"/>
    <xf numFmtId="0" fontId="32" fillId="2" borderId="2" xfId="36" applyFont="1" applyFill="1" applyBorder="1" applyAlignment="1">
      <alignment vertical="center" wrapText="1"/>
    </xf>
    <xf numFmtId="0" fontId="32" fillId="2" borderId="2" xfId="37" applyNumberFormat="1" applyFont="1" applyFill="1" applyBorder="1" applyAlignment="1" applyProtection="1">
      <alignment vertical="center" wrapText="1"/>
      <protection hidden="1"/>
    </xf>
    <xf numFmtId="2" fontId="33" fillId="0" borderId="0" xfId="36" applyNumberFormat="1" applyFont="1" applyFill="1"/>
    <xf numFmtId="2" fontId="39" fillId="0" borderId="0" xfId="36" applyNumberFormat="1" applyFont="1"/>
    <xf numFmtId="49" fontId="32" fillId="2" borderId="2" xfId="36" applyNumberFormat="1" applyFont="1" applyFill="1" applyBorder="1" applyAlignment="1">
      <alignment vertical="center" wrapText="1"/>
    </xf>
    <xf numFmtId="2" fontId="40" fillId="0" borderId="0" xfId="36" applyNumberFormat="1" applyFont="1" applyFill="1"/>
    <xf numFmtId="2" fontId="3" fillId="0" borderId="0" xfId="36" applyNumberFormat="1" applyFont="1" applyFill="1"/>
    <xf numFmtId="0" fontId="32" fillId="2" borderId="2" xfId="36" applyNumberFormat="1" applyFont="1" applyFill="1" applyBorder="1" applyAlignment="1">
      <alignment vertical="center" wrapText="1"/>
    </xf>
    <xf numFmtId="0" fontId="3" fillId="0" borderId="0" xfId="36" applyFont="1" applyFill="1"/>
    <xf numFmtId="0" fontId="39" fillId="0" borderId="0" xfId="36" applyFont="1"/>
    <xf numFmtId="0" fontId="32" fillId="2" borderId="2" xfId="36" applyFont="1" applyFill="1" applyBorder="1" applyAlignment="1">
      <alignment horizontal="right" vertical="center" wrapText="1"/>
    </xf>
    <xf numFmtId="2" fontId="1" fillId="0" borderId="0" xfId="36" applyNumberFormat="1" applyFont="1"/>
    <xf numFmtId="0" fontId="40" fillId="0" borderId="0" xfId="36" applyFont="1" applyFill="1"/>
    <xf numFmtId="2" fontId="38" fillId="0" borderId="0" xfId="36" applyNumberFormat="1" applyFont="1"/>
    <xf numFmtId="0" fontId="21" fillId="0" borderId="0" xfId="36" applyFont="1"/>
    <xf numFmtId="0" fontId="36" fillId="2" borderId="2" xfId="36" applyFont="1" applyFill="1" applyBorder="1" applyAlignment="1">
      <alignment vertical="center" wrapText="1"/>
    </xf>
    <xf numFmtId="0" fontId="36" fillId="2" borderId="2" xfId="36" applyFont="1" applyFill="1" applyBorder="1" applyAlignment="1">
      <alignment horizontal="left" vertical="center" wrapText="1"/>
    </xf>
    <xf numFmtId="0" fontId="32" fillId="2" borderId="19" xfId="36" applyFont="1" applyFill="1" applyBorder="1" applyAlignment="1">
      <alignment horizontal="right" vertical="center" wrapText="1"/>
    </xf>
    <xf numFmtId="2" fontId="1" fillId="0" borderId="0" xfId="36" applyNumberFormat="1" applyFont="1" applyFill="1"/>
    <xf numFmtId="0" fontId="41" fillId="2" borderId="2" xfId="36" applyFont="1" applyFill="1" applyBorder="1" applyAlignment="1">
      <alignment horizontal="left" vertical="center" wrapText="1"/>
    </xf>
    <xf numFmtId="0" fontId="35" fillId="2" borderId="19" xfId="36" applyFont="1" applyFill="1" applyBorder="1" applyAlignment="1">
      <alignment horizontal="center" vertical="center" wrapText="1"/>
    </xf>
    <xf numFmtId="0" fontId="35" fillId="2" borderId="0" xfId="36" applyFont="1" applyFill="1" applyBorder="1" applyAlignment="1">
      <alignment horizontal="center" vertical="center" wrapText="1"/>
    </xf>
    <xf numFmtId="170" fontId="42" fillId="2" borderId="0" xfId="36" applyNumberFormat="1" applyFont="1" applyFill="1" applyBorder="1" applyAlignment="1">
      <alignment horizontal="center" vertical="center"/>
    </xf>
    <xf numFmtId="0" fontId="3" fillId="2" borderId="0" xfId="36" applyFont="1" applyFill="1"/>
    <xf numFmtId="0" fontId="33" fillId="0" borderId="0" xfId="36" applyFont="1" applyAlignment="1">
      <alignment vertical="center" wrapText="1"/>
    </xf>
    <xf numFmtId="4" fontId="43" fillId="0" borderId="0" xfId="36" applyNumberFormat="1" applyFont="1"/>
    <xf numFmtId="170" fontId="43" fillId="0" borderId="0" xfId="36" applyNumberFormat="1" applyFont="1"/>
    <xf numFmtId="0" fontId="39" fillId="0" borderId="0" xfId="36" applyFont="1" applyAlignment="1">
      <alignment vertical="center" wrapText="1"/>
    </xf>
    <xf numFmtId="0" fontId="40" fillId="0" borderId="0" xfId="36" applyFont="1"/>
    <xf numFmtId="2" fontId="35" fillId="0" borderId="0" xfId="36" applyNumberFormat="1" applyFont="1" applyFill="1"/>
    <xf numFmtId="2" fontId="3" fillId="0" borderId="0" xfId="36" applyNumberFormat="1" applyFont="1"/>
    <xf numFmtId="165" fontId="2" fillId="5" borderId="2" xfId="4" applyNumberFormat="1" applyFont="1" applyFill="1" applyBorder="1" applyAlignment="1" applyProtection="1">
      <alignment horizontal="center" vertical="center"/>
      <protection locked="0"/>
    </xf>
    <xf numFmtId="165" fontId="21" fillId="2" borderId="19" xfId="36" applyNumberFormat="1" applyFont="1" applyFill="1" applyBorder="1" applyAlignment="1">
      <alignment horizontal="center" vertical="center" wrapText="1"/>
    </xf>
    <xf numFmtId="0" fontId="21" fillId="2" borderId="19" xfId="36" applyFont="1" applyFill="1" applyBorder="1" applyAlignment="1">
      <alignment horizontal="center" vertical="center" wrapText="1"/>
    </xf>
    <xf numFmtId="165" fontId="21" fillId="2" borderId="2" xfId="36" applyNumberFormat="1" applyFont="1" applyFill="1" applyBorder="1" applyAlignment="1">
      <alignment horizontal="center" vertical="center" wrapText="1"/>
    </xf>
    <xf numFmtId="167" fontId="21" fillId="2" borderId="2" xfId="36" applyNumberFormat="1" applyFont="1" applyFill="1" applyBorder="1" applyAlignment="1">
      <alignment horizontal="center" vertical="center" wrapText="1"/>
    </xf>
    <xf numFmtId="165" fontId="2" fillId="2" borderId="2" xfId="36" applyNumberFormat="1" applyFont="1" applyFill="1" applyBorder="1" applyAlignment="1">
      <alignment horizontal="center" vertical="center" wrapText="1"/>
    </xf>
    <xf numFmtId="0" fontId="2" fillId="2" borderId="2" xfId="36" applyFont="1" applyFill="1" applyBorder="1" applyAlignment="1">
      <alignment horizontal="center" vertical="center" wrapText="1"/>
    </xf>
    <xf numFmtId="167" fontId="2" fillId="2" borderId="2" xfId="36" applyNumberFormat="1" applyFont="1" applyFill="1" applyBorder="1" applyAlignment="1">
      <alignment horizontal="center" vertical="center" wrapText="1"/>
    </xf>
    <xf numFmtId="165" fontId="2" fillId="2" borderId="19" xfId="36" applyNumberFormat="1" applyFont="1" applyFill="1" applyBorder="1" applyAlignment="1">
      <alignment horizontal="center" vertical="center" wrapText="1"/>
    </xf>
    <xf numFmtId="49" fontId="2" fillId="2" borderId="19" xfId="36" applyNumberFormat="1" applyFont="1" applyFill="1" applyBorder="1" applyAlignment="1">
      <alignment horizontal="center" vertical="center" wrapText="1"/>
    </xf>
    <xf numFmtId="165" fontId="2" fillId="2" borderId="2" xfId="37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37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36" applyNumberFormat="1" applyFont="1" applyFill="1" applyBorder="1" applyAlignment="1">
      <alignment horizontal="center" vertical="center" wrapText="1"/>
    </xf>
    <xf numFmtId="165" fontId="2" fillId="2" borderId="2" xfId="36" applyNumberFormat="1" applyFont="1" applyFill="1" applyBorder="1" applyAlignment="1">
      <alignment horizontal="center" vertical="center"/>
    </xf>
    <xf numFmtId="167" fontId="2" fillId="2" borderId="2" xfId="36" applyNumberFormat="1" applyFont="1" applyFill="1" applyBorder="1" applyAlignment="1">
      <alignment horizontal="center" vertical="center"/>
    </xf>
    <xf numFmtId="0" fontId="2" fillId="2" borderId="2" xfId="36" applyNumberFormat="1" applyFont="1" applyFill="1" applyBorder="1" applyAlignment="1">
      <alignment horizontal="center" vertical="center" wrapText="1"/>
    </xf>
    <xf numFmtId="0" fontId="21" fillId="2" borderId="2" xfId="36" applyFont="1" applyFill="1" applyBorder="1" applyAlignment="1">
      <alignment horizontal="center" vertical="center" wrapText="1"/>
    </xf>
    <xf numFmtId="0" fontId="2" fillId="2" borderId="19" xfId="36" applyFont="1" applyFill="1" applyBorder="1" applyAlignment="1">
      <alignment horizontal="center" vertical="center" wrapText="1"/>
    </xf>
    <xf numFmtId="0" fontId="2" fillId="2" borderId="2" xfId="36" applyFont="1" applyFill="1" applyBorder="1" applyAlignment="1">
      <alignment horizontal="left" vertical="center" wrapText="1"/>
    </xf>
    <xf numFmtId="165" fontId="21" fillId="2" borderId="2" xfId="36" applyNumberFormat="1" applyFont="1" applyFill="1" applyBorder="1" applyAlignment="1">
      <alignment horizontal="center" vertical="center"/>
    </xf>
    <xf numFmtId="167" fontId="21" fillId="2" borderId="2" xfId="36" applyNumberFormat="1" applyFont="1" applyFill="1" applyBorder="1" applyAlignment="1">
      <alignment horizontal="center" vertical="center"/>
    </xf>
    <xf numFmtId="0" fontId="3" fillId="0" borderId="19" xfId="36" applyFont="1" applyBorder="1" applyAlignment="1">
      <alignment horizontal="center"/>
    </xf>
    <xf numFmtId="0" fontId="3" fillId="0" borderId="27" xfId="36" applyFont="1" applyBorder="1" applyAlignment="1">
      <alignment horizontal="center"/>
    </xf>
    <xf numFmtId="0" fontId="3" fillId="0" borderId="5" xfId="36" applyFont="1" applyBorder="1" applyAlignment="1">
      <alignment horizontal="center"/>
    </xf>
    <xf numFmtId="0" fontId="34" fillId="0" borderId="2" xfId="36" applyFont="1" applyBorder="1" applyAlignment="1">
      <alignment horizontal="center" vertical="center" wrapText="1"/>
    </xf>
    <xf numFmtId="0" fontId="1" fillId="0" borderId="27" xfId="36" applyFont="1" applyBorder="1" applyAlignment="1">
      <alignment horizontal="center"/>
    </xf>
    <xf numFmtId="0" fontId="32" fillId="0" borderId="2" xfId="36" applyFont="1" applyBorder="1" applyAlignment="1">
      <alignment horizontal="center" vertical="center" wrapText="1"/>
    </xf>
    <xf numFmtId="4" fontId="32" fillId="0" borderId="19" xfId="36" applyNumberFormat="1" applyFont="1" applyFill="1" applyBorder="1" applyAlignment="1">
      <alignment horizontal="center" vertical="center" wrapText="1"/>
    </xf>
    <xf numFmtId="4" fontId="32" fillId="0" borderId="5" xfId="36" applyNumberFormat="1" applyFont="1" applyFill="1" applyBorder="1" applyAlignment="1">
      <alignment horizontal="center" vertical="center" wrapText="1"/>
    </xf>
    <xf numFmtId="0" fontId="5" fillId="0" borderId="0" xfId="4" applyFont="1" applyAlignment="1" applyProtection="1">
      <alignment horizontal="center"/>
      <protection locked="0"/>
    </xf>
    <xf numFmtId="0" fontId="30" fillId="0" borderId="0" xfId="21" applyNumberFormat="1" applyFont="1" applyBorder="1" applyAlignment="1" applyProtection="1">
      <alignment horizontal="center"/>
    </xf>
    <xf numFmtId="0" fontId="26" fillId="0" borderId="0" xfId="21" applyNumberFormat="1" applyFont="1" applyBorder="1" applyAlignment="1" applyProtection="1">
      <alignment horizontal="center"/>
    </xf>
    <xf numFmtId="49" fontId="26" fillId="0" borderId="23" xfId="6" applyNumberFormat="1" applyFont="1" applyBorder="1" applyAlignment="1" applyProtection="1">
      <alignment horizontal="center" vertical="center" wrapText="1"/>
    </xf>
    <xf numFmtId="49" fontId="26" fillId="0" borderId="11" xfId="6" applyNumberFormat="1" applyFont="1" applyBorder="1" applyAlignment="1" applyProtection="1">
      <alignment horizontal="center" vertical="center" wrapText="1"/>
    </xf>
    <xf numFmtId="49" fontId="26" fillId="0" borderId="16" xfId="6" applyNumberFormat="1" applyFont="1" applyBorder="1" applyAlignment="1" applyProtection="1">
      <alignment horizontal="center" vertical="center" wrapText="1"/>
    </xf>
    <xf numFmtId="49" fontId="29" fillId="0" borderId="3" xfId="6" applyNumberFormat="1" applyFont="1" applyBorder="1" applyAlignment="1" applyProtection="1">
      <alignment horizontal="center" vertical="center" wrapText="1"/>
    </xf>
    <xf numFmtId="49" fontId="29" fillId="0" borderId="12" xfId="6" applyNumberFormat="1" applyFont="1" applyBorder="1" applyAlignment="1" applyProtection="1">
      <alignment horizontal="center" vertical="center" wrapText="1"/>
    </xf>
    <xf numFmtId="49" fontId="29" fillId="0" borderId="4" xfId="6" applyNumberFormat="1" applyFont="1" applyBorder="1" applyAlignment="1" applyProtection="1">
      <alignment horizontal="center" vertical="center" wrapText="1"/>
    </xf>
    <xf numFmtId="49" fontId="29" fillId="0" borderId="3" xfId="7" applyNumberFormat="1" applyFont="1" applyBorder="1" applyAlignment="1" applyProtection="1">
      <alignment horizontal="center" vertical="center" wrapText="1"/>
    </xf>
    <xf numFmtId="49" fontId="29" fillId="0" borderId="12" xfId="7" applyNumberFormat="1" applyFont="1" applyBorder="1" applyAlignment="1" applyProtection="1">
      <alignment horizontal="center" vertical="center" wrapText="1"/>
    </xf>
    <xf numFmtId="49" fontId="29" fillId="0" borderId="4" xfId="7" applyNumberFormat="1" applyFont="1" applyBorder="1" applyAlignment="1" applyProtection="1">
      <alignment horizontal="center" vertical="center" wrapText="1"/>
    </xf>
    <xf numFmtId="0" fontId="19" fillId="0" borderId="3" xfId="8" applyNumberFormat="1" applyFont="1" applyBorder="1" applyAlignment="1" applyProtection="1">
      <alignment horizontal="center" vertical="center"/>
    </xf>
    <xf numFmtId="0" fontId="19" fillId="0" borderId="12" xfId="8" applyNumberFormat="1" applyFont="1" applyBorder="1" applyAlignment="1" applyProtection="1">
      <alignment horizontal="center" vertical="center"/>
    </xf>
    <xf numFmtId="0" fontId="19" fillId="0" borderId="4" xfId="8" applyNumberFormat="1" applyFont="1" applyBorder="1" applyAlignment="1" applyProtection="1">
      <alignment horizontal="center" vertical="center"/>
    </xf>
    <xf numFmtId="0" fontId="20" fillId="0" borderId="3" xfId="4" applyFont="1" applyBorder="1" applyAlignment="1" applyProtection="1">
      <alignment horizontal="center" vertical="center" wrapText="1"/>
      <protection locked="0"/>
    </xf>
    <xf numFmtId="0" fontId="20" fillId="0" borderId="12" xfId="4" applyFont="1" applyBorder="1" applyAlignment="1" applyProtection="1">
      <alignment horizontal="center" vertical="center" wrapText="1"/>
      <protection locked="0"/>
    </xf>
    <xf numFmtId="0" fontId="20" fillId="0" borderId="4" xfId="4" applyFont="1" applyBorder="1" applyAlignment="1" applyProtection="1">
      <alignment horizontal="center" vertical="center" wrapText="1"/>
      <protection locked="0"/>
    </xf>
    <xf numFmtId="0" fontId="31" fillId="0" borderId="2" xfId="4" applyFont="1" applyBorder="1" applyAlignment="1" applyProtection="1">
      <alignment horizontal="center"/>
      <protection locked="0"/>
    </xf>
    <xf numFmtId="0" fontId="21" fillId="0" borderId="3" xfId="4" applyFont="1" applyFill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center" vertical="center" wrapText="1"/>
    </xf>
    <xf numFmtId="0" fontId="21" fillId="3" borderId="3" xfId="4" applyFont="1" applyFill="1" applyBorder="1" applyAlignment="1">
      <alignment horizontal="center" vertical="center" wrapText="1"/>
    </xf>
    <xf numFmtId="0" fontId="21" fillId="3" borderId="4" xfId="4" applyFont="1" applyFill="1" applyBorder="1" applyAlignment="1">
      <alignment horizontal="center" vertical="center" wrapText="1"/>
    </xf>
    <xf numFmtId="171" fontId="21" fillId="3" borderId="3" xfId="4" applyNumberFormat="1" applyFont="1" applyFill="1" applyBorder="1" applyAlignment="1">
      <alignment horizontal="center" vertical="center" wrapText="1"/>
    </xf>
    <xf numFmtId="171" fontId="21" fillId="3" borderId="4" xfId="4" applyNumberFormat="1" applyFont="1" applyFill="1" applyBorder="1" applyAlignment="1">
      <alignment horizontal="center" vertical="center" wrapText="1"/>
    </xf>
    <xf numFmtId="0" fontId="21" fillId="0" borderId="3" xfId="4" applyFont="1" applyBorder="1" applyAlignment="1" applyProtection="1">
      <alignment horizontal="center" vertical="center" wrapText="1"/>
      <protection locked="0"/>
    </xf>
    <xf numFmtId="0" fontId="21" fillId="0" borderId="4" xfId="4" applyFont="1" applyBorder="1" applyAlignment="1" applyProtection="1">
      <alignment horizontal="center" vertical="center" wrapText="1"/>
      <protection locked="0"/>
    </xf>
    <xf numFmtId="0" fontId="6" fillId="0" borderId="0" xfId="4" applyFont="1" applyAlignment="1" applyProtection="1">
      <alignment horizontal="center"/>
      <protection locked="0"/>
    </xf>
    <xf numFmtId="0" fontId="44" fillId="0" borderId="0" xfId="5" applyNumberFormat="1" applyFont="1" applyAlignment="1" applyProtection="1">
      <alignment horizontal="center"/>
    </xf>
    <xf numFmtId="49" fontId="17" fillId="0" borderId="7" xfId="6" applyNumberFormat="1" applyFont="1" applyBorder="1" applyAlignment="1" applyProtection="1">
      <alignment horizontal="center" vertical="center" wrapText="1"/>
    </xf>
    <xf numFmtId="49" fontId="17" fillId="0" borderId="8" xfId="6" applyNumberFormat="1" applyFont="1" applyBorder="1" applyAlignment="1" applyProtection="1">
      <alignment horizontal="center" vertical="center" wrapText="1"/>
    </xf>
    <xf numFmtId="49" fontId="17" fillId="0" borderId="7" xfId="7" applyNumberFormat="1" applyFont="1" applyBorder="1" applyAlignment="1" applyProtection="1">
      <alignment horizontal="center" vertical="center" wrapText="1"/>
    </xf>
    <xf numFmtId="49" fontId="17" fillId="0" borderId="8" xfId="7" applyNumberFormat="1" applyFont="1" applyAlignment="1" applyProtection="1">
      <alignment horizontal="center" vertical="center" wrapText="1"/>
    </xf>
    <xf numFmtId="49" fontId="17" fillId="0" borderId="9" xfId="7" applyNumberFormat="1" applyFont="1" applyBorder="1" applyAlignment="1" applyProtection="1">
      <alignment horizontal="center" vertical="center" wrapText="1"/>
    </xf>
    <xf numFmtId="49" fontId="17" fillId="0" borderId="10" xfId="7" applyNumberFormat="1" applyFont="1" applyBorder="1" applyAlignment="1" applyProtection="1">
      <alignment horizontal="center" vertical="center" wrapText="1"/>
    </xf>
    <xf numFmtId="0" fontId="19" fillId="0" borderId="3" xfId="8" applyNumberFormat="1" applyFont="1" applyBorder="1" applyAlignment="1" applyProtection="1">
      <alignment horizontal="center" vertical="center" wrapText="1"/>
    </xf>
    <xf numFmtId="0" fontId="19" fillId="0" borderId="4" xfId="8" applyNumberFormat="1" applyFont="1" applyBorder="1" applyAlignment="1" applyProtection="1">
      <alignment horizontal="center" vertical="center" wrapText="1"/>
    </xf>
    <xf numFmtId="2" fontId="20" fillId="0" borderId="3" xfId="4" applyNumberFormat="1" applyFont="1" applyBorder="1" applyAlignment="1" applyProtection="1">
      <alignment horizontal="center" vertical="center" wrapText="1"/>
      <protection locked="0"/>
    </xf>
    <xf numFmtId="2" fontId="20" fillId="0" borderId="4" xfId="4" applyNumberFormat="1" applyFont="1" applyBorder="1" applyAlignment="1" applyProtection="1">
      <alignment horizontal="center" vertical="center" wrapText="1"/>
      <protection locked="0"/>
    </xf>
    <xf numFmtId="0" fontId="20" fillId="0" borderId="2" xfId="4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2" fontId="8" fillId="0" borderId="2" xfId="2" applyNumberFormat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</cellXfs>
  <cellStyles count="38">
    <cellStyle name="xl22" xfId="5"/>
    <cellStyle name="xl25" xfId="15"/>
    <cellStyle name="xl26" xfId="8"/>
    <cellStyle name="xl27" xfId="19"/>
    <cellStyle name="xl28" xfId="6"/>
    <cellStyle name="xl31" xfId="11"/>
    <cellStyle name="xl31 2" xfId="14"/>
    <cellStyle name="xl40" xfId="20"/>
    <cellStyle name="xl44" xfId="7"/>
    <cellStyle name="xl45" xfId="9"/>
    <cellStyle name="xl45 2" xfId="13"/>
    <cellStyle name="xl46" xfId="10"/>
    <cellStyle name="xl47" xfId="16"/>
    <cellStyle name="xl81" xfId="18"/>
    <cellStyle name="xl82" xfId="17"/>
    <cellStyle name="xl83" xfId="21"/>
    <cellStyle name="xl85" xfId="34"/>
    <cellStyle name="xl95" xfId="35"/>
    <cellStyle name="Обычный" xfId="0" builtinId="0"/>
    <cellStyle name="Обычный 2" xfId="4"/>
    <cellStyle name="Обычный 2 10" xfId="26"/>
    <cellStyle name="Обычный 2 11" xfId="27"/>
    <cellStyle name="Обычный 2 12" xfId="28"/>
    <cellStyle name="Обычный 2 13" xfId="29"/>
    <cellStyle name="Обычный 2 14" xfId="30"/>
    <cellStyle name="Обычный 2 15" xfId="31"/>
    <cellStyle name="Обычный 2 16" xfId="32"/>
    <cellStyle name="Обычный 2 17" xfId="33"/>
    <cellStyle name="Обычный 2 2" xfId="1"/>
    <cellStyle name="Обычный 2 4" xfId="36"/>
    <cellStyle name="Обычный 2 5" xfId="22"/>
    <cellStyle name="Обычный 2 6" xfId="12"/>
    <cellStyle name="Обычный 2 7" xfId="23"/>
    <cellStyle name="Обычный 2 8" xfId="24"/>
    <cellStyle name="Обычный 2 9" xfId="25"/>
    <cellStyle name="Обычный 3" xfId="2"/>
    <cellStyle name="Обычный_tmp" xfId="37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4"/>
  <sheetViews>
    <sheetView tabSelected="1" view="pageBreakPreview" zoomScale="125" zoomScaleNormal="124" zoomScaleSheetLayoutView="125" workbookViewId="0">
      <selection activeCell="K9" sqref="K9"/>
    </sheetView>
  </sheetViews>
  <sheetFormatPr defaultColWidth="9.140625" defaultRowHeight="12.75" x14ac:dyDescent="0.2"/>
  <cols>
    <col min="1" max="1" width="52.85546875" style="214" customWidth="1"/>
    <col min="2" max="2" width="15.28515625" style="214" customWidth="1"/>
    <col min="3" max="3" width="14.140625" style="214" customWidth="1"/>
    <col min="4" max="4" width="13.28515625" style="214" customWidth="1"/>
    <col min="5" max="5" width="10.85546875" style="214" customWidth="1"/>
    <col min="6" max="6" width="12.7109375" style="173" customWidth="1"/>
    <col min="7" max="7" width="12.42578125" style="173" customWidth="1"/>
    <col min="8" max="8" width="11.85546875" style="173" customWidth="1"/>
    <col min="9" max="9" width="9.28515625" style="173" customWidth="1"/>
    <col min="10" max="10" width="13.28515625" style="173" customWidth="1"/>
    <col min="11" max="11" width="10.7109375" style="173" customWidth="1"/>
    <col min="12" max="12" width="12.85546875" style="173" customWidth="1"/>
    <col min="13" max="16384" width="9.140625" style="173"/>
  </cols>
  <sheetData>
    <row r="1" spans="1:12" x14ac:dyDescent="0.2">
      <c r="A1" s="170"/>
      <c r="B1" s="170"/>
      <c r="C1" s="170"/>
      <c r="D1" s="170"/>
      <c r="E1" s="170"/>
      <c r="F1" s="171"/>
      <c r="G1" s="242" t="s">
        <v>217</v>
      </c>
      <c r="H1" s="243"/>
      <c r="I1" s="244"/>
    </row>
    <row r="2" spans="1:12" s="174" customFormat="1" ht="17.25" customHeight="1" x14ac:dyDescent="0.2">
      <c r="A2" s="245" t="s">
        <v>283</v>
      </c>
      <c r="B2" s="245"/>
      <c r="C2" s="245"/>
      <c r="D2" s="245"/>
      <c r="E2" s="245"/>
      <c r="F2" s="245"/>
      <c r="G2" s="245"/>
      <c r="H2" s="245"/>
      <c r="I2" s="245"/>
    </row>
    <row r="3" spans="1:12" s="174" customFormat="1" ht="13.5" customHeight="1" x14ac:dyDescent="0.2">
      <c r="A3" s="175"/>
      <c r="B3" s="175"/>
      <c r="C3" s="175"/>
      <c r="D3" s="175"/>
      <c r="E3" s="175"/>
      <c r="F3" s="246" t="s">
        <v>96</v>
      </c>
      <c r="G3" s="246"/>
      <c r="H3" s="246"/>
      <c r="I3" s="246"/>
    </row>
    <row r="4" spans="1:12" ht="27" customHeight="1" x14ac:dyDescent="0.2">
      <c r="A4" s="247" t="s">
        <v>90</v>
      </c>
      <c r="B4" s="248" t="s">
        <v>218</v>
      </c>
      <c r="C4" s="249"/>
      <c r="D4" s="176" t="s">
        <v>219</v>
      </c>
      <c r="E4" s="177" t="s">
        <v>220</v>
      </c>
      <c r="F4" s="248" t="s">
        <v>221</v>
      </c>
      <c r="G4" s="249"/>
      <c r="H4" s="176" t="s">
        <v>219</v>
      </c>
      <c r="I4" s="177" t="s">
        <v>220</v>
      </c>
      <c r="J4" s="174"/>
      <c r="K4" s="174"/>
      <c r="L4" s="174"/>
    </row>
    <row r="5" spans="1:12" ht="24.75" customHeight="1" x14ac:dyDescent="0.2">
      <c r="A5" s="247"/>
      <c r="B5" s="178" t="s">
        <v>222</v>
      </c>
      <c r="C5" s="177" t="s">
        <v>223</v>
      </c>
      <c r="D5" s="177" t="s">
        <v>224</v>
      </c>
      <c r="E5" s="177" t="s">
        <v>225</v>
      </c>
      <c r="F5" s="178" t="s">
        <v>222</v>
      </c>
      <c r="G5" s="177" t="s">
        <v>223</v>
      </c>
      <c r="H5" s="177" t="s">
        <v>224</v>
      </c>
      <c r="I5" s="177" t="s">
        <v>225</v>
      </c>
    </row>
    <row r="6" spans="1:12" ht="12.75" customHeight="1" x14ac:dyDescent="0.2">
      <c r="A6" s="179">
        <v>1</v>
      </c>
      <c r="B6" s="179">
        <v>2</v>
      </c>
      <c r="C6" s="179">
        <v>3</v>
      </c>
      <c r="D6" s="179">
        <v>4</v>
      </c>
      <c r="E6" s="179">
        <v>5</v>
      </c>
      <c r="F6" s="180">
        <v>6</v>
      </c>
      <c r="G6" s="180">
        <v>7</v>
      </c>
      <c r="H6" s="180">
        <v>8</v>
      </c>
      <c r="I6" s="180">
        <v>9</v>
      </c>
    </row>
    <row r="7" spans="1:12" s="182" customFormat="1" ht="22.5" x14ac:dyDescent="0.2">
      <c r="A7" s="181" t="s">
        <v>226</v>
      </c>
      <c r="B7" s="222">
        <v>1398235613.79</v>
      </c>
      <c r="C7" s="222">
        <v>1051022502.79</v>
      </c>
      <c r="D7" s="222">
        <v>1014095069.48</v>
      </c>
      <c r="E7" s="223">
        <v>96.5</v>
      </c>
      <c r="F7" s="224">
        <v>1292221004.4699998</v>
      </c>
      <c r="G7" s="224">
        <v>942990817.93000007</v>
      </c>
      <c r="H7" s="224">
        <v>866397085.16999996</v>
      </c>
      <c r="I7" s="225">
        <v>0.91877573852931638</v>
      </c>
      <c r="J7" s="173"/>
      <c r="K7" s="173"/>
      <c r="L7" s="173"/>
    </row>
    <row r="8" spans="1:12" s="184" customFormat="1" ht="24" x14ac:dyDescent="0.2">
      <c r="A8" s="183" t="s">
        <v>227</v>
      </c>
      <c r="B8" s="226">
        <v>95184361.640000001</v>
      </c>
      <c r="C8" s="226">
        <v>73725281.569999993</v>
      </c>
      <c r="D8" s="226">
        <v>64432344.729999997</v>
      </c>
      <c r="E8" s="227">
        <v>87.4</v>
      </c>
      <c r="F8" s="226">
        <v>83067459.079999998</v>
      </c>
      <c r="G8" s="226">
        <v>61285495.509999998</v>
      </c>
      <c r="H8" s="226">
        <v>56815921.199999996</v>
      </c>
      <c r="I8" s="228">
        <v>0.92706962270916615</v>
      </c>
      <c r="J8" s="182"/>
      <c r="K8" s="182"/>
      <c r="L8" s="182"/>
    </row>
    <row r="9" spans="1:12" s="187" customFormat="1" ht="44.25" customHeight="1" x14ac:dyDescent="0.2">
      <c r="A9" s="185" t="s">
        <v>228</v>
      </c>
      <c r="B9" s="229">
        <v>43424157.780000001</v>
      </c>
      <c r="C9" s="229">
        <v>24319050.239999998</v>
      </c>
      <c r="D9" s="229">
        <v>22867720.609999999</v>
      </c>
      <c r="E9" s="230" t="s">
        <v>229</v>
      </c>
      <c r="F9" s="226">
        <v>42599123.670000002</v>
      </c>
      <c r="G9" s="226">
        <v>32080001.960000001</v>
      </c>
      <c r="H9" s="226">
        <v>20503092.629999999</v>
      </c>
      <c r="I9" s="228">
        <v>0.63912379605103986</v>
      </c>
      <c r="J9" s="186"/>
      <c r="K9" s="186"/>
      <c r="L9" s="186"/>
    </row>
    <row r="10" spans="1:12" s="189" customFormat="1" ht="36" x14ac:dyDescent="0.2">
      <c r="A10" s="183" t="s">
        <v>230</v>
      </c>
      <c r="B10" s="226">
        <v>8039214.04</v>
      </c>
      <c r="C10" s="226">
        <v>7091411.1799999997</v>
      </c>
      <c r="D10" s="226">
        <v>5941340.9800000004</v>
      </c>
      <c r="E10" s="227">
        <v>83.8</v>
      </c>
      <c r="F10" s="226">
        <v>11082682.09</v>
      </c>
      <c r="G10" s="226">
        <v>8811075.3300000001</v>
      </c>
      <c r="H10" s="226">
        <v>6503407.1700000009</v>
      </c>
      <c r="I10" s="228">
        <v>0.73809460553096884</v>
      </c>
      <c r="J10" s="188"/>
      <c r="K10" s="188"/>
      <c r="L10" s="188"/>
    </row>
    <row r="11" spans="1:12" ht="55.5" customHeight="1" x14ac:dyDescent="0.2">
      <c r="A11" s="190" t="s">
        <v>231</v>
      </c>
      <c r="B11" s="226">
        <v>731488.4</v>
      </c>
      <c r="C11" s="226">
        <v>731488.4</v>
      </c>
      <c r="D11" s="226">
        <v>310619.40000000002</v>
      </c>
      <c r="E11" s="227">
        <v>42.5</v>
      </c>
      <c r="F11" s="226">
        <v>668866.82000000007</v>
      </c>
      <c r="G11" s="226">
        <v>668866.82000000007</v>
      </c>
      <c r="H11" s="226">
        <v>332867</v>
      </c>
      <c r="I11" s="228">
        <v>0.49765811376321517</v>
      </c>
      <c r="J11" s="186"/>
      <c r="K11" s="186"/>
      <c r="L11" s="186"/>
    </row>
    <row r="12" spans="1:12" s="174" customFormat="1" ht="24" x14ac:dyDescent="0.2">
      <c r="A12" s="191" t="s">
        <v>232</v>
      </c>
      <c r="B12" s="231">
        <v>871469889.40999997</v>
      </c>
      <c r="C12" s="231">
        <v>673229989.35000002</v>
      </c>
      <c r="D12" s="231">
        <v>673016514.22000003</v>
      </c>
      <c r="E12" s="232">
        <v>100</v>
      </c>
      <c r="F12" s="226">
        <v>820552368.08999991</v>
      </c>
      <c r="G12" s="226">
        <v>615253734.41000009</v>
      </c>
      <c r="H12" s="226">
        <v>565621866.36000013</v>
      </c>
      <c r="I12" s="228">
        <v>0.9193310576203253</v>
      </c>
      <c r="J12" s="192"/>
      <c r="K12" s="192"/>
      <c r="L12" s="192"/>
    </row>
    <row r="13" spans="1:12" s="189" customFormat="1" ht="36" customHeight="1" x14ac:dyDescent="0.2">
      <c r="A13" s="190" t="s">
        <v>233</v>
      </c>
      <c r="B13" s="226">
        <v>48000</v>
      </c>
      <c r="C13" s="226">
        <v>48000</v>
      </c>
      <c r="D13" s="226">
        <v>48000</v>
      </c>
      <c r="E13" s="227">
        <v>100</v>
      </c>
      <c r="F13" s="226">
        <v>60000</v>
      </c>
      <c r="G13" s="226">
        <v>60000</v>
      </c>
      <c r="H13" s="226">
        <v>60000</v>
      </c>
      <c r="I13" s="228">
        <v>1</v>
      </c>
      <c r="J13" s="193"/>
      <c r="K13" s="193"/>
      <c r="L13" s="193"/>
    </row>
    <row r="14" spans="1:12" s="189" customFormat="1" x14ac:dyDescent="0.2">
      <c r="A14" s="194" t="s">
        <v>234</v>
      </c>
      <c r="B14" s="226">
        <v>19491.16</v>
      </c>
      <c r="C14" s="226">
        <v>6880</v>
      </c>
      <c r="D14" s="226">
        <v>6880</v>
      </c>
      <c r="E14" s="233" t="s">
        <v>235</v>
      </c>
      <c r="F14" s="234">
        <v>35200</v>
      </c>
      <c r="G14" s="234">
        <v>10700</v>
      </c>
      <c r="H14" s="234">
        <v>10700</v>
      </c>
      <c r="I14" s="235">
        <v>1</v>
      </c>
      <c r="J14" s="193"/>
      <c r="K14" s="193"/>
      <c r="L14" s="193"/>
    </row>
    <row r="15" spans="1:12" s="189" customFormat="1" x14ac:dyDescent="0.2">
      <c r="A15" s="194" t="s">
        <v>236</v>
      </c>
      <c r="B15" s="226">
        <v>62656</v>
      </c>
      <c r="C15" s="226">
        <v>62656</v>
      </c>
      <c r="D15" s="226" t="s">
        <v>237</v>
      </c>
      <c r="E15" s="233" t="s">
        <v>237</v>
      </c>
      <c r="F15" s="234">
        <v>146737</v>
      </c>
      <c r="G15" s="234">
        <v>141781</v>
      </c>
      <c r="H15" s="234">
        <v>105737</v>
      </c>
      <c r="I15" s="235">
        <v>0.74577693767147923</v>
      </c>
      <c r="J15" s="193"/>
      <c r="K15" s="193"/>
      <c r="L15" s="193"/>
    </row>
    <row r="16" spans="1:12" ht="36" x14ac:dyDescent="0.2">
      <c r="A16" s="190" t="s">
        <v>238</v>
      </c>
      <c r="B16" s="226">
        <v>3273375.21</v>
      </c>
      <c r="C16" s="226">
        <v>3269261.61</v>
      </c>
      <c r="D16" s="226">
        <v>3266492.18</v>
      </c>
      <c r="E16" s="227">
        <v>99.9</v>
      </c>
      <c r="F16" s="226">
        <v>3832448.09</v>
      </c>
      <c r="G16" s="226">
        <v>2637059.86</v>
      </c>
      <c r="H16" s="226">
        <v>2514581.1100000003</v>
      </c>
      <c r="I16" s="228">
        <v>0.95355480857381847</v>
      </c>
      <c r="J16" s="195"/>
      <c r="K16" s="195"/>
      <c r="L16" s="195"/>
    </row>
    <row r="17" spans="1:12" ht="37.5" customHeight="1" x14ac:dyDescent="0.2">
      <c r="A17" s="190" t="s">
        <v>239</v>
      </c>
      <c r="B17" s="226">
        <v>148958193.02000001</v>
      </c>
      <c r="C17" s="226">
        <v>107031109.20999999</v>
      </c>
      <c r="D17" s="226">
        <v>107031109.20999999</v>
      </c>
      <c r="E17" s="227">
        <v>100</v>
      </c>
      <c r="F17" s="226">
        <v>145765269.52000001</v>
      </c>
      <c r="G17" s="226">
        <v>104211564.17999999</v>
      </c>
      <c r="H17" s="226">
        <v>104211564.17999999</v>
      </c>
      <c r="I17" s="228">
        <v>1</v>
      </c>
      <c r="J17" s="195"/>
      <c r="K17" s="195"/>
      <c r="L17" s="195"/>
    </row>
    <row r="18" spans="1:12" s="189" customFormat="1" ht="37.5" customHeight="1" x14ac:dyDescent="0.2">
      <c r="A18" s="194" t="s">
        <v>240</v>
      </c>
      <c r="B18" s="226">
        <v>100600</v>
      </c>
      <c r="C18" s="226">
        <v>68300</v>
      </c>
      <c r="D18" s="226">
        <v>60695</v>
      </c>
      <c r="E18" s="233" t="s">
        <v>241</v>
      </c>
      <c r="F18" s="234">
        <v>95000</v>
      </c>
      <c r="G18" s="234">
        <v>56750</v>
      </c>
      <c r="H18" s="234">
        <v>56750</v>
      </c>
      <c r="I18" s="235">
        <v>1</v>
      </c>
      <c r="J18" s="196"/>
      <c r="K18" s="196"/>
      <c r="L18" s="196"/>
    </row>
    <row r="19" spans="1:12" ht="37.5" customHeight="1" x14ac:dyDescent="0.2">
      <c r="A19" s="190" t="s">
        <v>242</v>
      </c>
      <c r="B19" s="226">
        <v>555472.92000000004</v>
      </c>
      <c r="C19" s="226">
        <v>551452.92000000004</v>
      </c>
      <c r="D19" s="226">
        <v>542547.5</v>
      </c>
      <c r="E19" s="227">
        <v>98.4</v>
      </c>
      <c r="F19" s="226">
        <v>633264</v>
      </c>
      <c r="G19" s="226">
        <v>633264</v>
      </c>
      <c r="H19" s="226">
        <v>576838.11</v>
      </c>
      <c r="I19" s="228">
        <v>0.91089673501099067</v>
      </c>
      <c r="J19" s="188"/>
      <c r="K19" s="188"/>
      <c r="L19" s="188"/>
    </row>
    <row r="20" spans="1:12" ht="51.75" customHeight="1" x14ac:dyDescent="0.2">
      <c r="A20" s="190" t="s">
        <v>243</v>
      </c>
      <c r="B20" s="226">
        <v>1040668</v>
      </c>
      <c r="C20" s="226">
        <v>711703.08</v>
      </c>
      <c r="D20" s="226">
        <v>696776.28</v>
      </c>
      <c r="E20" s="227">
        <v>97.9</v>
      </c>
      <c r="F20" s="226">
        <v>963835</v>
      </c>
      <c r="G20" s="226">
        <v>579594.31000000006</v>
      </c>
      <c r="H20" s="226">
        <v>567472.31000000006</v>
      </c>
      <c r="I20" s="228">
        <v>0.97908537093816539</v>
      </c>
      <c r="J20" s="188"/>
      <c r="K20" s="188"/>
      <c r="L20" s="188"/>
    </row>
    <row r="21" spans="1:12" ht="39.75" customHeight="1" x14ac:dyDescent="0.2">
      <c r="A21" s="190" t="s">
        <v>244</v>
      </c>
      <c r="B21" s="226">
        <v>28534435</v>
      </c>
      <c r="C21" s="226">
        <v>21854057.609999999</v>
      </c>
      <c r="D21" s="226">
        <v>21845193.609999999</v>
      </c>
      <c r="E21" s="227">
        <v>100</v>
      </c>
      <c r="F21" s="226">
        <v>28950977.030000001</v>
      </c>
      <c r="G21" s="226">
        <v>20537956.260000002</v>
      </c>
      <c r="H21" s="226">
        <v>20537404.260000002</v>
      </c>
      <c r="I21" s="228">
        <v>0.99997312293428753</v>
      </c>
      <c r="J21" s="188"/>
      <c r="K21" s="188"/>
      <c r="L21" s="188"/>
    </row>
    <row r="22" spans="1:12" s="189" customFormat="1" ht="24" x14ac:dyDescent="0.2">
      <c r="A22" s="194" t="s">
        <v>245</v>
      </c>
      <c r="B22" s="226">
        <v>841680</v>
      </c>
      <c r="C22" s="226">
        <v>841680</v>
      </c>
      <c r="D22" s="226">
        <v>841680</v>
      </c>
      <c r="E22" s="233" t="s">
        <v>235</v>
      </c>
      <c r="F22" s="234">
        <v>7375321.5</v>
      </c>
      <c r="G22" s="234">
        <v>6744061.5</v>
      </c>
      <c r="H22" s="234">
        <v>6744061.5</v>
      </c>
      <c r="I22" s="235">
        <v>1</v>
      </c>
      <c r="J22" s="195"/>
      <c r="K22" s="195"/>
      <c r="L22" s="195"/>
    </row>
    <row r="23" spans="1:12" s="198" customFormat="1" ht="25.5" hidden="1" customHeight="1" x14ac:dyDescent="0.2">
      <c r="A23" s="197" t="s">
        <v>246</v>
      </c>
      <c r="B23" s="226"/>
      <c r="C23" s="226"/>
      <c r="D23" s="226"/>
      <c r="E23" s="236"/>
      <c r="F23" s="226">
        <v>0</v>
      </c>
      <c r="G23" s="226">
        <v>0</v>
      </c>
      <c r="H23" s="226">
        <v>0</v>
      </c>
      <c r="I23" s="228">
        <v>0</v>
      </c>
      <c r="J23" s="195"/>
      <c r="K23" s="195"/>
      <c r="L23" s="195"/>
    </row>
    <row r="24" spans="1:12" s="187" customFormat="1" hidden="1" x14ac:dyDescent="0.2">
      <c r="A24" s="183" t="s">
        <v>247</v>
      </c>
      <c r="B24" s="226"/>
      <c r="C24" s="226"/>
      <c r="D24" s="226"/>
      <c r="E24" s="227"/>
      <c r="F24" s="226">
        <v>0</v>
      </c>
      <c r="G24" s="226">
        <v>0</v>
      </c>
      <c r="H24" s="226">
        <v>0</v>
      </c>
      <c r="I24" s="228">
        <v>0</v>
      </c>
      <c r="J24" s="195"/>
      <c r="K24" s="195"/>
      <c r="L24" s="195"/>
    </row>
    <row r="25" spans="1:12" s="187" customFormat="1" ht="24" hidden="1" x14ac:dyDescent="0.2">
      <c r="A25" s="183" t="s">
        <v>248</v>
      </c>
      <c r="B25" s="226"/>
      <c r="C25" s="226"/>
      <c r="D25" s="226"/>
      <c r="E25" s="227"/>
      <c r="F25" s="226">
        <v>0</v>
      </c>
      <c r="G25" s="226">
        <v>0</v>
      </c>
      <c r="H25" s="226">
        <v>0</v>
      </c>
      <c r="I25" s="228">
        <v>0</v>
      </c>
      <c r="J25" s="195"/>
      <c r="K25" s="195"/>
      <c r="L25" s="195"/>
    </row>
    <row r="26" spans="1:12" s="199" customFormat="1" hidden="1" x14ac:dyDescent="0.2">
      <c r="A26" s="183" t="s">
        <v>249</v>
      </c>
      <c r="B26" s="226"/>
      <c r="C26" s="226"/>
      <c r="D26" s="226"/>
      <c r="E26" s="227"/>
      <c r="F26" s="226">
        <v>0</v>
      </c>
      <c r="G26" s="226">
        <v>0</v>
      </c>
      <c r="H26" s="226">
        <v>0</v>
      </c>
      <c r="I26" s="228">
        <v>0</v>
      </c>
      <c r="J26" s="195"/>
      <c r="K26" s="195"/>
      <c r="L26" s="195"/>
    </row>
    <row r="27" spans="1:12" s="202" customFormat="1" ht="26.25" hidden="1" customHeight="1" x14ac:dyDescent="0.2">
      <c r="A27" s="200" t="s">
        <v>250</v>
      </c>
      <c r="B27" s="226"/>
      <c r="C27" s="226"/>
      <c r="D27" s="226"/>
      <c r="E27" s="227"/>
      <c r="F27" s="226">
        <v>0</v>
      </c>
      <c r="G27" s="226">
        <v>0</v>
      </c>
      <c r="H27" s="226">
        <v>0</v>
      </c>
      <c r="I27" s="228">
        <v>0</v>
      </c>
      <c r="J27" s="201"/>
      <c r="K27" s="201"/>
      <c r="L27" s="201"/>
    </row>
    <row r="28" spans="1:12" s="204" customFormat="1" ht="36" x14ac:dyDescent="0.2">
      <c r="A28" s="190" t="s">
        <v>251</v>
      </c>
      <c r="B28" s="226">
        <v>13016756.77</v>
      </c>
      <c r="C28" s="226">
        <v>11075220.630000001</v>
      </c>
      <c r="D28" s="226">
        <v>6926826.8799999999</v>
      </c>
      <c r="E28" s="227">
        <v>62.5</v>
      </c>
      <c r="F28" s="234">
        <v>17701369.699999999</v>
      </c>
      <c r="G28" s="234">
        <v>7995511.0999999996</v>
      </c>
      <c r="H28" s="234">
        <v>3914207.81</v>
      </c>
      <c r="I28" s="235">
        <v>0.48955066924989954</v>
      </c>
      <c r="J28" s="203"/>
      <c r="K28" s="203"/>
      <c r="L28" s="203"/>
    </row>
    <row r="29" spans="1:12" s="189" customFormat="1" ht="36" x14ac:dyDescent="0.2">
      <c r="A29" s="194" t="s">
        <v>252</v>
      </c>
      <c r="B29" s="226">
        <v>156491878.63</v>
      </c>
      <c r="C29" s="226">
        <v>114212407.45999999</v>
      </c>
      <c r="D29" s="226">
        <v>96358411.180000007</v>
      </c>
      <c r="E29" s="233" t="s">
        <v>253</v>
      </c>
      <c r="F29" s="234">
        <v>108094218.61</v>
      </c>
      <c r="G29" s="234">
        <v>66146375.940000005</v>
      </c>
      <c r="H29" s="234">
        <v>62925807.800000004</v>
      </c>
      <c r="I29" s="235">
        <v>0.95131149523714931</v>
      </c>
      <c r="J29" s="193"/>
      <c r="K29" s="193"/>
      <c r="L29" s="193"/>
    </row>
    <row r="30" spans="1:12" s="198" customFormat="1" ht="35.25" customHeight="1" x14ac:dyDescent="0.2">
      <c r="A30" s="190" t="s">
        <v>254</v>
      </c>
      <c r="B30" s="226">
        <v>50000</v>
      </c>
      <c r="C30" s="226">
        <v>37500</v>
      </c>
      <c r="D30" s="226">
        <v>7587.2</v>
      </c>
      <c r="E30" s="227">
        <v>20.2</v>
      </c>
      <c r="F30" s="234">
        <v>723607.21</v>
      </c>
      <c r="G30" s="234">
        <v>711107.21</v>
      </c>
      <c r="H30" s="234">
        <v>628221.28999999992</v>
      </c>
      <c r="I30" s="235">
        <v>0.88344103556480602</v>
      </c>
      <c r="J30" s="196"/>
      <c r="K30" s="196"/>
      <c r="L30" s="196"/>
    </row>
    <row r="31" spans="1:12" s="198" customFormat="1" ht="37.5" customHeight="1" x14ac:dyDescent="0.2">
      <c r="A31" s="190" t="s">
        <v>255</v>
      </c>
      <c r="B31" s="226">
        <v>25757709.809999999</v>
      </c>
      <c r="C31" s="226">
        <v>11550667.529999999</v>
      </c>
      <c r="D31" s="226">
        <v>9300044.5199999996</v>
      </c>
      <c r="E31" s="227">
        <v>80.5</v>
      </c>
      <c r="F31" s="234">
        <v>17900488.059999999</v>
      </c>
      <c r="G31" s="234">
        <v>12654827.059999999</v>
      </c>
      <c r="H31" s="234">
        <v>12017493.959999999</v>
      </c>
      <c r="I31" s="235">
        <v>0.94963715450410902</v>
      </c>
      <c r="J31" s="195"/>
      <c r="K31" s="195"/>
      <c r="L31" s="195"/>
    </row>
    <row r="32" spans="1:12" ht="48" customHeight="1" x14ac:dyDescent="0.2">
      <c r="A32" s="191" t="s">
        <v>256</v>
      </c>
      <c r="B32" s="231">
        <v>24000</v>
      </c>
      <c r="C32" s="231">
        <v>0</v>
      </c>
      <c r="D32" s="231">
        <v>0</v>
      </c>
      <c r="E32" s="232">
        <v>0</v>
      </c>
      <c r="F32" s="226">
        <v>30000</v>
      </c>
      <c r="G32" s="226">
        <v>10000</v>
      </c>
      <c r="H32" s="226">
        <v>0</v>
      </c>
      <c r="I32" s="228">
        <v>0</v>
      </c>
      <c r="J32" s="195"/>
      <c r="K32" s="195"/>
      <c r="L32" s="195"/>
    </row>
    <row r="33" spans="1:12" ht="35.25" customHeight="1" x14ac:dyDescent="0.2">
      <c r="A33" s="190" t="s">
        <v>257</v>
      </c>
      <c r="B33" s="226">
        <v>16800</v>
      </c>
      <c r="C33" s="226">
        <v>9600</v>
      </c>
      <c r="D33" s="226">
        <v>0</v>
      </c>
      <c r="E33" s="227">
        <v>0</v>
      </c>
      <c r="F33" s="226">
        <v>21000</v>
      </c>
      <c r="G33" s="226">
        <v>12000</v>
      </c>
      <c r="H33" s="226">
        <v>0</v>
      </c>
      <c r="I33" s="228">
        <v>0</v>
      </c>
      <c r="J33" s="195"/>
      <c r="K33" s="195"/>
      <c r="L33" s="195"/>
    </row>
    <row r="34" spans="1:12" s="174" customFormat="1" ht="36" x14ac:dyDescent="0.2">
      <c r="A34" s="191" t="s">
        <v>258</v>
      </c>
      <c r="B34" s="231">
        <v>594786</v>
      </c>
      <c r="C34" s="231">
        <v>594786</v>
      </c>
      <c r="D34" s="231">
        <v>594786</v>
      </c>
      <c r="E34" s="232">
        <v>100</v>
      </c>
      <c r="F34" s="226">
        <v>1921769</v>
      </c>
      <c r="G34" s="226">
        <v>1749091.48</v>
      </c>
      <c r="H34" s="226">
        <v>1749091.48</v>
      </c>
      <c r="I34" s="228">
        <v>1</v>
      </c>
      <c r="J34" s="195"/>
      <c r="K34" s="195"/>
      <c r="L34" s="195"/>
    </row>
    <row r="35" spans="1:12" s="182" customFormat="1" ht="22.5" x14ac:dyDescent="0.2">
      <c r="A35" s="205" t="s">
        <v>259</v>
      </c>
      <c r="B35" s="224">
        <v>15618138.560000001</v>
      </c>
      <c r="C35" s="224">
        <v>11793142.1</v>
      </c>
      <c r="D35" s="224">
        <v>9981131.9399999995</v>
      </c>
      <c r="E35" s="237">
        <v>84.6</v>
      </c>
      <c r="F35" s="224">
        <v>14879759.539999999</v>
      </c>
      <c r="G35" s="224">
        <v>11349769.360000001</v>
      </c>
      <c r="H35" s="224">
        <v>10025190.790000001</v>
      </c>
      <c r="I35" s="225">
        <v>0.88329467075619938</v>
      </c>
      <c r="J35" s="193"/>
      <c r="K35" s="193"/>
      <c r="L35" s="193"/>
    </row>
    <row r="36" spans="1:12" s="189" customFormat="1" ht="61.5" customHeight="1" x14ac:dyDescent="0.2">
      <c r="A36" s="190" t="s">
        <v>260</v>
      </c>
      <c r="B36" s="226">
        <v>15618138.560000001</v>
      </c>
      <c r="C36" s="226">
        <v>11793142.1</v>
      </c>
      <c r="D36" s="226">
        <v>9981131.9399999995</v>
      </c>
      <c r="E36" s="227">
        <v>84.6</v>
      </c>
      <c r="F36" s="226">
        <v>14879759.539999999</v>
      </c>
      <c r="G36" s="226">
        <v>11349769.360000001</v>
      </c>
      <c r="H36" s="226">
        <v>10025190.790000001</v>
      </c>
      <c r="I36" s="228">
        <v>0.88329467075619938</v>
      </c>
      <c r="J36" s="193"/>
      <c r="K36" s="193"/>
      <c r="L36" s="193"/>
    </row>
    <row r="37" spans="1:12" ht="22.5" x14ac:dyDescent="0.2">
      <c r="A37" s="206" t="s">
        <v>261</v>
      </c>
      <c r="B37" s="224">
        <v>34083515.640000001</v>
      </c>
      <c r="C37" s="224">
        <v>31011459.710000001</v>
      </c>
      <c r="D37" s="224">
        <v>28954185.370000001</v>
      </c>
      <c r="E37" s="237">
        <v>93.5</v>
      </c>
      <c r="F37" s="224">
        <v>45536797.210000001</v>
      </c>
      <c r="G37" s="224">
        <v>40912120.649999999</v>
      </c>
      <c r="H37" s="224">
        <v>38865890.63000001</v>
      </c>
      <c r="I37" s="225">
        <v>0.94998474810178313</v>
      </c>
      <c r="J37" s="188"/>
      <c r="K37" s="188"/>
      <c r="L37" s="188"/>
    </row>
    <row r="38" spans="1:12" s="189" customFormat="1" ht="18" customHeight="1" x14ac:dyDescent="0.2">
      <c r="A38" s="183" t="s">
        <v>262</v>
      </c>
      <c r="B38" s="226">
        <v>4216524.49</v>
      </c>
      <c r="C38" s="226">
        <v>3232691.09</v>
      </c>
      <c r="D38" s="226">
        <v>2481414.2999999998</v>
      </c>
      <c r="E38" s="227">
        <v>76.8</v>
      </c>
      <c r="F38" s="226">
        <v>4093694.5700000003</v>
      </c>
      <c r="G38" s="226">
        <v>3245370.05</v>
      </c>
      <c r="H38" s="226">
        <v>2776261.3100000005</v>
      </c>
      <c r="I38" s="228">
        <v>0.85545292747124502</v>
      </c>
      <c r="J38" s="193"/>
      <c r="K38" s="193"/>
      <c r="L38" s="193"/>
    </row>
    <row r="39" spans="1:12" s="189" customFormat="1" x14ac:dyDescent="0.2">
      <c r="A39" s="183" t="s">
        <v>263</v>
      </c>
      <c r="B39" s="226">
        <v>2260748</v>
      </c>
      <c r="C39" s="226">
        <v>1667511.96</v>
      </c>
      <c r="D39" s="226">
        <v>1550067.94</v>
      </c>
      <c r="E39" s="227">
        <v>93</v>
      </c>
      <c r="F39" s="226">
        <v>2024155.24</v>
      </c>
      <c r="G39" s="226">
        <v>1497946.76</v>
      </c>
      <c r="H39" s="226">
        <v>1402486.73</v>
      </c>
      <c r="I39" s="228">
        <v>0.93627274843866948</v>
      </c>
      <c r="J39" s="193"/>
      <c r="K39" s="193"/>
      <c r="L39" s="193"/>
    </row>
    <row r="40" spans="1:12" s="187" customFormat="1" hidden="1" x14ac:dyDescent="0.2">
      <c r="A40" s="183" t="s">
        <v>264</v>
      </c>
      <c r="B40" s="226"/>
      <c r="C40" s="226"/>
      <c r="D40" s="226"/>
      <c r="E40" s="227"/>
      <c r="F40" s="226">
        <v>0</v>
      </c>
      <c r="G40" s="226">
        <v>0</v>
      </c>
      <c r="H40" s="226">
        <v>0</v>
      </c>
      <c r="I40" s="228">
        <v>0</v>
      </c>
      <c r="J40" s="193"/>
      <c r="K40" s="193"/>
      <c r="L40" s="193"/>
    </row>
    <row r="41" spans="1:12" s="187" customFormat="1" hidden="1" x14ac:dyDescent="0.2">
      <c r="A41" s="183" t="s">
        <v>265</v>
      </c>
      <c r="B41" s="226"/>
      <c r="C41" s="226"/>
      <c r="D41" s="226"/>
      <c r="E41" s="227"/>
      <c r="F41" s="226">
        <v>0</v>
      </c>
      <c r="G41" s="226">
        <v>0</v>
      </c>
      <c r="H41" s="226">
        <v>0</v>
      </c>
      <c r="I41" s="228">
        <v>0</v>
      </c>
      <c r="J41" s="193"/>
      <c r="K41" s="193"/>
      <c r="L41" s="193"/>
    </row>
    <row r="42" spans="1:12" s="199" customFormat="1" hidden="1" x14ac:dyDescent="0.2">
      <c r="A42" s="200" t="s">
        <v>266</v>
      </c>
      <c r="B42" s="226"/>
      <c r="C42" s="226"/>
      <c r="D42" s="226"/>
      <c r="E42" s="227"/>
      <c r="F42" s="226">
        <v>0</v>
      </c>
      <c r="G42" s="226">
        <v>0</v>
      </c>
      <c r="H42" s="226">
        <v>0</v>
      </c>
      <c r="I42" s="228">
        <v>0</v>
      </c>
      <c r="J42" s="188"/>
      <c r="K42" s="188"/>
      <c r="L42" s="188"/>
    </row>
    <row r="43" spans="1:12" s="199" customFormat="1" hidden="1" x14ac:dyDescent="0.2">
      <c r="A43" s="200" t="s">
        <v>267</v>
      </c>
      <c r="B43" s="226"/>
      <c r="C43" s="226"/>
      <c r="D43" s="226"/>
      <c r="E43" s="227"/>
      <c r="F43" s="226">
        <v>0</v>
      </c>
      <c r="G43" s="226">
        <v>0</v>
      </c>
      <c r="H43" s="226">
        <v>0</v>
      </c>
      <c r="I43" s="228">
        <v>0</v>
      </c>
      <c r="J43" s="188"/>
      <c r="K43" s="188"/>
      <c r="L43" s="188"/>
    </row>
    <row r="44" spans="1:12" s="189" customFormat="1" x14ac:dyDescent="0.2">
      <c r="A44" s="183" t="s">
        <v>268</v>
      </c>
      <c r="B44" s="226">
        <v>1672900</v>
      </c>
      <c r="C44" s="226">
        <v>1672900</v>
      </c>
      <c r="D44" s="226">
        <v>1672900</v>
      </c>
      <c r="E44" s="227">
        <v>100</v>
      </c>
      <c r="F44" s="226">
        <v>254200</v>
      </c>
      <c r="G44" s="226">
        <v>254200</v>
      </c>
      <c r="H44" s="226">
        <v>254200</v>
      </c>
      <c r="I44" s="228">
        <v>1</v>
      </c>
      <c r="J44" s="193"/>
      <c r="K44" s="193"/>
      <c r="L44" s="193"/>
    </row>
    <row r="45" spans="1:12" s="189" customFormat="1" x14ac:dyDescent="0.2">
      <c r="A45" s="183" t="s">
        <v>269</v>
      </c>
      <c r="B45" s="226">
        <v>288915</v>
      </c>
      <c r="C45" s="226">
        <v>0</v>
      </c>
      <c r="D45" s="226">
        <v>0</v>
      </c>
      <c r="E45" s="227">
        <v>0</v>
      </c>
      <c r="F45" s="226">
        <v>300000</v>
      </c>
      <c r="G45" s="226">
        <v>0</v>
      </c>
      <c r="H45" s="226">
        <v>0</v>
      </c>
      <c r="I45" s="228">
        <v>0</v>
      </c>
      <c r="J45" s="188"/>
      <c r="K45" s="188"/>
      <c r="L45" s="188"/>
    </row>
    <row r="46" spans="1:12" s="189" customFormat="1" x14ac:dyDescent="0.2">
      <c r="A46" s="183" t="s">
        <v>270</v>
      </c>
      <c r="B46" s="226">
        <v>478301.48</v>
      </c>
      <c r="C46" s="226">
        <v>2040.83</v>
      </c>
      <c r="D46" s="226">
        <v>0</v>
      </c>
      <c r="E46" s="227">
        <v>0</v>
      </c>
      <c r="F46" s="226">
        <v>19135.96</v>
      </c>
      <c r="G46" s="226">
        <v>0</v>
      </c>
      <c r="H46" s="226">
        <v>0</v>
      </c>
      <c r="I46" s="228">
        <v>0</v>
      </c>
      <c r="J46" s="188"/>
      <c r="K46" s="188"/>
      <c r="L46" s="188"/>
    </row>
    <row r="47" spans="1:12" s="199" customFormat="1" hidden="1" x14ac:dyDescent="0.2">
      <c r="A47" s="207" t="s">
        <v>271</v>
      </c>
      <c r="B47" s="229"/>
      <c r="C47" s="229"/>
      <c r="D47" s="229"/>
      <c r="E47" s="238"/>
      <c r="F47" s="226">
        <v>0</v>
      </c>
      <c r="G47" s="226">
        <v>0</v>
      </c>
      <c r="H47" s="226">
        <v>0</v>
      </c>
      <c r="I47" s="228">
        <v>0</v>
      </c>
      <c r="J47" s="188"/>
      <c r="K47" s="188"/>
      <c r="L47" s="188"/>
    </row>
    <row r="48" spans="1:12" s="189" customFormat="1" x14ac:dyDescent="0.2">
      <c r="A48" s="183" t="s">
        <v>272</v>
      </c>
      <c r="B48" s="226"/>
      <c r="C48" s="226"/>
      <c r="D48" s="226"/>
      <c r="E48" s="227"/>
      <c r="F48" s="226">
        <v>300000</v>
      </c>
      <c r="G48" s="226">
        <v>0</v>
      </c>
      <c r="H48" s="226">
        <v>0</v>
      </c>
      <c r="I48" s="228">
        <v>0</v>
      </c>
      <c r="J48" s="188"/>
      <c r="K48" s="188"/>
      <c r="L48" s="188"/>
    </row>
    <row r="49" spans="1:12" s="189" customFormat="1" x14ac:dyDescent="0.2">
      <c r="A49" s="183" t="s">
        <v>273</v>
      </c>
      <c r="B49" s="226">
        <v>760000</v>
      </c>
      <c r="C49" s="226">
        <v>530723.13</v>
      </c>
      <c r="D49" s="226">
        <v>530723.13</v>
      </c>
      <c r="E49" s="227">
        <v>100</v>
      </c>
      <c r="F49" s="226">
        <v>339322.06</v>
      </c>
      <c r="G49" s="226">
        <v>339322.06</v>
      </c>
      <c r="H49" s="226">
        <v>330000</v>
      </c>
      <c r="I49" s="228">
        <v>0.97252739771767271</v>
      </c>
      <c r="J49" s="193"/>
      <c r="K49" s="193"/>
      <c r="L49" s="193"/>
    </row>
    <row r="50" spans="1:12" s="189" customFormat="1" ht="18.75" customHeight="1" x14ac:dyDescent="0.2">
      <c r="A50" s="183" t="s">
        <v>274</v>
      </c>
      <c r="B50" s="226">
        <v>118522.6</v>
      </c>
      <c r="C50" s="226">
        <v>118522.6</v>
      </c>
      <c r="D50" s="226">
        <v>118522.6</v>
      </c>
      <c r="E50" s="227">
        <v>100</v>
      </c>
      <c r="F50" s="226">
        <v>625578.30000000005</v>
      </c>
      <c r="G50" s="226">
        <v>111691.5</v>
      </c>
      <c r="H50" s="226">
        <v>50077.67</v>
      </c>
      <c r="I50" s="228">
        <v>0.44835703701714097</v>
      </c>
      <c r="J50" s="188"/>
      <c r="K50" s="188"/>
      <c r="L50" s="188"/>
    </row>
    <row r="51" spans="1:12" s="189" customFormat="1" ht="24" hidden="1" x14ac:dyDescent="0.2">
      <c r="A51" s="183" t="s">
        <v>275</v>
      </c>
      <c r="B51" s="226"/>
      <c r="C51" s="226"/>
      <c r="D51" s="226"/>
      <c r="E51" s="227"/>
      <c r="F51" s="226"/>
      <c r="G51" s="226"/>
      <c r="H51" s="226"/>
      <c r="I51" s="228">
        <v>0</v>
      </c>
      <c r="J51" s="193"/>
      <c r="K51" s="193"/>
      <c r="L51" s="193"/>
    </row>
    <row r="52" spans="1:12" s="189" customFormat="1" ht="16.5" customHeight="1" x14ac:dyDescent="0.2">
      <c r="A52" s="183" t="s">
        <v>276</v>
      </c>
      <c r="B52" s="226">
        <v>145963</v>
      </c>
      <c r="C52" s="226">
        <v>49000</v>
      </c>
      <c r="D52" s="226">
        <v>49000</v>
      </c>
      <c r="E52" s="227">
        <v>100</v>
      </c>
      <c r="F52" s="226">
        <v>3349027.6</v>
      </c>
      <c r="G52" s="226">
        <v>2214190</v>
      </c>
      <c r="H52" s="226">
        <v>2214190</v>
      </c>
      <c r="I52" s="228">
        <v>1</v>
      </c>
      <c r="J52" s="203"/>
      <c r="K52" s="203"/>
      <c r="L52" s="203"/>
    </row>
    <row r="53" spans="1:12" s="189" customFormat="1" hidden="1" x14ac:dyDescent="0.2">
      <c r="A53" s="183" t="s">
        <v>277</v>
      </c>
      <c r="B53" s="226"/>
      <c r="C53" s="226"/>
      <c r="D53" s="226"/>
      <c r="E53" s="227"/>
      <c r="F53" s="226"/>
      <c r="G53" s="226"/>
      <c r="H53" s="226"/>
      <c r="I53" s="228">
        <v>0</v>
      </c>
      <c r="J53" s="203"/>
      <c r="K53" s="203"/>
      <c r="L53" s="203"/>
    </row>
    <row r="54" spans="1:12" s="189" customFormat="1" hidden="1" x14ac:dyDescent="0.2">
      <c r="A54" s="183" t="s">
        <v>278</v>
      </c>
      <c r="B54" s="226"/>
      <c r="C54" s="226"/>
      <c r="D54" s="226"/>
      <c r="E54" s="227"/>
      <c r="F54" s="226"/>
      <c r="G54" s="226"/>
      <c r="H54" s="226"/>
      <c r="I54" s="228">
        <v>0</v>
      </c>
      <c r="J54" s="208"/>
      <c r="K54" s="208"/>
      <c r="L54" s="208"/>
    </row>
    <row r="55" spans="1:12" s="189" customFormat="1" ht="24" x14ac:dyDescent="0.2">
      <c r="A55" s="183" t="s">
        <v>279</v>
      </c>
      <c r="B55" s="226">
        <v>2697959.17</v>
      </c>
      <c r="C55" s="226">
        <v>2697959.17</v>
      </c>
      <c r="D55" s="226">
        <v>2697959.17</v>
      </c>
      <c r="E55" s="227">
        <v>100</v>
      </c>
      <c r="F55" s="226"/>
      <c r="G55" s="226"/>
      <c r="H55" s="226"/>
      <c r="I55" s="228"/>
      <c r="J55" s="208"/>
      <c r="K55" s="208"/>
      <c r="L55" s="208"/>
    </row>
    <row r="56" spans="1:12" s="189" customFormat="1" x14ac:dyDescent="0.2">
      <c r="A56" s="183" t="s">
        <v>280</v>
      </c>
      <c r="B56" s="226">
        <v>21443681.899999999</v>
      </c>
      <c r="C56" s="226">
        <v>21040110.93</v>
      </c>
      <c r="D56" s="226">
        <v>19893583.23</v>
      </c>
      <c r="E56" s="227">
        <v>94.6</v>
      </c>
      <c r="F56" s="226">
        <v>26052913.449999999</v>
      </c>
      <c r="G56" s="226">
        <v>25070630.25</v>
      </c>
      <c r="H56" s="226">
        <v>23666621.370000005</v>
      </c>
      <c r="I56" s="228">
        <v>0.94399786259860796</v>
      </c>
      <c r="J56" s="188"/>
      <c r="K56" s="188"/>
      <c r="L56" s="188"/>
    </row>
    <row r="57" spans="1:12" hidden="1" x14ac:dyDescent="0.2">
      <c r="A57" s="209" t="s">
        <v>281</v>
      </c>
      <c r="B57" s="239"/>
      <c r="C57" s="239"/>
      <c r="D57" s="239"/>
      <c r="E57" s="239"/>
      <c r="F57" s="226">
        <v>0</v>
      </c>
      <c r="G57" s="226">
        <v>0</v>
      </c>
      <c r="H57" s="226">
        <v>0</v>
      </c>
      <c r="I57" s="228">
        <v>0</v>
      </c>
      <c r="J57" s="186"/>
      <c r="K57" s="186"/>
      <c r="L57" s="186"/>
    </row>
    <row r="58" spans="1:12" x14ac:dyDescent="0.2">
      <c r="A58" s="210" t="s">
        <v>282</v>
      </c>
      <c r="B58" s="222">
        <v>1447937267.99</v>
      </c>
      <c r="C58" s="222">
        <v>1093827104.5999999</v>
      </c>
      <c r="D58" s="222">
        <v>1053070386.79</v>
      </c>
      <c r="E58" s="223">
        <v>96.3</v>
      </c>
      <c r="F58" s="240">
        <v>1352637561.2199998</v>
      </c>
      <c r="G58" s="240">
        <v>995252707.94000006</v>
      </c>
      <c r="H58" s="240">
        <v>915288166.58999991</v>
      </c>
      <c r="I58" s="241">
        <v>0.91965403287822967</v>
      </c>
      <c r="J58" s="186"/>
      <c r="K58" s="186"/>
      <c r="L58" s="186"/>
    </row>
    <row r="59" spans="1:12" s="213" customFormat="1" x14ac:dyDescent="0.2">
      <c r="A59" s="211"/>
      <c r="B59" s="211"/>
      <c r="C59" s="211"/>
      <c r="D59" s="211"/>
      <c r="E59" s="211"/>
      <c r="F59" s="212"/>
      <c r="G59" s="212"/>
      <c r="H59" s="212"/>
      <c r="I59" s="212"/>
      <c r="J59" s="188"/>
      <c r="K59" s="188"/>
      <c r="L59" s="188"/>
    </row>
    <row r="60" spans="1:12" s="213" customFormat="1" x14ac:dyDescent="0.2">
      <c r="A60" s="211"/>
      <c r="B60" s="211"/>
      <c r="C60" s="211"/>
      <c r="D60" s="211"/>
      <c r="E60" s="211"/>
      <c r="F60" s="212"/>
      <c r="G60" s="212"/>
      <c r="H60" s="212"/>
      <c r="I60" s="212"/>
      <c r="J60" s="188"/>
      <c r="K60" s="188"/>
      <c r="L60" s="188"/>
    </row>
    <row r="61" spans="1:12" x14ac:dyDescent="0.2">
      <c r="F61" s="215"/>
      <c r="G61" s="215"/>
      <c r="H61" s="215"/>
      <c r="I61" s="216"/>
      <c r="J61" s="188"/>
      <c r="K61" s="188"/>
      <c r="L61" s="188"/>
    </row>
    <row r="62" spans="1:12" x14ac:dyDescent="0.2">
      <c r="F62" s="172"/>
      <c r="G62" s="172"/>
      <c r="H62" s="172"/>
      <c r="J62" s="193"/>
      <c r="K62" s="193"/>
      <c r="L62" s="193"/>
    </row>
    <row r="63" spans="1:12" ht="14.25" customHeight="1" x14ac:dyDescent="0.2">
      <c r="F63" s="215"/>
      <c r="G63" s="215"/>
      <c r="H63" s="215"/>
      <c r="I63" s="216"/>
      <c r="J63" s="193"/>
      <c r="K63" s="193"/>
      <c r="L63" s="193"/>
    </row>
    <row r="64" spans="1:12" s="218" customFormat="1" ht="12" x14ac:dyDescent="0.2">
      <c r="A64" s="217"/>
      <c r="B64" s="217"/>
      <c r="C64" s="217"/>
      <c r="D64" s="217"/>
      <c r="E64" s="217"/>
      <c r="J64" s="188"/>
      <c r="K64" s="188"/>
      <c r="L64" s="188"/>
    </row>
    <row r="65" spans="1:12" s="218" customFormat="1" ht="12" x14ac:dyDescent="0.2">
      <c r="A65" s="217"/>
      <c r="B65" s="217"/>
      <c r="C65" s="217"/>
      <c r="D65" s="217"/>
      <c r="E65" s="217"/>
      <c r="J65" s="188"/>
      <c r="K65" s="188"/>
      <c r="L65" s="188"/>
    </row>
    <row r="66" spans="1:12" x14ac:dyDescent="0.2">
      <c r="J66" s="188"/>
      <c r="K66" s="188"/>
      <c r="L66" s="188"/>
    </row>
    <row r="67" spans="1:12" x14ac:dyDescent="0.2">
      <c r="J67" s="193"/>
      <c r="K67" s="193"/>
      <c r="L67" s="193"/>
    </row>
    <row r="68" spans="1:12" x14ac:dyDescent="0.2">
      <c r="J68" s="193"/>
      <c r="K68" s="193"/>
      <c r="L68" s="193"/>
    </row>
    <row r="69" spans="1:12" x14ac:dyDescent="0.2">
      <c r="J69" s="193"/>
      <c r="K69" s="193"/>
      <c r="L69" s="193"/>
    </row>
    <row r="70" spans="1:12" x14ac:dyDescent="0.2">
      <c r="J70" s="188"/>
      <c r="K70" s="188"/>
      <c r="L70" s="188"/>
    </row>
    <row r="71" spans="1:12" x14ac:dyDescent="0.2">
      <c r="J71" s="188"/>
      <c r="K71" s="188"/>
      <c r="L71" s="188"/>
    </row>
    <row r="72" spans="1:12" x14ac:dyDescent="0.2">
      <c r="J72" s="193"/>
      <c r="K72" s="193"/>
      <c r="L72" s="193"/>
    </row>
    <row r="73" spans="1:12" x14ac:dyDescent="0.2">
      <c r="J73" s="193"/>
      <c r="K73" s="193"/>
      <c r="L73" s="193"/>
    </row>
    <row r="74" spans="1:12" x14ac:dyDescent="0.2">
      <c r="J74" s="193"/>
      <c r="K74" s="193"/>
      <c r="L74" s="193"/>
    </row>
    <row r="75" spans="1:12" x14ac:dyDescent="0.2">
      <c r="J75" s="188"/>
      <c r="K75" s="188"/>
      <c r="L75" s="188"/>
    </row>
    <row r="76" spans="1:12" x14ac:dyDescent="0.2">
      <c r="J76" s="188"/>
      <c r="K76" s="188"/>
      <c r="L76" s="188"/>
    </row>
    <row r="77" spans="1:12" x14ac:dyDescent="0.2">
      <c r="J77" s="193"/>
      <c r="K77" s="193"/>
      <c r="L77" s="193"/>
    </row>
    <row r="78" spans="1:12" x14ac:dyDescent="0.2">
      <c r="J78" s="188"/>
      <c r="K78" s="188"/>
      <c r="L78" s="188"/>
    </row>
    <row r="79" spans="1:12" x14ac:dyDescent="0.2">
      <c r="J79" s="188"/>
      <c r="K79" s="188"/>
      <c r="L79" s="188"/>
    </row>
    <row r="80" spans="1:12" x14ac:dyDescent="0.2">
      <c r="J80" s="193"/>
      <c r="K80" s="193"/>
      <c r="L80" s="193"/>
    </row>
    <row r="81" spans="10:12" x14ac:dyDescent="0.2">
      <c r="J81" s="193"/>
      <c r="K81" s="193"/>
      <c r="L81" s="193"/>
    </row>
    <row r="82" spans="10:12" x14ac:dyDescent="0.2">
      <c r="J82" s="193"/>
      <c r="K82" s="193"/>
      <c r="L82" s="193"/>
    </row>
    <row r="83" spans="10:12" x14ac:dyDescent="0.2">
      <c r="J83" s="203"/>
      <c r="K83" s="203"/>
      <c r="L83" s="203"/>
    </row>
    <row r="84" spans="10:12" x14ac:dyDescent="0.2">
      <c r="J84" s="188"/>
      <c r="K84" s="188"/>
      <c r="L84" s="188"/>
    </row>
    <row r="85" spans="10:12" x14ac:dyDescent="0.2">
      <c r="J85" s="188"/>
      <c r="K85" s="188"/>
      <c r="L85" s="188"/>
    </row>
    <row r="86" spans="10:12" x14ac:dyDescent="0.2">
      <c r="J86" s="188"/>
      <c r="K86" s="188"/>
      <c r="L86" s="188"/>
    </row>
    <row r="87" spans="10:12" x14ac:dyDescent="0.2">
      <c r="J87" s="193"/>
      <c r="K87" s="193"/>
      <c r="L87" s="193"/>
    </row>
    <row r="88" spans="10:12" x14ac:dyDescent="0.2">
      <c r="J88" s="193"/>
      <c r="K88" s="193"/>
      <c r="L88" s="193"/>
    </row>
    <row r="89" spans="10:12" x14ac:dyDescent="0.2">
      <c r="J89" s="193"/>
      <c r="K89" s="193"/>
      <c r="L89" s="193"/>
    </row>
    <row r="90" spans="10:12" x14ac:dyDescent="0.2">
      <c r="J90" s="188"/>
      <c r="K90" s="188"/>
      <c r="L90" s="188"/>
    </row>
    <row r="91" spans="10:12" x14ac:dyDescent="0.2">
      <c r="J91" s="188"/>
      <c r="K91" s="188"/>
      <c r="L91" s="188"/>
    </row>
    <row r="92" spans="10:12" x14ac:dyDescent="0.2">
      <c r="J92" s="193"/>
      <c r="K92" s="193"/>
      <c r="L92" s="193"/>
    </row>
    <row r="93" spans="10:12" x14ac:dyDescent="0.2">
      <c r="J93" s="193"/>
      <c r="K93" s="193"/>
      <c r="L93" s="193"/>
    </row>
    <row r="94" spans="10:12" x14ac:dyDescent="0.2">
      <c r="J94" s="193"/>
      <c r="K94" s="193"/>
      <c r="L94" s="193"/>
    </row>
    <row r="95" spans="10:12" x14ac:dyDescent="0.2">
      <c r="J95" s="203"/>
      <c r="K95" s="203"/>
      <c r="L95" s="203"/>
    </row>
    <row r="96" spans="10:12" x14ac:dyDescent="0.2">
      <c r="J96" s="203"/>
      <c r="K96" s="203"/>
      <c r="L96" s="203"/>
    </row>
    <row r="97" spans="10:12" x14ac:dyDescent="0.2">
      <c r="J97" s="196"/>
      <c r="K97" s="196"/>
      <c r="L97" s="196"/>
    </row>
    <row r="98" spans="10:12" x14ac:dyDescent="0.2">
      <c r="J98" s="188"/>
      <c r="K98" s="188"/>
      <c r="L98" s="188"/>
    </row>
    <row r="99" spans="10:12" x14ac:dyDescent="0.2">
      <c r="J99" s="188"/>
      <c r="K99" s="188"/>
      <c r="L99" s="188"/>
    </row>
    <row r="100" spans="10:12" x14ac:dyDescent="0.2">
      <c r="J100" s="193"/>
      <c r="K100" s="193"/>
      <c r="L100" s="193"/>
    </row>
    <row r="101" spans="10:12" x14ac:dyDescent="0.2">
      <c r="J101" s="193"/>
      <c r="K101" s="193"/>
      <c r="L101" s="193"/>
    </row>
    <row r="102" spans="10:12" x14ac:dyDescent="0.2">
      <c r="J102" s="193"/>
      <c r="K102" s="193"/>
      <c r="L102" s="193"/>
    </row>
    <row r="103" spans="10:12" x14ac:dyDescent="0.2">
      <c r="J103" s="188"/>
      <c r="K103" s="188"/>
      <c r="L103" s="188"/>
    </row>
    <row r="104" spans="10:12" x14ac:dyDescent="0.2">
      <c r="J104" s="188"/>
      <c r="K104" s="188"/>
      <c r="L104" s="188"/>
    </row>
    <row r="105" spans="10:12" x14ac:dyDescent="0.2">
      <c r="J105" s="193"/>
      <c r="K105" s="193"/>
      <c r="L105" s="193"/>
    </row>
    <row r="106" spans="10:12" x14ac:dyDescent="0.2">
      <c r="J106" s="193"/>
      <c r="K106" s="193"/>
      <c r="L106" s="193"/>
    </row>
    <row r="107" spans="10:12" x14ac:dyDescent="0.2">
      <c r="J107" s="193"/>
      <c r="K107" s="193"/>
      <c r="L107" s="193"/>
    </row>
    <row r="108" spans="10:12" x14ac:dyDescent="0.2">
      <c r="J108" s="203"/>
      <c r="K108" s="203"/>
      <c r="L108" s="203"/>
    </row>
    <row r="109" spans="10:12" x14ac:dyDescent="0.2">
      <c r="J109" s="188"/>
      <c r="K109" s="188"/>
      <c r="L109" s="188"/>
    </row>
    <row r="110" spans="10:12" x14ac:dyDescent="0.2">
      <c r="J110" s="188"/>
      <c r="K110" s="188"/>
      <c r="L110" s="188"/>
    </row>
    <row r="111" spans="10:12" x14ac:dyDescent="0.2">
      <c r="J111" s="188"/>
      <c r="K111" s="188"/>
      <c r="L111" s="188"/>
    </row>
    <row r="112" spans="10:12" x14ac:dyDescent="0.2">
      <c r="J112" s="193"/>
      <c r="K112" s="193"/>
      <c r="L112" s="193"/>
    </row>
    <row r="113" spans="10:12" x14ac:dyDescent="0.2">
      <c r="J113" s="193"/>
      <c r="K113" s="193"/>
      <c r="L113" s="193"/>
    </row>
    <row r="114" spans="10:12" x14ac:dyDescent="0.2">
      <c r="J114" s="196"/>
      <c r="K114" s="196"/>
      <c r="L114" s="196"/>
    </row>
    <row r="115" spans="10:12" x14ac:dyDescent="0.2">
      <c r="J115" s="188"/>
      <c r="K115" s="188"/>
      <c r="L115" s="188"/>
    </row>
    <row r="116" spans="10:12" x14ac:dyDescent="0.2">
      <c r="J116" s="188"/>
      <c r="K116" s="188"/>
      <c r="L116" s="188"/>
    </row>
    <row r="117" spans="10:12" x14ac:dyDescent="0.2">
      <c r="J117" s="193"/>
      <c r="K117" s="193"/>
      <c r="L117" s="193"/>
    </row>
    <row r="118" spans="10:12" x14ac:dyDescent="0.2">
      <c r="J118" s="195"/>
      <c r="K118" s="195"/>
      <c r="L118" s="195"/>
    </row>
    <row r="119" spans="10:12" x14ac:dyDescent="0.2">
      <c r="J119" s="188"/>
      <c r="K119" s="188"/>
      <c r="L119" s="188"/>
    </row>
    <row r="120" spans="10:12" x14ac:dyDescent="0.2">
      <c r="J120" s="188"/>
      <c r="K120" s="188"/>
      <c r="L120" s="188"/>
    </row>
    <row r="121" spans="10:12" x14ac:dyDescent="0.2">
      <c r="J121" s="188"/>
      <c r="K121" s="188"/>
      <c r="L121" s="188"/>
    </row>
    <row r="122" spans="10:12" x14ac:dyDescent="0.2">
      <c r="J122" s="193"/>
      <c r="K122" s="193"/>
      <c r="L122" s="193"/>
    </row>
    <row r="123" spans="10:12" x14ac:dyDescent="0.2">
      <c r="J123" s="193"/>
      <c r="K123" s="193"/>
      <c r="L123" s="193"/>
    </row>
    <row r="124" spans="10:12" x14ac:dyDescent="0.2">
      <c r="J124" s="193"/>
      <c r="K124" s="193"/>
      <c r="L124" s="193"/>
    </row>
    <row r="125" spans="10:12" x14ac:dyDescent="0.2">
      <c r="J125" s="188"/>
      <c r="K125" s="188"/>
      <c r="L125" s="188"/>
    </row>
    <row r="126" spans="10:12" x14ac:dyDescent="0.2">
      <c r="J126" s="188"/>
      <c r="K126" s="188"/>
      <c r="L126" s="188"/>
    </row>
    <row r="127" spans="10:12" x14ac:dyDescent="0.2">
      <c r="J127" s="193"/>
      <c r="K127" s="193"/>
      <c r="L127" s="193"/>
    </row>
    <row r="128" spans="10:12" x14ac:dyDescent="0.2">
      <c r="J128" s="193"/>
      <c r="K128" s="193"/>
      <c r="L128" s="193"/>
    </row>
    <row r="129" spans="10:12" x14ac:dyDescent="0.2">
      <c r="J129" s="203"/>
      <c r="K129" s="203"/>
      <c r="L129" s="203"/>
    </row>
    <row r="130" spans="10:12" x14ac:dyDescent="0.2">
      <c r="J130" s="208"/>
      <c r="K130" s="208"/>
      <c r="L130" s="208"/>
    </row>
    <row r="131" spans="10:12" x14ac:dyDescent="0.2">
      <c r="J131" s="188"/>
      <c r="K131" s="188"/>
      <c r="L131" s="188"/>
    </row>
    <row r="132" spans="10:12" x14ac:dyDescent="0.2">
      <c r="J132" s="188"/>
      <c r="K132" s="188"/>
      <c r="L132" s="188"/>
    </row>
    <row r="133" spans="10:12" x14ac:dyDescent="0.2">
      <c r="J133" s="193"/>
      <c r="K133" s="193"/>
      <c r="L133" s="193"/>
    </row>
    <row r="134" spans="10:12" x14ac:dyDescent="0.2">
      <c r="J134" s="188"/>
      <c r="K134" s="188"/>
      <c r="L134" s="188"/>
    </row>
    <row r="135" spans="10:12" x14ac:dyDescent="0.2">
      <c r="J135" s="188"/>
      <c r="K135" s="188"/>
      <c r="L135" s="188"/>
    </row>
    <row r="136" spans="10:12" x14ac:dyDescent="0.2">
      <c r="J136" s="188"/>
      <c r="K136" s="188"/>
      <c r="L136" s="188"/>
    </row>
    <row r="137" spans="10:12" x14ac:dyDescent="0.2">
      <c r="J137" s="193"/>
      <c r="K137" s="193"/>
      <c r="L137" s="193"/>
    </row>
    <row r="138" spans="10:12" x14ac:dyDescent="0.2">
      <c r="J138" s="193"/>
      <c r="K138" s="193"/>
      <c r="L138" s="193"/>
    </row>
    <row r="139" spans="10:12" x14ac:dyDescent="0.2">
      <c r="J139" s="203"/>
      <c r="K139" s="203"/>
      <c r="L139" s="203"/>
    </row>
    <row r="140" spans="10:12" x14ac:dyDescent="0.2">
      <c r="J140" s="188"/>
      <c r="K140" s="188"/>
      <c r="L140" s="188"/>
    </row>
    <row r="141" spans="10:12" x14ac:dyDescent="0.2">
      <c r="J141" s="188"/>
      <c r="K141" s="188"/>
      <c r="L141" s="188"/>
    </row>
    <row r="142" spans="10:12" x14ac:dyDescent="0.2">
      <c r="J142" s="188"/>
      <c r="K142" s="188"/>
      <c r="L142" s="188"/>
    </row>
    <row r="143" spans="10:12" x14ac:dyDescent="0.2">
      <c r="J143" s="193"/>
      <c r="K143" s="193"/>
      <c r="L143" s="193"/>
    </row>
    <row r="144" spans="10:12" x14ac:dyDescent="0.2">
      <c r="J144" s="193"/>
      <c r="K144" s="193"/>
      <c r="L144" s="193"/>
    </row>
    <row r="145" spans="10:12" x14ac:dyDescent="0.2">
      <c r="J145" s="203"/>
      <c r="K145" s="203"/>
      <c r="L145" s="203"/>
    </row>
    <row r="146" spans="10:12" x14ac:dyDescent="0.2">
      <c r="J146" s="203"/>
      <c r="K146" s="203"/>
      <c r="L146" s="203"/>
    </row>
    <row r="147" spans="10:12" x14ac:dyDescent="0.2">
      <c r="J147" s="203"/>
      <c r="K147" s="203"/>
      <c r="L147" s="203"/>
    </row>
    <row r="148" spans="10:12" x14ac:dyDescent="0.2">
      <c r="J148" s="219"/>
      <c r="K148" s="219"/>
      <c r="L148" s="219"/>
    </row>
    <row r="149" spans="10:12" x14ac:dyDescent="0.2">
      <c r="J149" s="188"/>
      <c r="K149" s="188"/>
      <c r="L149" s="188"/>
    </row>
    <row r="150" spans="10:12" x14ac:dyDescent="0.2">
      <c r="J150" s="188"/>
      <c r="K150" s="188"/>
      <c r="L150" s="188"/>
    </row>
    <row r="151" spans="10:12" x14ac:dyDescent="0.2">
      <c r="J151" s="188"/>
      <c r="K151" s="188"/>
      <c r="L151" s="188"/>
    </row>
    <row r="152" spans="10:12" x14ac:dyDescent="0.2">
      <c r="J152" s="193"/>
      <c r="K152" s="193"/>
      <c r="L152" s="193"/>
    </row>
    <row r="153" spans="10:12" x14ac:dyDescent="0.2">
      <c r="J153" s="188"/>
      <c r="K153" s="188"/>
      <c r="L153" s="188"/>
    </row>
    <row r="154" spans="10:12" x14ac:dyDescent="0.2">
      <c r="J154" s="188"/>
      <c r="K154" s="188"/>
      <c r="L154" s="188"/>
    </row>
    <row r="155" spans="10:12" x14ac:dyDescent="0.2">
      <c r="J155" s="203"/>
      <c r="K155" s="203"/>
      <c r="L155" s="203"/>
    </row>
    <row r="156" spans="10:12" x14ac:dyDescent="0.2">
      <c r="J156" s="203"/>
      <c r="K156" s="203"/>
      <c r="L156" s="203"/>
    </row>
    <row r="157" spans="10:12" x14ac:dyDescent="0.2">
      <c r="J157" s="196"/>
      <c r="K157" s="196"/>
      <c r="L157" s="196"/>
    </row>
    <row r="158" spans="10:12" x14ac:dyDescent="0.2">
      <c r="J158" s="188"/>
      <c r="K158" s="188"/>
      <c r="L158" s="188"/>
    </row>
    <row r="159" spans="10:12" x14ac:dyDescent="0.2">
      <c r="J159" s="188"/>
      <c r="K159" s="188"/>
      <c r="L159" s="188"/>
    </row>
    <row r="160" spans="10:12" x14ac:dyDescent="0.2">
      <c r="J160" s="196"/>
      <c r="K160" s="196"/>
      <c r="L160" s="196"/>
    </row>
    <row r="161" spans="10:12" x14ac:dyDescent="0.2">
      <c r="J161" s="188"/>
      <c r="K161" s="188"/>
      <c r="L161" s="188"/>
    </row>
    <row r="162" spans="10:12" x14ac:dyDescent="0.2">
      <c r="J162" s="188"/>
      <c r="K162" s="188"/>
      <c r="L162" s="188"/>
    </row>
    <row r="163" spans="10:12" x14ac:dyDescent="0.2">
      <c r="J163" s="193"/>
      <c r="K163" s="193"/>
      <c r="L163" s="193"/>
    </row>
    <row r="164" spans="10:12" x14ac:dyDescent="0.2">
      <c r="J164" s="188"/>
      <c r="K164" s="188"/>
      <c r="L164" s="188"/>
    </row>
    <row r="165" spans="10:12" x14ac:dyDescent="0.2">
      <c r="J165" s="188"/>
      <c r="K165" s="188"/>
      <c r="L165" s="188"/>
    </row>
    <row r="166" spans="10:12" x14ac:dyDescent="0.2">
      <c r="J166" s="193"/>
      <c r="K166" s="193"/>
      <c r="L166" s="193"/>
    </row>
    <row r="167" spans="10:12" x14ac:dyDescent="0.2">
      <c r="J167" s="196"/>
      <c r="K167" s="196"/>
      <c r="L167" s="196"/>
    </row>
    <row r="168" spans="10:12" x14ac:dyDescent="0.2">
      <c r="J168" s="188"/>
      <c r="K168" s="188"/>
      <c r="L168" s="188"/>
    </row>
    <row r="169" spans="10:12" x14ac:dyDescent="0.2">
      <c r="J169" s="188"/>
      <c r="K169" s="188"/>
      <c r="L169" s="188"/>
    </row>
    <row r="170" spans="10:12" x14ac:dyDescent="0.2">
      <c r="J170" s="193"/>
      <c r="K170" s="193"/>
      <c r="L170" s="193"/>
    </row>
    <row r="171" spans="10:12" x14ac:dyDescent="0.2">
      <c r="J171" s="196"/>
      <c r="K171" s="196"/>
      <c r="L171" s="196"/>
    </row>
    <row r="172" spans="10:12" x14ac:dyDescent="0.2">
      <c r="J172" s="188"/>
      <c r="K172" s="188"/>
      <c r="L172" s="188"/>
    </row>
    <row r="173" spans="10:12" x14ac:dyDescent="0.2">
      <c r="J173" s="188"/>
      <c r="K173" s="188"/>
      <c r="L173" s="188"/>
    </row>
    <row r="174" spans="10:12" x14ac:dyDescent="0.2">
      <c r="J174" s="193"/>
      <c r="K174" s="193"/>
      <c r="L174" s="193"/>
    </row>
    <row r="175" spans="10:12" x14ac:dyDescent="0.2">
      <c r="J175" s="193"/>
      <c r="K175" s="193"/>
      <c r="L175" s="193"/>
    </row>
    <row r="176" spans="10:12" x14ac:dyDescent="0.2">
      <c r="J176" s="193"/>
      <c r="K176" s="193"/>
      <c r="L176" s="193"/>
    </row>
    <row r="177" spans="10:12" x14ac:dyDescent="0.2">
      <c r="J177" s="193"/>
      <c r="K177" s="193"/>
      <c r="L177" s="193"/>
    </row>
    <row r="178" spans="10:12" x14ac:dyDescent="0.2">
      <c r="J178" s="193"/>
      <c r="K178" s="193"/>
      <c r="L178" s="193"/>
    </row>
    <row r="179" spans="10:12" x14ac:dyDescent="0.2">
      <c r="J179" s="193"/>
      <c r="K179" s="193"/>
      <c r="L179" s="193"/>
    </row>
    <row r="180" spans="10:12" x14ac:dyDescent="0.2">
      <c r="J180" s="196"/>
      <c r="K180" s="196"/>
      <c r="L180" s="196"/>
    </row>
    <row r="181" spans="10:12" x14ac:dyDescent="0.2">
      <c r="J181" s="188"/>
      <c r="K181" s="188"/>
      <c r="L181" s="188"/>
    </row>
    <row r="182" spans="10:12" x14ac:dyDescent="0.2">
      <c r="J182" s="188"/>
      <c r="K182" s="188"/>
      <c r="L182" s="188"/>
    </row>
    <row r="183" spans="10:12" x14ac:dyDescent="0.2">
      <c r="J183" s="203"/>
      <c r="K183" s="203"/>
      <c r="L183" s="203"/>
    </row>
    <row r="184" spans="10:12" x14ac:dyDescent="0.2">
      <c r="J184" s="196"/>
      <c r="K184" s="196"/>
      <c r="L184" s="196"/>
    </row>
    <row r="185" spans="10:12" x14ac:dyDescent="0.2">
      <c r="J185" s="196"/>
      <c r="K185" s="196"/>
      <c r="L185" s="196"/>
    </row>
    <row r="186" spans="10:12" x14ac:dyDescent="0.2">
      <c r="J186" s="196"/>
      <c r="K186" s="196"/>
      <c r="L186" s="196"/>
    </row>
    <row r="187" spans="10:12" x14ac:dyDescent="0.2">
      <c r="J187" s="196"/>
      <c r="K187" s="196"/>
      <c r="L187" s="196"/>
    </row>
    <row r="188" spans="10:12" x14ac:dyDescent="0.2">
      <c r="J188" s="196"/>
      <c r="K188" s="196"/>
      <c r="L188" s="196"/>
    </row>
    <row r="189" spans="10:12" x14ac:dyDescent="0.2">
      <c r="J189" s="188"/>
      <c r="K189" s="188"/>
      <c r="L189" s="188"/>
    </row>
    <row r="190" spans="10:12" x14ac:dyDescent="0.2">
      <c r="J190" s="188"/>
      <c r="K190" s="188"/>
      <c r="L190" s="188"/>
    </row>
    <row r="191" spans="10:12" x14ac:dyDescent="0.2">
      <c r="J191" s="193"/>
      <c r="K191" s="193"/>
      <c r="L191" s="193"/>
    </row>
    <row r="192" spans="10:12" x14ac:dyDescent="0.2">
      <c r="J192" s="195"/>
      <c r="K192" s="195"/>
      <c r="L192" s="195"/>
    </row>
    <row r="193" spans="10:12" x14ac:dyDescent="0.2">
      <c r="J193" s="219"/>
      <c r="K193" s="219"/>
      <c r="L193" s="219"/>
    </row>
    <row r="194" spans="10:12" x14ac:dyDescent="0.2">
      <c r="J194" s="188"/>
      <c r="K194" s="188"/>
      <c r="L194" s="188"/>
    </row>
    <row r="195" spans="10:12" x14ac:dyDescent="0.2">
      <c r="J195" s="188"/>
      <c r="K195" s="188"/>
      <c r="L195" s="188"/>
    </row>
    <row r="196" spans="10:12" x14ac:dyDescent="0.2">
      <c r="J196" s="193"/>
      <c r="K196" s="193"/>
      <c r="L196" s="193"/>
    </row>
    <row r="197" spans="10:12" x14ac:dyDescent="0.2">
      <c r="J197" s="188"/>
      <c r="K197" s="188"/>
      <c r="L197" s="188"/>
    </row>
    <row r="198" spans="10:12" x14ac:dyDescent="0.2">
      <c r="J198" s="188"/>
      <c r="K198" s="188"/>
      <c r="L198" s="188"/>
    </row>
    <row r="199" spans="10:12" x14ac:dyDescent="0.2">
      <c r="J199" s="193"/>
      <c r="K199" s="193"/>
      <c r="L199" s="193"/>
    </row>
    <row r="200" spans="10:12" x14ac:dyDescent="0.2">
      <c r="J200" s="219"/>
      <c r="K200" s="219"/>
      <c r="L200" s="219"/>
    </row>
    <row r="201" spans="10:12" x14ac:dyDescent="0.2">
      <c r="J201" s="188"/>
      <c r="K201" s="188"/>
      <c r="L201" s="188"/>
    </row>
    <row r="202" spans="10:12" x14ac:dyDescent="0.2">
      <c r="J202" s="188"/>
      <c r="K202" s="188"/>
      <c r="L202" s="188"/>
    </row>
    <row r="203" spans="10:12" x14ac:dyDescent="0.2">
      <c r="J203" s="193"/>
      <c r="K203" s="193"/>
      <c r="L203" s="193"/>
    </row>
    <row r="204" spans="10:12" x14ac:dyDescent="0.2">
      <c r="J204" s="188"/>
      <c r="K204" s="188"/>
      <c r="L204" s="188"/>
    </row>
    <row r="205" spans="10:12" x14ac:dyDescent="0.2">
      <c r="J205" s="188"/>
      <c r="K205" s="188"/>
      <c r="L205" s="188"/>
    </row>
    <row r="206" spans="10:12" x14ac:dyDescent="0.2">
      <c r="J206" s="193"/>
      <c r="K206" s="193"/>
      <c r="L206" s="193"/>
    </row>
    <row r="207" spans="10:12" x14ac:dyDescent="0.2">
      <c r="J207" s="196"/>
      <c r="K207" s="196"/>
      <c r="L207" s="196"/>
    </row>
    <row r="208" spans="10:12" x14ac:dyDescent="0.2">
      <c r="J208" s="188"/>
      <c r="K208" s="188"/>
      <c r="L208" s="188"/>
    </row>
    <row r="209" spans="10:12" x14ac:dyDescent="0.2">
      <c r="J209" s="188"/>
      <c r="K209" s="188"/>
      <c r="L209" s="188"/>
    </row>
    <row r="210" spans="10:12" x14ac:dyDescent="0.2">
      <c r="J210" s="193"/>
      <c r="K210" s="193"/>
      <c r="L210" s="193"/>
    </row>
    <row r="211" spans="10:12" x14ac:dyDescent="0.2">
      <c r="J211" s="195"/>
      <c r="K211" s="195"/>
      <c r="L211" s="195"/>
    </row>
    <row r="212" spans="10:12" x14ac:dyDescent="0.2">
      <c r="J212" s="195"/>
      <c r="K212" s="195"/>
      <c r="L212" s="195"/>
    </row>
    <row r="213" spans="10:12" x14ac:dyDescent="0.2">
      <c r="J213" s="203"/>
      <c r="K213" s="203"/>
      <c r="L213" s="203"/>
    </row>
    <row r="214" spans="10:12" x14ac:dyDescent="0.2">
      <c r="J214" s="188"/>
      <c r="K214" s="188"/>
      <c r="L214" s="188"/>
    </row>
    <row r="215" spans="10:12" x14ac:dyDescent="0.2">
      <c r="J215" s="188"/>
      <c r="K215" s="188"/>
      <c r="L215" s="188"/>
    </row>
    <row r="216" spans="10:12" x14ac:dyDescent="0.2">
      <c r="J216" s="188"/>
      <c r="K216" s="188"/>
      <c r="L216" s="188"/>
    </row>
    <row r="217" spans="10:12" x14ac:dyDescent="0.2">
      <c r="J217" s="193"/>
      <c r="K217" s="193"/>
      <c r="L217" s="193"/>
    </row>
    <row r="218" spans="10:12" x14ac:dyDescent="0.2">
      <c r="J218" s="193"/>
      <c r="K218" s="193"/>
      <c r="L218" s="193"/>
    </row>
    <row r="219" spans="10:12" x14ac:dyDescent="0.2">
      <c r="J219" s="193"/>
      <c r="K219" s="193"/>
      <c r="L219" s="193"/>
    </row>
    <row r="220" spans="10:12" x14ac:dyDescent="0.2">
      <c r="J220" s="188"/>
      <c r="K220" s="188"/>
      <c r="L220" s="188"/>
    </row>
    <row r="221" spans="10:12" x14ac:dyDescent="0.2">
      <c r="J221" s="188"/>
      <c r="K221" s="188"/>
      <c r="L221" s="188"/>
    </row>
    <row r="222" spans="10:12" x14ac:dyDescent="0.2">
      <c r="J222" s="193"/>
      <c r="K222" s="193"/>
      <c r="L222" s="193"/>
    </row>
    <row r="223" spans="10:12" x14ac:dyDescent="0.2">
      <c r="J223" s="193"/>
      <c r="K223" s="193"/>
      <c r="L223" s="193"/>
    </row>
    <row r="224" spans="10:12" x14ac:dyDescent="0.2">
      <c r="J224" s="188"/>
      <c r="K224" s="188"/>
      <c r="L224" s="188"/>
    </row>
    <row r="225" spans="10:12" x14ac:dyDescent="0.2">
      <c r="J225" s="188"/>
      <c r="K225" s="188"/>
      <c r="L225" s="188"/>
    </row>
    <row r="226" spans="10:12" x14ac:dyDescent="0.2">
      <c r="J226" s="188"/>
      <c r="K226" s="188"/>
      <c r="L226" s="188"/>
    </row>
    <row r="227" spans="10:12" x14ac:dyDescent="0.2">
      <c r="J227" s="193"/>
      <c r="K227" s="193"/>
      <c r="L227" s="193"/>
    </row>
    <row r="228" spans="10:12" x14ac:dyDescent="0.2">
      <c r="J228" s="193"/>
      <c r="K228" s="193"/>
      <c r="L228" s="193"/>
    </row>
    <row r="229" spans="10:12" x14ac:dyDescent="0.2">
      <c r="J229" s="193"/>
      <c r="K229" s="193"/>
      <c r="L229" s="193"/>
    </row>
    <row r="230" spans="10:12" x14ac:dyDescent="0.2">
      <c r="J230" s="188"/>
      <c r="K230" s="188"/>
      <c r="L230" s="188"/>
    </row>
    <row r="231" spans="10:12" x14ac:dyDescent="0.2">
      <c r="J231" s="188"/>
      <c r="K231" s="188"/>
      <c r="L231" s="188"/>
    </row>
    <row r="232" spans="10:12" x14ac:dyDescent="0.2">
      <c r="J232" s="193"/>
      <c r="K232" s="193"/>
      <c r="L232" s="193"/>
    </row>
    <row r="233" spans="10:12" x14ac:dyDescent="0.2">
      <c r="J233" s="193"/>
      <c r="K233" s="193"/>
      <c r="L233" s="193"/>
    </row>
    <row r="234" spans="10:12" x14ac:dyDescent="0.2">
      <c r="J234" s="188"/>
      <c r="K234" s="188"/>
      <c r="L234" s="188"/>
    </row>
    <row r="235" spans="10:12" x14ac:dyDescent="0.2">
      <c r="J235" s="188"/>
      <c r="K235" s="188"/>
      <c r="L235" s="188"/>
    </row>
    <row r="236" spans="10:12" x14ac:dyDescent="0.2">
      <c r="J236" s="220"/>
      <c r="K236" s="220"/>
      <c r="L236" s="220"/>
    </row>
    <row r="237" spans="10:12" x14ac:dyDescent="0.2">
      <c r="J237" s="220"/>
      <c r="K237" s="220"/>
      <c r="L237" s="220"/>
    </row>
    <row r="238" spans="10:12" x14ac:dyDescent="0.2">
      <c r="J238" s="213"/>
      <c r="K238" s="213"/>
      <c r="L238" s="213"/>
    </row>
    <row r="239" spans="10:12" x14ac:dyDescent="0.2">
      <c r="J239" s="213"/>
      <c r="K239" s="213"/>
      <c r="L239" s="213"/>
    </row>
    <row r="243" spans="10:12" x14ac:dyDescent="0.2">
      <c r="J243" s="218"/>
      <c r="K243" s="218"/>
      <c r="L243" s="218"/>
    </row>
    <row r="244" spans="10:12" x14ac:dyDescent="0.2">
      <c r="J244" s="218"/>
      <c r="K244" s="218"/>
      <c r="L244" s="218"/>
    </row>
  </sheetData>
  <mergeCells count="6">
    <mergeCell ref="G1:I1"/>
    <mergeCell ref="A2:I2"/>
    <mergeCell ref="F3:I3"/>
    <mergeCell ref="A4:A5"/>
    <mergeCell ref="B4:C4"/>
    <mergeCell ref="F4:G4"/>
  </mergeCells>
  <pageMargins left="0.6692913385826772" right="0.23622047244094491" top="0" bottom="0" header="0" footer="0"/>
  <pageSetup paperSize="9" scale="61" fitToHeight="0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view="pageBreakPreview" topLeftCell="A16" zoomScaleNormal="100" zoomScaleSheetLayoutView="100" workbookViewId="0">
      <selection activeCell="A3" sqref="A3:N3"/>
    </sheetView>
  </sheetViews>
  <sheetFormatPr defaultRowHeight="12.75" x14ac:dyDescent="0.2"/>
  <cols>
    <col min="1" max="1" width="53.85546875" style="122" customWidth="1"/>
    <col min="2" max="2" width="15.5703125" style="122" customWidth="1"/>
    <col min="3" max="3" width="14.5703125" style="122" customWidth="1"/>
    <col min="4" max="4" width="6.42578125" style="122" customWidth="1"/>
    <col min="5" max="5" width="9.28515625" style="122" bestFit="1" customWidth="1"/>
    <col min="6" max="6" width="12.42578125" style="122" customWidth="1"/>
    <col min="7" max="7" width="11.140625" style="122" customWidth="1"/>
    <col min="8" max="9" width="10.7109375" style="122" customWidth="1"/>
    <col min="10" max="11" width="9.28515625" style="122" bestFit="1" customWidth="1"/>
    <col min="12" max="12" width="9.42578125" style="122" bestFit="1" customWidth="1"/>
    <col min="13" max="13" width="10.28515625" style="122" customWidth="1"/>
    <col min="14" max="14" width="9.28515625" style="122" bestFit="1" customWidth="1"/>
    <col min="15" max="15" width="9.140625" style="122"/>
    <col min="16" max="16" width="13.42578125" style="122" bestFit="1" customWidth="1"/>
    <col min="17" max="16384" width="9.140625" style="122"/>
  </cols>
  <sheetData>
    <row r="1" spans="1:14" ht="7.5" customHeight="1" x14ac:dyDescent="0.2">
      <c r="A1" s="118"/>
      <c r="B1" s="119"/>
      <c r="C1" s="120"/>
      <c r="D1" s="121"/>
    </row>
    <row r="2" spans="1:14" ht="14.1" customHeight="1" x14ac:dyDescent="0.25">
      <c r="A2" s="123"/>
      <c r="B2" s="124"/>
      <c r="C2" s="120"/>
      <c r="D2" s="121"/>
      <c r="J2" s="250" t="s">
        <v>160</v>
      </c>
      <c r="K2" s="250"/>
      <c r="L2" s="250"/>
      <c r="M2" s="250"/>
      <c r="N2" s="250"/>
    </row>
    <row r="3" spans="1:14" ht="12.95" customHeight="1" x14ac:dyDescent="0.25">
      <c r="A3" s="251" t="s">
        <v>161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1.45" customHeight="1" x14ac:dyDescent="0.2">
      <c r="A4" s="253" t="s">
        <v>162</v>
      </c>
      <c r="B4" s="256" t="s">
        <v>163</v>
      </c>
      <c r="C4" s="259" t="s">
        <v>164</v>
      </c>
      <c r="D4" s="262" t="s">
        <v>93</v>
      </c>
      <c r="E4" s="265" t="s">
        <v>165</v>
      </c>
      <c r="F4" s="265" t="s">
        <v>166</v>
      </c>
      <c r="G4" s="268" t="s">
        <v>96</v>
      </c>
      <c r="H4" s="268"/>
      <c r="I4" s="268"/>
      <c r="J4" s="268"/>
      <c r="K4" s="268"/>
      <c r="L4" s="268"/>
      <c r="M4" s="268"/>
      <c r="N4" s="268"/>
    </row>
    <row r="5" spans="1:14" ht="84" customHeight="1" x14ac:dyDescent="0.2">
      <c r="A5" s="254"/>
      <c r="B5" s="257"/>
      <c r="C5" s="260"/>
      <c r="D5" s="263"/>
      <c r="E5" s="266"/>
      <c r="F5" s="266"/>
      <c r="G5" s="269" t="s">
        <v>97</v>
      </c>
      <c r="H5" s="269" t="s">
        <v>167</v>
      </c>
      <c r="I5" s="269" t="s">
        <v>98</v>
      </c>
      <c r="J5" s="271" t="s">
        <v>99</v>
      </c>
      <c r="K5" s="271" t="s">
        <v>168</v>
      </c>
      <c r="L5" s="273" t="s">
        <v>169</v>
      </c>
      <c r="M5" s="275" t="s">
        <v>170</v>
      </c>
      <c r="N5" s="265" t="s">
        <v>171</v>
      </c>
    </row>
    <row r="6" spans="1:14" ht="11.25" hidden="1" customHeight="1" x14ac:dyDescent="0.2">
      <c r="A6" s="255"/>
      <c r="B6" s="258"/>
      <c r="C6" s="261"/>
      <c r="D6" s="264"/>
      <c r="E6" s="267"/>
      <c r="F6" s="267"/>
      <c r="G6" s="270"/>
      <c r="H6" s="270"/>
      <c r="I6" s="270"/>
      <c r="J6" s="272"/>
      <c r="K6" s="272"/>
      <c r="L6" s="274"/>
      <c r="M6" s="276"/>
      <c r="N6" s="267"/>
    </row>
    <row r="7" spans="1:14" x14ac:dyDescent="0.2">
      <c r="A7" s="125" t="s">
        <v>172</v>
      </c>
      <c r="B7" s="126">
        <v>100104298.17</v>
      </c>
      <c r="C7" s="127">
        <v>68352320.280000001</v>
      </c>
      <c r="D7" s="128">
        <f>C7/C51*100</f>
        <v>6.4907646380935224</v>
      </c>
      <c r="E7" s="129">
        <f>C7/B7*100</f>
        <v>68.281104337719967</v>
      </c>
      <c r="F7" s="130">
        <f>B7-C7</f>
        <v>31751977.890000001</v>
      </c>
      <c r="G7" s="131">
        <f>SUM(G8:G15)</f>
        <v>95437075.479999989</v>
      </c>
      <c r="H7" s="131">
        <f>SUM(H8:H15)</f>
        <v>71608494.950000003</v>
      </c>
      <c r="I7" s="131">
        <f>SUM(I8:I15)</f>
        <v>63334950.719999999</v>
      </c>
      <c r="J7" s="132">
        <f t="shared" ref="J7:J41" si="0">IF(G7=0,0,I7/G7)</f>
        <v>0.66363046438145112</v>
      </c>
      <c r="K7" s="132">
        <f t="shared" ref="K7:K41" si="1">IF(H7=0,0,I7/H7)</f>
        <v>0.88446141430877812</v>
      </c>
      <c r="L7" s="131">
        <f t="shared" ref="L7:L40" si="2">I7-H7</f>
        <v>-8273544.2300000042</v>
      </c>
      <c r="M7" s="133">
        <f>C7-I7</f>
        <v>5017369.5600000024</v>
      </c>
      <c r="N7" s="134">
        <f>C7/I7*100</f>
        <v>107.92196015464116</v>
      </c>
    </row>
    <row r="8" spans="1:14" ht="25.5" x14ac:dyDescent="0.2">
      <c r="A8" s="135" t="s">
        <v>173</v>
      </c>
      <c r="B8" s="136">
        <v>3164714.43</v>
      </c>
      <c r="C8" s="137">
        <v>1732755.32</v>
      </c>
      <c r="D8" s="138">
        <f>C8/C51*100</f>
        <v>0.16454316271126337</v>
      </c>
      <c r="E8" s="139">
        <f t="shared" ref="E8:E51" si="3">C8/B8*100</f>
        <v>54.752343641950652</v>
      </c>
      <c r="F8" s="140">
        <f t="shared" ref="F8:F51" si="4">B8-C8</f>
        <v>1431959.11</v>
      </c>
      <c r="G8" s="78">
        <v>3136145.61</v>
      </c>
      <c r="H8" s="78">
        <v>2474487.94</v>
      </c>
      <c r="I8" s="78">
        <v>2455299.21</v>
      </c>
      <c r="J8" s="141">
        <f t="shared" si="0"/>
        <v>0.78290344752200458</v>
      </c>
      <c r="K8" s="141">
        <f t="shared" si="1"/>
        <v>0.992245373400365</v>
      </c>
      <c r="L8" s="78">
        <f t="shared" si="2"/>
        <v>-19188.729999999981</v>
      </c>
      <c r="M8" s="142">
        <f t="shared" ref="M8:M51" si="5">C8-I8</f>
        <v>-722543.8899999999</v>
      </c>
      <c r="N8" s="55">
        <f t="shared" ref="N8:N51" si="6">C8/I8*100</f>
        <v>70.572063597902599</v>
      </c>
    </row>
    <row r="9" spans="1:14" ht="38.25" x14ac:dyDescent="0.2">
      <c r="A9" s="135" t="s">
        <v>174</v>
      </c>
      <c r="B9" s="136">
        <v>4235092.99</v>
      </c>
      <c r="C9" s="137">
        <v>2499997.7999999998</v>
      </c>
      <c r="D9" s="138">
        <f>C9/C51*100</f>
        <v>0.23740082632278423</v>
      </c>
      <c r="E9" s="139">
        <f t="shared" si="3"/>
        <v>59.030529102974896</v>
      </c>
      <c r="F9" s="140">
        <f t="shared" si="4"/>
        <v>1735095.1900000004</v>
      </c>
      <c r="G9" s="78">
        <v>4095716.57</v>
      </c>
      <c r="H9" s="78">
        <v>3247392.05</v>
      </c>
      <c r="I9" s="78">
        <v>2778283.31</v>
      </c>
      <c r="J9" s="141">
        <f t="shared" si="0"/>
        <v>0.67833876258678716</v>
      </c>
      <c r="K9" s="141">
        <f t="shared" si="1"/>
        <v>0.85554293021072103</v>
      </c>
      <c r="L9" s="78">
        <f t="shared" si="2"/>
        <v>-469108.73999999976</v>
      </c>
      <c r="M9" s="142">
        <f t="shared" si="5"/>
        <v>-278285.51000000024</v>
      </c>
      <c r="N9" s="55">
        <f t="shared" si="6"/>
        <v>89.983544550753521</v>
      </c>
    </row>
    <row r="10" spans="1:14" ht="38.25" x14ac:dyDescent="0.2">
      <c r="A10" s="135" t="s">
        <v>175</v>
      </c>
      <c r="B10" s="136">
        <v>50806612.229999997</v>
      </c>
      <c r="C10" s="137">
        <v>35685350.020000003</v>
      </c>
      <c r="D10" s="69">
        <f>C10/1053070386.79*100</f>
        <v>3.3886956149984555</v>
      </c>
      <c r="E10" s="139">
        <f t="shared" si="3"/>
        <v>70.23760973956206</v>
      </c>
      <c r="F10" s="140">
        <f t="shared" si="4"/>
        <v>15121262.209999993</v>
      </c>
      <c r="G10" s="78">
        <v>46304994.299999997</v>
      </c>
      <c r="H10" s="78">
        <v>34542553.850000001</v>
      </c>
      <c r="I10" s="78">
        <v>31466247.699999999</v>
      </c>
      <c r="J10" s="141">
        <f t="shared" si="0"/>
        <v>0.67954327984875706</v>
      </c>
      <c r="K10" s="141">
        <f t="shared" si="1"/>
        <v>0.91094155448497616</v>
      </c>
      <c r="L10" s="78">
        <f t="shared" si="2"/>
        <v>-3076306.1500000022</v>
      </c>
      <c r="M10" s="142">
        <f t="shared" si="5"/>
        <v>4219102.320000004</v>
      </c>
      <c r="N10" s="55">
        <f t="shared" si="6"/>
        <v>113.4083426795118</v>
      </c>
    </row>
    <row r="11" spans="1:14" x14ac:dyDescent="0.2">
      <c r="A11" s="135" t="s">
        <v>176</v>
      </c>
      <c r="B11" s="136">
        <v>118522.6</v>
      </c>
      <c r="C11" s="137">
        <v>118522.6</v>
      </c>
      <c r="D11" s="69">
        <f t="shared" ref="D11:D51" si="7">C11/1053070386.79*100</f>
        <v>1.1254955175530485E-2</v>
      </c>
      <c r="E11" s="139">
        <f t="shared" si="3"/>
        <v>100</v>
      </c>
      <c r="F11" s="140">
        <f t="shared" si="4"/>
        <v>0</v>
      </c>
      <c r="G11" s="78">
        <v>14491.5</v>
      </c>
      <c r="H11" s="78">
        <v>14491.5</v>
      </c>
      <c r="I11" s="78">
        <v>13365.96</v>
      </c>
      <c r="J11" s="141">
        <f t="shared" si="0"/>
        <v>0.92233102163337122</v>
      </c>
      <c r="K11" s="141">
        <f t="shared" si="1"/>
        <v>0.92233102163337122</v>
      </c>
      <c r="L11" s="78">
        <f t="shared" si="2"/>
        <v>-1125.5400000000009</v>
      </c>
      <c r="M11" s="142">
        <f t="shared" si="5"/>
        <v>105156.64000000001</v>
      </c>
      <c r="N11" s="55">
        <f t="shared" si="6"/>
        <v>886.74962367087744</v>
      </c>
    </row>
    <row r="12" spans="1:14" ht="38.25" x14ac:dyDescent="0.2">
      <c r="A12" s="135" t="s">
        <v>177</v>
      </c>
      <c r="B12" s="136">
        <v>11374930.029999999</v>
      </c>
      <c r="C12" s="137">
        <v>8153528.3300000001</v>
      </c>
      <c r="D12" s="69">
        <f t="shared" si="7"/>
        <v>0.77426242654622779</v>
      </c>
      <c r="E12" s="139">
        <f t="shared" si="3"/>
        <v>71.679810851548595</v>
      </c>
      <c r="F12" s="140">
        <f t="shared" si="4"/>
        <v>3221401.6999999993</v>
      </c>
      <c r="G12" s="78">
        <v>10444118.67</v>
      </c>
      <c r="H12" s="78">
        <v>8018142.5999999996</v>
      </c>
      <c r="I12" s="78">
        <v>7195330.6500000004</v>
      </c>
      <c r="J12" s="141">
        <f t="shared" si="0"/>
        <v>0.68893612542608162</v>
      </c>
      <c r="K12" s="141">
        <f t="shared" si="1"/>
        <v>0.89738122766736539</v>
      </c>
      <c r="L12" s="78">
        <f t="shared" si="2"/>
        <v>-822811.94999999925</v>
      </c>
      <c r="M12" s="142">
        <f t="shared" si="5"/>
        <v>958197.6799999997</v>
      </c>
      <c r="N12" s="55">
        <f t="shared" si="6"/>
        <v>113.31693742246578</v>
      </c>
    </row>
    <row r="13" spans="1:14" x14ac:dyDescent="0.2">
      <c r="A13" s="135" t="s">
        <v>178</v>
      </c>
      <c r="B13" s="136">
        <v>1672900</v>
      </c>
      <c r="C13" s="137">
        <v>1672900</v>
      </c>
      <c r="D13" s="69">
        <f t="shared" si="7"/>
        <v>0.15885927673831782</v>
      </c>
      <c r="E13" s="139">
        <f t="shared" si="3"/>
        <v>100</v>
      </c>
      <c r="F13" s="140">
        <f t="shared" si="4"/>
        <v>0</v>
      </c>
      <c r="G13" s="78">
        <v>254200</v>
      </c>
      <c r="H13" s="78">
        <v>254200</v>
      </c>
      <c r="I13" s="78">
        <v>254200</v>
      </c>
      <c r="J13" s="141">
        <f t="shared" si="0"/>
        <v>1</v>
      </c>
      <c r="K13" s="141">
        <f t="shared" si="1"/>
        <v>1</v>
      </c>
      <c r="L13" s="78">
        <f t="shared" si="2"/>
        <v>0</v>
      </c>
      <c r="M13" s="142">
        <f t="shared" si="5"/>
        <v>1418700</v>
      </c>
      <c r="N13" s="55">
        <f t="shared" si="6"/>
        <v>658.10385523210073</v>
      </c>
    </row>
    <row r="14" spans="1:14" x14ac:dyDescent="0.2">
      <c r="A14" s="135" t="s">
        <v>179</v>
      </c>
      <c r="B14" s="136">
        <v>288915</v>
      </c>
      <c r="C14" s="137">
        <v>0</v>
      </c>
      <c r="D14" s="69">
        <f t="shared" si="7"/>
        <v>0</v>
      </c>
      <c r="E14" s="139">
        <f t="shared" si="3"/>
        <v>0</v>
      </c>
      <c r="F14" s="140">
        <f t="shared" si="4"/>
        <v>288915</v>
      </c>
      <c r="G14" s="78">
        <v>300000</v>
      </c>
      <c r="H14" s="78">
        <v>0</v>
      </c>
      <c r="I14" s="78">
        <v>0</v>
      </c>
      <c r="J14" s="141">
        <f t="shared" si="0"/>
        <v>0</v>
      </c>
      <c r="K14" s="141">
        <f t="shared" si="1"/>
        <v>0</v>
      </c>
      <c r="L14" s="78">
        <f t="shared" si="2"/>
        <v>0</v>
      </c>
      <c r="M14" s="142">
        <f t="shared" si="5"/>
        <v>0</v>
      </c>
      <c r="N14" s="55">
        <v>0</v>
      </c>
    </row>
    <row r="15" spans="1:14" x14ac:dyDescent="0.2">
      <c r="A15" s="135" t="s">
        <v>180</v>
      </c>
      <c r="B15" s="136">
        <v>28442610.890000001</v>
      </c>
      <c r="C15" s="137">
        <v>18489266.210000001</v>
      </c>
      <c r="D15" s="69">
        <f t="shared" si="7"/>
        <v>1.7557483756009438</v>
      </c>
      <c r="E15" s="139">
        <f t="shared" si="3"/>
        <v>65.005516833549734</v>
      </c>
      <c r="F15" s="140">
        <f t="shared" si="4"/>
        <v>9953344.6799999997</v>
      </c>
      <c r="G15" s="143">
        <v>30887408.829999998</v>
      </c>
      <c r="H15" s="144">
        <v>23057227.010000002</v>
      </c>
      <c r="I15" s="145">
        <v>19172223.890000001</v>
      </c>
      <c r="J15" s="141">
        <f t="shared" si="0"/>
        <v>0.6207132490627898</v>
      </c>
      <c r="K15" s="141">
        <f t="shared" si="1"/>
        <v>0.83150605585333126</v>
      </c>
      <c r="L15" s="78">
        <f t="shared" si="2"/>
        <v>-3885003.120000001</v>
      </c>
      <c r="M15" s="142">
        <f t="shared" si="5"/>
        <v>-682957.6799999997</v>
      </c>
      <c r="N15" s="55">
        <f t="shared" si="6"/>
        <v>96.437775377971562</v>
      </c>
    </row>
    <row r="16" spans="1:14" x14ac:dyDescent="0.2">
      <c r="A16" s="146" t="s">
        <v>181</v>
      </c>
      <c r="B16" s="147">
        <v>3224257.47</v>
      </c>
      <c r="C16" s="148">
        <v>2193818.92</v>
      </c>
      <c r="D16" s="149">
        <f t="shared" si="7"/>
        <v>0.20832595309106194</v>
      </c>
      <c r="E16" s="134">
        <f t="shared" si="3"/>
        <v>68.041058768175844</v>
      </c>
      <c r="F16" s="150">
        <f t="shared" si="4"/>
        <v>1030438.5500000003</v>
      </c>
      <c r="G16" s="131">
        <f>G17</f>
        <v>3428064</v>
      </c>
      <c r="H16" s="131">
        <f>H17</f>
        <v>2571048</v>
      </c>
      <c r="I16" s="131">
        <f>I17</f>
        <v>2300250.0099999998</v>
      </c>
      <c r="J16" s="132">
        <f t="shared" si="0"/>
        <v>0.67100556173980408</v>
      </c>
      <c r="K16" s="132">
        <f t="shared" si="1"/>
        <v>0.89467408231973877</v>
      </c>
      <c r="L16" s="131">
        <f t="shared" si="2"/>
        <v>-270797.99000000022</v>
      </c>
      <c r="M16" s="133">
        <f t="shared" si="5"/>
        <v>-106431.08999999985</v>
      </c>
      <c r="N16" s="134">
        <f t="shared" si="6"/>
        <v>95.373064252263603</v>
      </c>
    </row>
    <row r="17" spans="1:14" x14ac:dyDescent="0.2">
      <c r="A17" s="135" t="s">
        <v>182</v>
      </c>
      <c r="B17" s="136">
        <v>3224257.47</v>
      </c>
      <c r="C17" s="137">
        <v>2193818.92</v>
      </c>
      <c r="D17" s="69">
        <f t="shared" si="7"/>
        <v>0.20832595309106194</v>
      </c>
      <c r="E17" s="139">
        <f t="shared" si="3"/>
        <v>68.041058768175844</v>
      </c>
      <c r="F17" s="140">
        <f t="shared" si="4"/>
        <v>1030438.5500000003</v>
      </c>
      <c r="G17" s="78">
        <v>3428064</v>
      </c>
      <c r="H17" s="78">
        <v>2571048</v>
      </c>
      <c r="I17" s="78">
        <v>2300250.0099999998</v>
      </c>
      <c r="J17" s="141">
        <f t="shared" si="0"/>
        <v>0.67100556173980408</v>
      </c>
      <c r="K17" s="141">
        <f t="shared" si="1"/>
        <v>0.89467408231973877</v>
      </c>
      <c r="L17" s="78">
        <f t="shared" si="2"/>
        <v>-270797.99000000022</v>
      </c>
      <c r="M17" s="142">
        <f t="shared" si="5"/>
        <v>-106431.08999999985</v>
      </c>
      <c r="N17" s="55">
        <f t="shared" si="6"/>
        <v>95.373064252263603</v>
      </c>
    </row>
    <row r="18" spans="1:14" ht="25.5" x14ac:dyDescent="0.2">
      <c r="A18" s="146" t="s">
        <v>183</v>
      </c>
      <c r="B18" s="147">
        <v>15660563.960000001</v>
      </c>
      <c r="C18" s="148">
        <v>10023557.34</v>
      </c>
      <c r="D18" s="149">
        <f t="shared" si="7"/>
        <v>0.95184115570414074</v>
      </c>
      <c r="E18" s="134">
        <f t="shared" si="3"/>
        <v>64.005085420946742</v>
      </c>
      <c r="F18" s="150">
        <f t="shared" si="4"/>
        <v>5637006.620000001</v>
      </c>
      <c r="G18" s="131">
        <f>SUM(G19:G19)</f>
        <v>15014849.35</v>
      </c>
      <c r="H18" s="131">
        <f>SUM(H19:H19)</f>
        <v>11484859.17</v>
      </c>
      <c r="I18" s="131">
        <f>SUM(I19:I19)</f>
        <v>10160280.6</v>
      </c>
      <c r="J18" s="132">
        <f t="shared" si="0"/>
        <v>0.67668215399044285</v>
      </c>
      <c r="K18" s="132">
        <f t="shared" si="1"/>
        <v>0.88466740859478898</v>
      </c>
      <c r="L18" s="131">
        <f t="shared" si="2"/>
        <v>-1324578.5700000003</v>
      </c>
      <c r="M18" s="133">
        <f t="shared" si="5"/>
        <v>-136723.25999999978</v>
      </c>
      <c r="N18" s="134">
        <f t="shared" si="6"/>
        <v>98.654335786749826</v>
      </c>
    </row>
    <row r="19" spans="1:14" ht="38.25" x14ac:dyDescent="0.2">
      <c r="A19" s="135" t="s">
        <v>184</v>
      </c>
      <c r="B19" s="136">
        <v>15660563.960000001</v>
      </c>
      <c r="C19" s="137">
        <v>10023557.34</v>
      </c>
      <c r="D19" s="69">
        <f t="shared" si="7"/>
        <v>0.95184115570414074</v>
      </c>
      <c r="E19" s="139">
        <f t="shared" si="3"/>
        <v>64.005085420946742</v>
      </c>
      <c r="F19" s="140">
        <f t="shared" si="4"/>
        <v>5637006.620000001</v>
      </c>
      <c r="G19" s="78">
        <v>15014849.35</v>
      </c>
      <c r="H19" s="78">
        <v>11484859.17</v>
      </c>
      <c r="I19" s="78">
        <v>10160280.6</v>
      </c>
      <c r="J19" s="141">
        <f t="shared" si="0"/>
        <v>0.67668215399044285</v>
      </c>
      <c r="K19" s="141">
        <f t="shared" si="1"/>
        <v>0.88466740859478898</v>
      </c>
      <c r="L19" s="78">
        <f t="shared" si="2"/>
        <v>-1324578.5700000003</v>
      </c>
      <c r="M19" s="142">
        <f t="shared" si="5"/>
        <v>-136723.25999999978</v>
      </c>
      <c r="N19" s="55">
        <f t="shared" si="6"/>
        <v>98.654335786749826</v>
      </c>
    </row>
    <row r="20" spans="1:14" x14ac:dyDescent="0.2">
      <c r="A20" s="146" t="s">
        <v>185</v>
      </c>
      <c r="B20" s="147">
        <v>138769465.09</v>
      </c>
      <c r="C20" s="148">
        <v>83853650.299999997</v>
      </c>
      <c r="D20" s="151">
        <f t="shared" si="7"/>
        <v>7.9627773558047874</v>
      </c>
      <c r="E20" s="152">
        <f t="shared" si="3"/>
        <v>60.426586097752896</v>
      </c>
      <c r="F20" s="153">
        <f t="shared" si="4"/>
        <v>54915814.790000007</v>
      </c>
      <c r="G20" s="131">
        <f>SUM(G21:G23)</f>
        <v>85396067.679999992</v>
      </c>
      <c r="H20" s="131">
        <f>SUM(H21:H23)</f>
        <v>43463195.450000003</v>
      </c>
      <c r="I20" s="131">
        <f>SUM(I21:I23)</f>
        <v>40891852.850000001</v>
      </c>
      <c r="J20" s="132">
        <f t="shared" si="0"/>
        <v>0.47884936579552823</v>
      </c>
      <c r="K20" s="132">
        <f t="shared" si="1"/>
        <v>0.94083862050690514</v>
      </c>
      <c r="L20" s="131">
        <f t="shared" si="2"/>
        <v>-2571342.6000000015</v>
      </c>
      <c r="M20" s="154">
        <f t="shared" si="5"/>
        <v>42961797.449999996</v>
      </c>
      <c r="N20" s="134">
        <f t="shared" si="6"/>
        <v>205.06199757588141</v>
      </c>
    </row>
    <row r="21" spans="1:14" x14ac:dyDescent="0.2">
      <c r="A21" s="135" t="s">
        <v>186</v>
      </c>
      <c r="B21" s="136">
        <v>2692851.95</v>
      </c>
      <c r="C21" s="137">
        <v>1944961.75</v>
      </c>
      <c r="D21" s="69">
        <f t="shared" si="7"/>
        <v>0.18469437317753179</v>
      </c>
      <c r="E21" s="139">
        <f t="shared" si="3"/>
        <v>72.226835567399078</v>
      </c>
      <c r="F21" s="140">
        <f t="shared" si="4"/>
        <v>747890.20000000019</v>
      </c>
      <c r="G21" s="155">
        <v>2617974.41</v>
      </c>
      <c r="H21" s="156">
        <v>2022533</v>
      </c>
      <c r="I21" s="157">
        <v>1806037.24</v>
      </c>
      <c r="J21" s="141">
        <f t="shared" si="0"/>
        <v>0.6898605399278902</v>
      </c>
      <c r="K21" s="141">
        <f t="shared" si="1"/>
        <v>0.8929581074820534</v>
      </c>
      <c r="L21" s="78">
        <f t="shared" si="2"/>
        <v>-216495.76</v>
      </c>
      <c r="M21" s="142">
        <f t="shared" si="5"/>
        <v>138924.51</v>
      </c>
      <c r="N21" s="55">
        <f t="shared" si="6"/>
        <v>107.69222842824659</v>
      </c>
    </row>
    <row r="22" spans="1:14" x14ac:dyDescent="0.2">
      <c r="A22" s="135" t="s">
        <v>187</v>
      </c>
      <c r="B22" s="136">
        <v>129281036.09</v>
      </c>
      <c r="C22" s="137">
        <v>77505633.540000007</v>
      </c>
      <c r="D22" s="69">
        <f t="shared" si="7"/>
        <v>7.3599670555977701</v>
      </c>
      <c r="E22" s="139">
        <f t="shared" si="3"/>
        <v>59.951278148825985</v>
      </c>
      <c r="F22" s="140">
        <f t="shared" si="4"/>
        <v>51775402.549999997</v>
      </c>
      <c r="G22" s="78">
        <v>76831896.129999995</v>
      </c>
      <c r="H22" s="78">
        <v>37076340.560000002</v>
      </c>
      <c r="I22" s="78">
        <v>35106708.299999997</v>
      </c>
      <c r="J22" s="141">
        <f t="shared" si="0"/>
        <v>0.45692882862866291</v>
      </c>
      <c r="K22" s="141">
        <f t="shared" si="1"/>
        <v>0.94687630358738928</v>
      </c>
      <c r="L22" s="78">
        <f t="shared" si="2"/>
        <v>-1969632.2600000054</v>
      </c>
      <c r="M22" s="142">
        <f t="shared" si="5"/>
        <v>42398925.24000001</v>
      </c>
      <c r="N22" s="55">
        <f t="shared" si="6"/>
        <v>220.77157698091568</v>
      </c>
    </row>
    <row r="23" spans="1:14" x14ac:dyDescent="0.2">
      <c r="A23" s="135" t="s">
        <v>188</v>
      </c>
      <c r="B23" s="136">
        <v>6795577.0499999998</v>
      </c>
      <c r="C23" s="137">
        <v>4403055.01</v>
      </c>
      <c r="D23" s="69">
        <f t="shared" si="7"/>
        <v>0.4181159270294858</v>
      </c>
      <c r="E23" s="139">
        <f t="shared" si="3"/>
        <v>64.792952498419538</v>
      </c>
      <c r="F23" s="140">
        <f t="shared" si="4"/>
        <v>2392522.04</v>
      </c>
      <c r="G23" s="158">
        <v>5946197.1399999997</v>
      </c>
      <c r="H23" s="159">
        <v>4364321.8899999997</v>
      </c>
      <c r="I23" s="160">
        <v>3979107.31</v>
      </c>
      <c r="J23" s="141">
        <f t="shared" si="0"/>
        <v>0.66918523155456633</v>
      </c>
      <c r="K23" s="141">
        <f t="shared" si="1"/>
        <v>0.9117355250806215</v>
      </c>
      <c r="L23" s="78">
        <f t="shared" si="2"/>
        <v>-385214.57999999961</v>
      </c>
      <c r="M23" s="142">
        <f t="shared" si="5"/>
        <v>423947.69999999972</v>
      </c>
      <c r="N23" s="55">
        <f t="shared" si="6"/>
        <v>110.6543419659622</v>
      </c>
    </row>
    <row r="24" spans="1:14" x14ac:dyDescent="0.2">
      <c r="A24" s="146" t="s">
        <v>189</v>
      </c>
      <c r="B24" s="147">
        <v>73028925.650000006</v>
      </c>
      <c r="C24" s="148">
        <v>39409058.020000003</v>
      </c>
      <c r="D24" s="149">
        <f t="shared" si="7"/>
        <v>3.7423004686446317</v>
      </c>
      <c r="E24" s="134">
        <f t="shared" si="3"/>
        <v>53.963628342107484</v>
      </c>
      <c r="F24" s="150">
        <f t="shared" si="4"/>
        <v>33619867.630000003</v>
      </c>
      <c r="G24" s="131">
        <f>SUM(G25:G28)</f>
        <v>70652685.969999999</v>
      </c>
      <c r="H24" s="131">
        <f>SUM(H25:H28)</f>
        <v>52694749.25</v>
      </c>
      <c r="I24" s="131">
        <f>SUM(I25:I28)</f>
        <v>46546561.879999995</v>
      </c>
      <c r="J24" s="132">
        <f t="shared" si="0"/>
        <v>0.65880810107862342</v>
      </c>
      <c r="K24" s="132">
        <f t="shared" si="1"/>
        <v>0.88332447810253112</v>
      </c>
      <c r="L24" s="131">
        <f t="shared" si="2"/>
        <v>-6148187.3700000048</v>
      </c>
      <c r="M24" s="133">
        <f t="shared" si="5"/>
        <v>-7137503.859999992</v>
      </c>
      <c r="N24" s="134">
        <f t="shared" si="6"/>
        <v>84.665883855394227</v>
      </c>
    </row>
    <row r="25" spans="1:14" x14ac:dyDescent="0.2">
      <c r="A25" s="135" t="s">
        <v>190</v>
      </c>
      <c r="B25" s="136">
        <v>310317</v>
      </c>
      <c r="C25" s="137">
        <v>230612</v>
      </c>
      <c r="D25" s="69">
        <f t="shared" si="7"/>
        <v>2.189901101510966E-2</v>
      </c>
      <c r="E25" s="139">
        <f t="shared" si="3"/>
        <v>74.314974687174725</v>
      </c>
      <c r="F25" s="140">
        <f t="shared" si="4"/>
        <v>79705</v>
      </c>
      <c r="G25" s="78">
        <v>445137</v>
      </c>
      <c r="H25" s="78">
        <v>440181</v>
      </c>
      <c r="I25" s="78">
        <v>0</v>
      </c>
      <c r="J25" s="141">
        <f t="shared" si="0"/>
        <v>0</v>
      </c>
      <c r="K25" s="141">
        <f t="shared" si="1"/>
        <v>0</v>
      </c>
      <c r="L25" s="78">
        <f t="shared" si="2"/>
        <v>-440181</v>
      </c>
      <c r="M25" s="142">
        <f t="shared" si="5"/>
        <v>230612</v>
      </c>
      <c r="N25" s="55">
        <v>0</v>
      </c>
    </row>
    <row r="26" spans="1:14" x14ac:dyDescent="0.2">
      <c r="A26" s="135" t="s">
        <v>191</v>
      </c>
      <c r="B26" s="136">
        <v>3628194.72</v>
      </c>
      <c r="C26" s="137">
        <v>1270159.1499999999</v>
      </c>
      <c r="D26" s="69">
        <f t="shared" si="7"/>
        <v>0.12061483884963629</v>
      </c>
      <c r="E26" s="139">
        <f t="shared" si="3"/>
        <v>35.008020462584213</v>
      </c>
      <c r="F26" s="140">
        <f t="shared" si="4"/>
        <v>2358035.5700000003</v>
      </c>
      <c r="G26" s="78">
        <v>2224007.21</v>
      </c>
      <c r="H26" s="78">
        <v>1815263.11</v>
      </c>
      <c r="I26" s="78">
        <v>1353555.29</v>
      </c>
      <c r="J26" s="141">
        <f t="shared" si="0"/>
        <v>0.60861101704791687</v>
      </c>
      <c r="K26" s="141">
        <f t="shared" si="1"/>
        <v>0.74565239746429923</v>
      </c>
      <c r="L26" s="78">
        <f t="shared" si="2"/>
        <v>-461707.82000000007</v>
      </c>
      <c r="M26" s="142">
        <f t="shared" si="5"/>
        <v>-83396.14000000013</v>
      </c>
      <c r="N26" s="55">
        <f t="shared" si="6"/>
        <v>93.838734138448075</v>
      </c>
    </row>
    <row r="27" spans="1:14" x14ac:dyDescent="0.2">
      <c r="A27" s="135" t="s">
        <v>192</v>
      </c>
      <c r="B27" s="136">
        <v>52683002.18</v>
      </c>
      <c r="C27" s="137">
        <v>27300459.329999998</v>
      </c>
      <c r="D27" s="69">
        <f t="shared" si="7"/>
        <v>2.5924629229407978</v>
      </c>
      <c r="E27" s="139">
        <f t="shared" si="3"/>
        <v>51.820242203972292</v>
      </c>
      <c r="F27" s="140">
        <f t="shared" si="4"/>
        <v>25382542.850000001</v>
      </c>
      <c r="G27" s="78">
        <v>55827432.93</v>
      </c>
      <c r="H27" s="78">
        <v>41587598.25</v>
      </c>
      <c r="I27" s="78">
        <v>36638558.219999999</v>
      </c>
      <c r="J27" s="141">
        <f t="shared" si="0"/>
        <v>0.65628233821783932</v>
      </c>
      <c r="K27" s="141">
        <f t="shared" si="1"/>
        <v>0.88099721459630087</v>
      </c>
      <c r="L27" s="78">
        <f t="shared" si="2"/>
        <v>-4949040.0300000012</v>
      </c>
      <c r="M27" s="142">
        <f t="shared" si="5"/>
        <v>-9338098.8900000006</v>
      </c>
      <c r="N27" s="55">
        <f t="shared" si="6"/>
        <v>74.512919329607826</v>
      </c>
    </row>
    <row r="28" spans="1:14" ht="25.5" x14ac:dyDescent="0.2">
      <c r="A28" s="135" t="s">
        <v>193</v>
      </c>
      <c r="B28" s="136">
        <v>16407411.75</v>
      </c>
      <c r="C28" s="137">
        <v>10607827.539999999</v>
      </c>
      <c r="D28" s="69">
        <f t="shared" si="7"/>
        <v>1.0073236958390872</v>
      </c>
      <c r="E28" s="139">
        <f t="shared" si="3"/>
        <v>64.652656382564416</v>
      </c>
      <c r="F28" s="140">
        <f t="shared" si="4"/>
        <v>5799584.2100000009</v>
      </c>
      <c r="G28" s="78">
        <v>12156108.83</v>
      </c>
      <c r="H28" s="78">
        <v>8851706.8900000006</v>
      </c>
      <c r="I28" s="78">
        <v>8554448.3699999992</v>
      </c>
      <c r="J28" s="141">
        <f t="shared" si="0"/>
        <v>0.70371600728750627</v>
      </c>
      <c r="K28" s="141">
        <f t="shared" si="1"/>
        <v>0.96641794360183553</v>
      </c>
      <c r="L28" s="78">
        <f t="shared" si="2"/>
        <v>-297258.52000000142</v>
      </c>
      <c r="M28" s="142">
        <f t="shared" si="5"/>
        <v>2053379.17</v>
      </c>
      <c r="N28" s="55">
        <f t="shared" si="6"/>
        <v>124.00364209574393</v>
      </c>
    </row>
    <row r="29" spans="1:14" x14ac:dyDescent="0.2">
      <c r="A29" s="146" t="s">
        <v>194</v>
      </c>
      <c r="B29" s="147">
        <v>352401.99</v>
      </c>
      <c r="C29" s="148">
        <v>176200.98</v>
      </c>
      <c r="D29" s="149">
        <f t="shared" si="7"/>
        <v>1.6732118024617614E-2</v>
      </c>
      <c r="E29" s="134">
        <f t="shared" si="3"/>
        <v>49.999995743497365</v>
      </c>
      <c r="F29" s="150">
        <f t="shared" si="4"/>
        <v>176201.00999999998</v>
      </c>
      <c r="G29" s="131">
        <f>G30</f>
        <v>1000000</v>
      </c>
      <c r="H29" s="131">
        <f>H30</f>
        <v>666664</v>
      </c>
      <c r="I29" s="131">
        <f>I30</f>
        <v>666664</v>
      </c>
      <c r="J29" s="132">
        <f t="shared" si="0"/>
        <v>0.66666400000000003</v>
      </c>
      <c r="K29" s="132">
        <f t="shared" si="1"/>
        <v>1</v>
      </c>
      <c r="L29" s="131">
        <f t="shared" si="2"/>
        <v>0</v>
      </c>
      <c r="M29" s="133">
        <f t="shared" si="5"/>
        <v>-490463.02</v>
      </c>
      <c r="N29" s="134">
        <f t="shared" si="6"/>
        <v>26.430252721010884</v>
      </c>
    </row>
    <row r="30" spans="1:14" x14ac:dyDescent="0.2">
      <c r="A30" s="135" t="s">
        <v>195</v>
      </c>
      <c r="B30" s="136">
        <v>352401.99</v>
      </c>
      <c r="C30" s="137">
        <v>176200.98</v>
      </c>
      <c r="D30" s="69">
        <f t="shared" si="7"/>
        <v>1.6732118024617614E-2</v>
      </c>
      <c r="E30" s="139">
        <f t="shared" si="3"/>
        <v>49.999995743497365</v>
      </c>
      <c r="F30" s="140">
        <f t="shared" si="4"/>
        <v>176201.00999999998</v>
      </c>
      <c r="G30" s="78">
        <v>1000000</v>
      </c>
      <c r="H30" s="78">
        <v>666664</v>
      </c>
      <c r="I30" s="78">
        <v>666664</v>
      </c>
      <c r="J30" s="141">
        <f t="shared" si="0"/>
        <v>0.66666400000000003</v>
      </c>
      <c r="K30" s="141">
        <f t="shared" si="1"/>
        <v>1</v>
      </c>
      <c r="L30" s="78">
        <f t="shared" si="2"/>
        <v>0</v>
      </c>
      <c r="M30" s="142">
        <f t="shared" si="5"/>
        <v>-490463.02</v>
      </c>
      <c r="N30" s="55">
        <f t="shared" si="6"/>
        <v>26.430252721010884</v>
      </c>
    </row>
    <row r="31" spans="1:14" x14ac:dyDescent="0.2">
      <c r="A31" s="146" t="s">
        <v>196</v>
      </c>
      <c r="B31" s="147">
        <v>895732301.51999998</v>
      </c>
      <c r="C31" s="148">
        <v>692631009.84000003</v>
      </c>
      <c r="D31" s="149">
        <f t="shared" si="7"/>
        <v>65.772527508944407</v>
      </c>
      <c r="E31" s="134">
        <f t="shared" si="3"/>
        <v>77.32567070146402</v>
      </c>
      <c r="F31" s="150">
        <f t="shared" si="4"/>
        <v>203101291.67999995</v>
      </c>
      <c r="G31" s="131">
        <f>SUM(G32:G36)</f>
        <v>860145120.12</v>
      </c>
      <c r="H31" s="131">
        <f>SUM(H32:H36)</f>
        <v>647371937.02999985</v>
      </c>
      <c r="I31" s="131">
        <f>SUM(I32:I36)</f>
        <v>597617590.23000002</v>
      </c>
      <c r="J31" s="132">
        <f t="shared" si="0"/>
        <v>0.69478693333355834</v>
      </c>
      <c r="K31" s="132">
        <f t="shared" si="1"/>
        <v>0.92314410935348568</v>
      </c>
      <c r="L31" s="131">
        <f t="shared" si="2"/>
        <v>-49754346.799999833</v>
      </c>
      <c r="M31" s="133">
        <f t="shared" si="5"/>
        <v>95013419.610000014</v>
      </c>
      <c r="N31" s="134">
        <f t="shared" si="6"/>
        <v>115.89869862656369</v>
      </c>
    </row>
    <row r="32" spans="1:14" x14ac:dyDescent="0.2">
      <c r="A32" s="135" t="s">
        <v>197</v>
      </c>
      <c r="B32" s="136">
        <v>347582886.77999997</v>
      </c>
      <c r="C32" s="137">
        <v>280413458.63999999</v>
      </c>
      <c r="D32" s="69">
        <f t="shared" si="7"/>
        <v>26.628178150063125</v>
      </c>
      <c r="E32" s="139">
        <f t="shared" si="3"/>
        <v>80.675277554008474</v>
      </c>
      <c r="F32" s="140">
        <f t="shared" si="4"/>
        <v>67169428.139999986</v>
      </c>
      <c r="G32" s="78">
        <v>341882198.75999999</v>
      </c>
      <c r="H32" s="78">
        <v>261050106.81999999</v>
      </c>
      <c r="I32" s="78">
        <v>261050106.81999999</v>
      </c>
      <c r="J32" s="141">
        <f t="shared" si="0"/>
        <v>0.76356741522905724</v>
      </c>
      <c r="K32" s="141">
        <f t="shared" si="1"/>
        <v>1</v>
      </c>
      <c r="L32" s="78">
        <f t="shared" si="2"/>
        <v>0</v>
      </c>
      <c r="M32" s="142">
        <f t="shared" si="5"/>
        <v>19363351.819999993</v>
      </c>
      <c r="N32" s="55">
        <f t="shared" si="6"/>
        <v>107.41748473343911</v>
      </c>
    </row>
    <row r="33" spans="1:14" x14ac:dyDescent="0.2">
      <c r="A33" s="135" t="s">
        <v>198</v>
      </c>
      <c r="B33" s="136">
        <v>448599192.10000002</v>
      </c>
      <c r="C33" s="137">
        <v>341425723.44999999</v>
      </c>
      <c r="D33" s="69">
        <f t="shared" si="7"/>
        <v>32.421928081250471</v>
      </c>
      <c r="E33" s="139">
        <f t="shared" si="3"/>
        <v>76.109304132204201</v>
      </c>
      <c r="F33" s="140">
        <f t="shared" si="4"/>
        <v>107173468.65000004</v>
      </c>
      <c r="G33" s="78">
        <v>410173470.39999998</v>
      </c>
      <c r="H33" s="78">
        <v>307996771.52999997</v>
      </c>
      <c r="I33" s="78">
        <v>258996771.53</v>
      </c>
      <c r="J33" s="141">
        <f t="shared" si="0"/>
        <v>0.6314322846804965</v>
      </c>
      <c r="K33" s="141">
        <f t="shared" si="1"/>
        <v>0.84090742329347046</v>
      </c>
      <c r="L33" s="78">
        <f t="shared" si="2"/>
        <v>-48999999.99999997</v>
      </c>
      <c r="M33" s="142">
        <f t="shared" si="5"/>
        <v>82428951.919999987</v>
      </c>
      <c r="N33" s="55">
        <f t="shared" si="6"/>
        <v>131.82624688063035</v>
      </c>
    </row>
    <row r="34" spans="1:14" x14ac:dyDescent="0.2">
      <c r="A34" s="135" t="s">
        <v>199</v>
      </c>
      <c r="B34" s="136">
        <v>91568457.980000004</v>
      </c>
      <c r="C34" s="137">
        <v>63336954.049999997</v>
      </c>
      <c r="D34" s="69">
        <f t="shared" si="7"/>
        <v>6.0145033840582638</v>
      </c>
      <c r="E34" s="139">
        <f t="shared" si="3"/>
        <v>69.168964343413748</v>
      </c>
      <c r="F34" s="140">
        <f t="shared" si="4"/>
        <v>28231503.930000007</v>
      </c>
      <c r="G34" s="78">
        <v>100950290.90000001</v>
      </c>
      <c r="H34" s="78">
        <v>71592645.359999999</v>
      </c>
      <c r="I34" s="78">
        <v>71592642.359999999</v>
      </c>
      <c r="J34" s="141">
        <f t="shared" si="0"/>
        <v>0.70918708328358071</v>
      </c>
      <c r="K34" s="141">
        <f t="shared" si="1"/>
        <v>0.99999995809625442</v>
      </c>
      <c r="L34" s="78">
        <f t="shared" si="2"/>
        <v>-3</v>
      </c>
      <c r="M34" s="142">
        <f t="shared" si="5"/>
        <v>-8255688.3100000024</v>
      </c>
      <c r="N34" s="55">
        <f t="shared" si="6"/>
        <v>88.468524085915575</v>
      </c>
    </row>
    <row r="35" spans="1:14" x14ac:dyDescent="0.2">
      <c r="A35" s="135" t="s">
        <v>200</v>
      </c>
      <c r="B35" s="136">
        <v>6844913.4699999997</v>
      </c>
      <c r="C35" s="137">
        <v>6569869.8300000001</v>
      </c>
      <c r="D35" s="69">
        <f t="shared" si="7"/>
        <v>0.6238775596023044</v>
      </c>
      <c r="E35" s="139">
        <f t="shared" si="3"/>
        <v>95.981780614094461</v>
      </c>
      <c r="F35" s="140">
        <f t="shared" si="4"/>
        <v>275043.63999999966</v>
      </c>
      <c r="G35" s="78">
        <v>6068818.2000000002</v>
      </c>
      <c r="H35" s="78">
        <v>5949902.2599999998</v>
      </c>
      <c r="I35" s="78">
        <v>5195558.46</v>
      </c>
      <c r="J35" s="141">
        <f t="shared" si="0"/>
        <v>0.85610711818653584</v>
      </c>
      <c r="K35" s="141">
        <f t="shared" si="1"/>
        <v>0.87321744676861301</v>
      </c>
      <c r="L35" s="78">
        <f t="shared" si="2"/>
        <v>-754343.79999999981</v>
      </c>
      <c r="M35" s="142">
        <f t="shared" si="5"/>
        <v>1374311.37</v>
      </c>
      <c r="N35" s="55">
        <f t="shared" si="6"/>
        <v>126.45165828814484</v>
      </c>
    </row>
    <row r="36" spans="1:14" x14ac:dyDescent="0.2">
      <c r="A36" s="135" t="s">
        <v>201</v>
      </c>
      <c r="B36" s="136">
        <v>1136851.19</v>
      </c>
      <c r="C36" s="137">
        <v>885003.87</v>
      </c>
      <c r="D36" s="69">
        <f t="shared" si="7"/>
        <v>8.4040333970238662E-2</v>
      </c>
      <c r="E36" s="139">
        <f t="shared" si="3"/>
        <v>77.846940548129268</v>
      </c>
      <c r="F36" s="140">
        <f t="shared" si="4"/>
        <v>251847.31999999995</v>
      </c>
      <c r="G36" s="78">
        <v>1070341.8600000001</v>
      </c>
      <c r="H36" s="78">
        <v>782511.06</v>
      </c>
      <c r="I36" s="78">
        <v>782511.06</v>
      </c>
      <c r="J36" s="141">
        <f t="shared" si="0"/>
        <v>0.7310851693682241</v>
      </c>
      <c r="K36" s="141">
        <f t="shared" si="1"/>
        <v>1</v>
      </c>
      <c r="L36" s="78">
        <f t="shared" si="2"/>
        <v>0</v>
      </c>
      <c r="M36" s="142">
        <f t="shared" si="5"/>
        <v>102492.80999999994</v>
      </c>
      <c r="N36" s="55">
        <f t="shared" si="6"/>
        <v>113.09793755502957</v>
      </c>
    </row>
    <row r="37" spans="1:14" x14ac:dyDescent="0.2">
      <c r="A37" s="146" t="s">
        <v>202</v>
      </c>
      <c r="B37" s="147">
        <v>106337516.43000001</v>
      </c>
      <c r="C37" s="148">
        <v>78223776.849999994</v>
      </c>
      <c r="D37" s="149">
        <f t="shared" si="7"/>
        <v>7.4281622416944044</v>
      </c>
      <c r="E37" s="134">
        <f t="shared" si="3"/>
        <v>73.56178654171714</v>
      </c>
      <c r="F37" s="150">
        <f t="shared" si="4"/>
        <v>28113739.580000013</v>
      </c>
      <c r="G37" s="131">
        <f>G38</f>
        <v>99428781.069999993</v>
      </c>
      <c r="H37" s="131">
        <f>H38</f>
        <v>69449159.849999994</v>
      </c>
      <c r="I37" s="131">
        <f>I38</f>
        <v>69449159.849999994</v>
      </c>
      <c r="J37" s="132">
        <f t="shared" si="0"/>
        <v>0.69848145680380314</v>
      </c>
      <c r="K37" s="132">
        <f t="shared" si="1"/>
        <v>1</v>
      </c>
      <c r="L37" s="131">
        <f t="shared" si="2"/>
        <v>0</v>
      </c>
      <c r="M37" s="133">
        <f t="shared" si="5"/>
        <v>8774617</v>
      </c>
      <c r="N37" s="134">
        <f t="shared" si="6"/>
        <v>112.63459056805279</v>
      </c>
    </row>
    <row r="38" spans="1:14" x14ac:dyDescent="0.2">
      <c r="A38" s="135" t="s">
        <v>203</v>
      </c>
      <c r="B38" s="136">
        <v>106337516.43000001</v>
      </c>
      <c r="C38" s="137">
        <v>78223776.849999994</v>
      </c>
      <c r="D38" s="69">
        <f t="shared" si="7"/>
        <v>7.4281622416944044</v>
      </c>
      <c r="E38" s="139">
        <f t="shared" si="3"/>
        <v>73.56178654171714</v>
      </c>
      <c r="F38" s="140">
        <f t="shared" si="4"/>
        <v>28113739.580000013</v>
      </c>
      <c r="G38" s="78">
        <v>99428781.069999993</v>
      </c>
      <c r="H38" s="78">
        <v>69449159.849999994</v>
      </c>
      <c r="I38" s="78">
        <v>69449159.849999994</v>
      </c>
      <c r="J38" s="141">
        <f t="shared" si="0"/>
        <v>0.69848145680380314</v>
      </c>
      <c r="K38" s="141">
        <f t="shared" si="1"/>
        <v>1</v>
      </c>
      <c r="L38" s="78">
        <f t="shared" si="2"/>
        <v>0</v>
      </c>
      <c r="M38" s="142">
        <f t="shared" si="5"/>
        <v>8774617</v>
      </c>
      <c r="N38" s="55">
        <f t="shared" si="6"/>
        <v>112.63459056805279</v>
      </c>
    </row>
    <row r="39" spans="1:14" x14ac:dyDescent="0.2">
      <c r="A39" s="146" t="s">
        <v>204</v>
      </c>
      <c r="B39" s="147">
        <v>103680.45</v>
      </c>
      <c r="C39" s="148">
        <v>90755.03</v>
      </c>
      <c r="D39" s="149">
        <f t="shared" si="7"/>
        <v>8.6181352299386314E-3</v>
      </c>
      <c r="E39" s="134">
        <f t="shared" si="3"/>
        <v>87.533406731934519</v>
      </c>
      <c r="F39" s="150">
        <f t="shared" si="4"/>
        <v>12925.419999999998</v>
      </c>
      <c r="G39" s="131">
        <f>G40</f>
        <v>182122.14</v>
      </c>
      <c r="H39" s="131">
        <f>H40</f>
        <v>182122.14</v>
      </c>
      <c r="I39" s="131">
        <f>I40</f>
        <v>125696.25</v>
      </c>
      <c r="J39" s="132">
        <f t="shared" si="0"/>
        <v>0.69017556020371817</v>
      </c>
      <c r="K39" s="132">
        <f t="shared" si="1"/>
        <v>0.69017556020371817</v>
      </c>
      <c r="L39" s="131">
        <f t="shared" si="2"/>
        <v>-56425.890000000014</v>
      </c>
      <c r="M39" s="133">
        <f t="shared" si="5"/>
        <v>-34941.22</v>
      </c>
      <c r="N39" s="134">
        <f t="shared" si="6"/>
        <v>72.201859641795195</v>
      </c>
    </row>
    <row r="40" spans="1:14" x14ac:dyDescent="0.2">
      <c r="A40" s="135" t="s">
        <v>205</v>
      </c>
      <c r="B40" s="136">
        <v>103680.45</v>
      </c>
      <c r="C40" s="137">
        <v>90755.03</v>
      </c>
      <c r="D40" s="69">
        <f t="shared" si="7"/>
        <v>8.6181352299386314E-3</v>
      </c>
      <c r="E40" s="139">
        <f t="shared" si="3"/>
        <v>87.533406731934519</v>
      </c>
      <c r="F40" s="140">
        <f t="shared" si="4"/>
        <v>12925.419999999998</v>
      </c>
      <c r="G40" s="78">
        <v>182122.14</v>
      </c>
      <c r="H40" s="78">
        <v>182122.14</v>
      </c>
      <c r="I40" s="78">
        <v>125696.25</v>
      </c>
      <c r="J40" s="141">
        <f t="shared" si="0"/>
        <v>0.69017556020371817</v>
      </c>
      <c r="K40" s="141">
        <f t="shared" si="1"/>
        <v>0.69017556020371817</v>
      </c>
      <c r="L40" s="78">
        <f t="shared" si="2"/>
        <v>-56425.890000000014</v>
      </c>
      <c r="M40" s="142">
        <f t="shared" si="5"/>
        <v>-34941.22</v>
      </c>
      <c r="N40" s="55">
        <f t="shared" si="6"/>
        <v>72.201859641795195</v>
      </c>
    </row>
    <row r="41" spans="1:14" x14ac:dyDescent="0.2">
      <c r="A41" s="146" t="s">
        <v>206</v>
      </c>
      <c r="B41" s="147">
        <v>67125225.379999995</v>
      </c>
      <c r="C41" s="148">
        <v>50303268.289999999</v>
      </c>
      <c r="D41" s="149">
        <f t="shared" si="7"/>
        <v>4.7768191871139685</v>
      </c>
      <c r="E41" s="134">
        <f t="shared" si="3"/>
        <v>74.939440434248269</v>
      </c>
      <c r="F41" s="150">
        <f t="shared" si="4"/>
        <v>16821957.089999996</v>
      </c>
      <c r="G41" s="131">
        <f>SUM(G42:G45)</f>
        <v>73840268.950000003</v>
      </c>
      <c r="H41" s="131">
        <f>SUM(H42:H45)</f>
        <v>60829884.229999997</v>
      </c>
      <c r="I41" s="131">
        <f>SUM(I42:I45)</f>
        <v>58988206.160000004</v>
      </c>
      <c r="J41" s="132">
        <f t="shared" si="0"/>
        <v>0.79886228745920629</v>
      </c>
      <c r="K41" s="132">
        <f t="shared" si="1"/>
        <v>0.9697241233759949</v>
      </c>
      <c r="L41" s="131">
        <f>I41-H41</f>
        <v>-1841678.0699999928</v>
      </c>
      <c r="M41" s="133">
        <f t="shared" si="5"/>
        <v>-8684937.8700000048</v>
      </c>
      <c r="N41" s="134">
        <f t="shared" si="6"/>
        <v>85.276823223878139</v>
      </c>
    </row>
    <row r="42" spans="1:14" x14ac:dyDescent="0.2">
      <c r="A42" s="135" t="s">
        <v>207</v>
      </c>
      <c r="B42" s="136">
        <v>605224.68999999994</v>
      </c>
      <c r="C42" s="137">
        <v>327000.33</v>
      </c>
      <c r="D42" s="69">
        <f t="shared" si="7"/>
        <v>3.1052086745765588E-2</v>
      </c>
      <c r="E42" s="139">
        <f t="shared" si="3"/>
        <v>54.029575363159765</v>
      </c>
      <c r="F42" s="140">
        <f t="shared" si="4"/>
        <v>278224.35999999993</v>
      </c>
      <c r="G42" s="161"/>
      <c r="H42" s="78"/>
      <c r="I42" s="78"/>
      <c r="J42" s="141"/>
      <c r="K42" s="141"/>
      <c r="L42" s="78"/>
      <c r="M42" s="142">
        <f t="shared" si="5"/>
        <v>327000.33</v>
      </c>
      <c r="N42" s="55"/>
    </row>
    <row r="43" spans="1:14" x14ac:dyDescent="0.2">
      <c r="A43" s="135" t="s">
        <v>208</v>
      </c>
      <c r="B43" s="136">
        <v>3260899.59</v>
      </c>
      <c r="C43" s="137">
        <v>2681626.6</v>
      </c>
      <c r="D43" s="69">
        <f t="shared" si="7"/>
        <v>0.25464837238223109</v>
      </c>
      <c r="E43" s="139">
        <f t="shared" si="3"/>
        <v>82.235791872389427</v>
      </c>
      <c r="F43" s="140">
        <f t="shared" si="4"/>
        <v>579272.98999999976</v>
      </c>
      <c r="G43" s="162">
        <v>5137010.26</v>
      </c>
      <c r="H43" s="163">
        <v>4494094.3099999996</v>
      </c>
      <c r="I43" s="78">
        <v>4038443.07</v>
      </c>
      <c r="J43" s="141">
        <f t="shared" ref="J43:J51" si="8">IF(G43=0,0,I43/G43)</f>
        <v>0.78614658441425811</v>
      </c>
      <c r="K43" s="141">
        <f t="shared" ref="K43:K51" si="9">IF(H43=0,0,I43/H43)</f>
        <v>0.89861110858619253</v>
      </c>
      <c r="L43" s="78">
        <f t="shared" ref="L43:L50" si="10">I43-H43</f>
        <v>-455651.23999999976</v>
      </c>
      <c r="M43" s="142">
        <f t="shared" si="5"/>
        <v>-1356816.4699999997</v>
      </c>
      <c r="N43" s="55">
        <f t="shared" si="6"/>
        <v>66.402486144245685</v>
      </c>
    </row>
    <row r="44" spans="1:14" x14ac:dyDescent="0.2">
      <c r="A44" s="135" t="s">
        <v>209</v>
      </c>
      <c r="B44" s="136">
        <v>44744082.420000002</v>
      </c>
      <c r="C44" s="137">
        <v>34447376.539999999</v>
      </c>
      <c r="D44" s="69">
        <f t="shared" si="7"/>
        <v>3.271137140699921</v>
      </c>
      <c r="E44" s="139">
        <f t="shared" si="3"/>
        <v>76.987558302463896</v>
      </c>
      <c r="F44" s="140">
        <f t="shared" si="4"/>
        <v>10296705.880000003</v>
      </c>
      <c r="G44" s="164">
        <v>53200551.170000002</v>
      </c>
      <c r="H44" s="165">
        <v>45130669.909999996</v>
      </c>
      <c r="I44" s="166">
        <v>44170190.270000003</v>
      </c>
      <c r="J44" s="141">
        <f t="shared" si="8"/>
        <v>0.83025813264332771</v>
      </c>
      <c r="K44" s="141">
        <f t="shared" si="9"/>
        <v>0.97871780671735231</v>
      </c>
      <c r="L44" s="78">
        <f t="shared" si="10"/>
        <v>-960479.63999999315</v>
      </c>
      <c r="M44" s="142">
        <f t="shared" si="5"/>
        <v>-9722813.7300000042</v>
      </c>
      <c r="N44" s="55">
        <f t="shared" si="6"/>
        <v>77.987838244374402</v>
      </c>
    </row>
    <row r="45" spans="1:14" x14ac:dyDescent="0.2">
      <c r="A45" s="135" t="s">
        <v>210</v>
      </c>
      <c r="B45" s="136">
        <v>18515018.68</v>
      </c>
      <c r="C45" s="137">
        <v>12847264.82</v>
      </c>
      <c r="D45" s="69">
        <f t="shared" si="7"/>
        <v>1.2199815872860513</v>
      </c>
      <c r="E45" s="139">
        <f t="shared" si="3"/>
        <v>69.388343819915605</v>
      </c>
      <c r="F45" s="140">
        <f t="shared" si="4"/>
        <v>5667753.8599999994</v>
      </c>
      <c r="G45" s="78">
        <v>15502707.52</v>
      </c>
      <c r="H45" s="78">
        <v>11205120.01</v>
      </c>
      <c r="I45" s="78">
        <v>10779572.82</v>
      </c>
      <c r="J45" s="141">
        <f t="shared" si="8"/>
        <v>0.69533485077321522</v>
      </c>
      <c r="K45" s="141">
        <f t="shared" si="9"/>
        <v>0.96202207654891514</v>
      </c>
      <c r="L45" s="78">
        <f t="shared" si="10"/>
        <v>-425547.18999999948</v>
      </c>
      <c r="M45" s="142">
        <f t="shared" si="5"/>
        <v>2067692</v>
      </c>
      <c r="N45" s="55">
        <f t="shared" si="6"/>
        <v>119.18157643653267</v>
      </c>
    </row>
    <row r="46" spans="1:14" x14ac:dyDescent="0.2">
      <c r="A46" s="146" t="s">
        <v>211</v>
      </c>
      <c r="B46" s="147">
        <v>28285899.260000002</v>
      </c>
      <c r="C46" s="148">
        <v>21664457.870000001</v>
      </c>
      <c r="D46" s="149">
        <f t="shared" si="7"/>
        <v>2.0572658904632424</v>
      </c>
      <c r="E46" s="134">
        <f t="shared" si="3"/>
        <v>76.591016855654317</v>
      </c>
      <c r="F46" s="150">
        <f t="shared" si="4"/>
        <v>6621441.3900000006</v>
      </c>
      <c r="G46" s="131">
        <f>SUM(G47:G48)</f>
        <v>28752879.27</v>
      </c>
      <c r="H46" s="131">
        <f>SUM(H47:H48)</f>
        <v>20410858.5</v>
      </c>
      <c r="I46" s="131">
        <f>SUM(I47:I48)</f>
        <v>20410306.5</v>
      </c>
      <c r="J46" s="132">
        <f t="shared" si="8"/>
        <v>0.70985261365791563</v>
      </c>
      <c r="K46" s="132">
        <f t="shared" si="9"/>
        <v>0.99997295557166299</v>
      </c>
      <c r="L46" s="131">
        <f t="shared" si="10"/>
        <v>-552</v>
      </c>
      <c r="M46" s="154">
        <f t="shared" si="5"/>
        <v>1254151.370000001</v>
      </c>
      <c r="N46" s="134">
        <f t="shared" si="6"/>
        <v>106.14469640620048</v>
      </c>
    </row>
    <row r="47" spans="1:14" x14ac:dyDescent="0.2">
      <c r="A47" s="135" t="s">
        <v>212</v>
      </c>
      <c r="B47" s="136">
        <v>579818</v>
      </c>
      <c r="C47" s="137">
        <v>409649.08</v>
      </c>
      <c r="D47" s="69">
        <f t="shared" si="7"/>
        <v>3.8900446270140054E-2</v>
      </c>
      <c r="E47" s="139">
        <f t="shared" si="3"/>
        <v>70.651321621612311</v>
      </c>
      <c r="F47" s="140">
        <f t="shared" si="4"/>
        <v>170168.91999999998</v>
      </c>
      <c r="G47" s="78">
        <v>456750</v>
      </c>
      <c r="H47" s="78">
        <v>366000</v>
      </c>
      <c r="I47" s="78">
        <v>366000</v>
      </c>
      <c r="J47" s="141">
        <f t="shared" si="8"/>
        <v>0.80131362889983582</v>
      </c>
      <c r="K47" s="141">
        <f t="shared" si="9"/>
        <v>1</v>
      </c>
      <c r="L47" s="78">
        <f t="shared" si="10"/>
        <v>0</v>
      </c>
      <c r="M47" s="142">
        <f t="shared" si="5"/>
        <v>43649.080000000016</v>
      </c>
      <c r="N47" s="55">
        <f t="shared" si="6"/>
        <v>111.9259781420765</v>
      </c>
    </row>
    <row r="48" spans="1:14" x14ac:dyDescent="0.2">
      <c r="A48" s="135" t="s">
        <v>213</v>
      </c>
      <c r="B48" s="136">
        <v>27706081.260000002</v>
      </c>
      <c r="C48" s="137">
        <v>21254808.789999999</v>
      </c>
      <c r="D48" s="69">
        <f t="shared" si="7"/>
        <v>2.018365444193102</v>
      </c>
      <c r="E48" s="139">
        <f t="shared" si="3"/>
        <v>76.715319609944714</v>
      </c>
      <c r="F48" s="140">
        <f t="shared" si="4"/>
        <v>6451272.4700000025</v>
      </c>
      <c r="G48" s="78">
        <v>28296129.27</v>
      </c>
      <c r="H48" s="78">
        <v>20044858.5</v>
      </c>
      <c r="I48" s="78">
        <v>20044306.5</v>
      </c>
      <c r="J48" s="141">
        <f t="shared" si="8"/>
        <v>0.70837626972715628</v>
      </c>
      <c r="K48" s="141">
        <f t="shared" si="9"/>
        <v>0.99997246176619303</v>
      </c>
      <c r="L48" s="78">
        <f t="shared" si="10"/>
        <v>-552</v>
      </c>
      <c r="M48" s="142">
        <f t="shared" si="5"/>
        <v>1210502.2899999991</v>
      </c>
      <c r="N48" s="55">
        <f t="shared" si="6"/>
        <v>106.03913280811186</v>
      </c>
    </row>
    <row r="49" spans="1:14" ht="25.5" x14ac:dyDescent="0.2">
      <c r="A49" s="146" t="s">
        <v>214</v>
      </c>
      <c r="B49" s="147">
        <v>19212732.620000001</v>
      </c>
      <c r="C49" s="148">
        <v>6148513.0700000003</v>
      </c>
      <c r="D49" s="149">
        <f t="shared" si="7"/>
        <v>0.58386534719128114</v>
      </c>
      <c r="E49" s="134">
        <f t="shared" si="3"/>
        <v>32.002283025578279</v>
      </c>
      <c r="F49" s="150">
        <f t="shared" si="4"/>
        <v>13064219.550000001</v>
      </c>
      <c r="G49" s="131">
        <f>G50</f>
        <v>19359647.190000001</v>
      </c>
      <c r="H49" s="131">
        <f>H50</f>
        <v>14519735.369999999</v>
      </c>
      <c r="I49" s="131">
        <f>I50</f>
        <v>4796647.54</v>
      </c>
      <c r="J49" s="132">
        <f t="shared" si="8"/>
        <v>0.2477652352299918</v>
      </c>
      <c r="K49" s="132">
        <f t="shared" si="9"/>
        <v>0.33035364748524343</v>
      </c>
      <c r="L49" s="131">
        <f t="shared" si="10"/>
        <v>-9723087.8299999982</v>
      </c>
      <c r="M49" s="133">
        <f t="shared" si="5"/>
        <v>1351865.5300000003</v>
      </c>
      <c r="N49" s="134">
        <f t="shared" si="6"/>
        <v>128.18354942126936</v>
      </c>
    </row>
    <row r="50" spans="1:14" ht="25.5" x14ac:dyDescent="0.2">
      <c r="A50" s="135" t="s">
        <v>215</v>
      </c>
      <c r="B50" s="136">
        <v>19212732.620000001</v>
      </c>
      <c r="C50" s="137">
        <v>6148513.0700000003</v>
      </c>
      <c r="D50" s="69">
        <f t="shared" si="7"/>
        <v>0.58386534719128114</v>
      </c>
      <c r="E50" s="139">
        <f t="shared" si="3"/>
        <v>32.002283025578279</v>
      </c>
      <c r="F50" s="140">
        <f t="shared" si="4"/>
        <v>13064219.550000001</v>
      </c>
      <c r="G50" s="78">
        <v>19359647.190000001</v>
      </c>
      <c r="H50" s="78">
        <v>14519735.369999999</v>
      </c>
      <c r="I50" s="78">
        <v>4796647.54</v>
      </c>
      <c r="J50" s="141">
        <f t="shared" si="8"/>
        <v>0.2477652352299918</v>
      </c>
      <c r="K50" s="141">
        <f t="shared" si="9"/>
        <v>0.33035364748524343</v>
      </c>
      <c r="L50" s="78">
        <f t="shared" si="10"/>
        <v>-9723087.8299999982</v>
      </c>
      <c r="M50" s="142">
        <f t="shared" si="5"/>
        <v>1351865.5300000003</v>
      </c>
      <c r="N50" s="55">
        <f t="shared" si="6"/>
        <v>128.18354942126936</v>
      </c>
    </row>
    <row r="51" spans="1:14" x14ac:dyDescent="0.2">
      <c r="A51" s="167" t="s">
        <v>216</v>
      </c>
      <c r="B51" s="168">
        <v>1447937267.99</v>
      </c>
      <c r="C51" s="169">
        <v>1053070386.79</v>
      </c>
      <c r="D51" s="149">
        <f t="shared" si="7"/>
        <v>100</v>
      </c>
      <c r="E51" s="134">
        <f t="shared" si="3"/>
        <v>72.729006295407601</v>
      </c>
      <c r="F51" s="150">
        <f t="shared" si="4"/>
        <v>394866881.20000005</v>
      </c>
      <c r="G51" s="131">
        <f>G7+G16+G18+G20+G24+G29+G31+G37+G39+G41+G46+G49</f>
        <v>1352637561.22</v>
      </c>
      <c r="H51" s="131">
        <f>H7+H16+H18+H20+H24+H29+H31+H37+H39+H41+H46+H49</f>
        <v>995252707.93999994</v>
      </c>
      <c r="I51" s="131">
        <f>I7+I16+I18+I20+I24+I29+I31+I37+I39+I41+I46+I49</f>
        <v>915288166.58999991</v>
      </c>
      <c r="J51" s="132">
        <f t="shared" si="8"/>
        <v>0.67666919271742199</v>
      </c>
      <c r="K51" s="132">
        <f t="shared" si="9"/>
        <v>0.91965403287822978</v>
      </c>
      <c r="L51" s="131">
        <f>L7+L16+L18+L20+L24+L29+L31+L37+L39+L41+L46+L49</f>
        <v>-79964541.349999845</v>
      </c>
      <c r="M51" s="133">
        <f t="shared" si="5"/>
        <v>137782220.20000005</v>
      </c>
      <c r="N51" s="134">
        <f t="shared" si="6"/>
        <v>115.05342527406661</v>
      </c>
    </row>
  </sheetData>
  <mergeCells count="17">
    <mergeCell ref="M5:M6"/>
    <mergeCell ref="J2:N2"/>
    <mergeCell ref="A3:N3"/>
    <mergeCell ref="A4:A6"/>
    <mergeCell ref="B4:B6"/>
    <mergeCell ref="C4:C6"/>
    <mergeCell ref="D4:D6"/>
    <mergeCell ref="E4:E6"/>
    <mergeCell ref="F4:F6"/>
    <mergeCell ref="G4:N4"/>
    <mergeCell ref="G5:G6"/>
    <mergeCell ref="H5:H6"/>
    <mergeCell ref="I5:I6"/>
    <mergeCell ref="J5:J6"/>
    <mergeCell ref="K5:K6"/>
    <mergeCell ref="L5:L6"/>
    <mergeCell ref="N5:N6"/>
  </mergeCells>
  <pageMargins left="0.78749999999999998" right="0.59027779999999996" top="0.59027779999999996" bottom="0.39374999999999999" header="0" footer="0"/>
  <pageSetup paperSize="9" scale="68" fitToHeight="0" orientation="landscape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view="pageBreakPreview" topLeftCell="A61" zoomScale="70" zoomScaleNormal="106" zoomScaleSheetLayoutView="70" zoomScalePageLayoutView="70" workbookViewId="0">
      <selection activeCell="L1" sqref="L1:L1048576"/>
    </sheetView>
  </sheetViews>
  <sheetFormatPr defaultRowHeight="15" x14ac:dyDescent="0.25"/>
  <cols>
    <col min="1" max="1" width="50.85546875" style="34" customWidth="1"/>
    <col min="2" max="3" width="16.28515625" style="34" customWidth="1"/>
    <col min="4" max="4" width="9.140625" style="34" customWidth="1"/>
    <col min="5" max="6" width="10.5703125" style="34" customWidth="1"/>
    <col min="7" max="7" width="11.85546875" style="34" customWidth="1"/>
    <col min="8" max="8" width="12.7109375" style="34" customWidth="1"/>
    <col min="9" max="9" width="9.140625" style="34"/>
    <col min="10" max="10" width="15.28515625" style="34" customWidth="1"/>
    <col min="11" max="11" width="10.85546875" style="34" customWidth="1"/>
    <col min="12" max="16384" width="9.140625" style="34"/>
  </cols>
  <sheetData>
    <row r="1" spans="1:11" x14ac:dyDescent="0.25">
      <c r="I1" s="277" t="s">
        <v>88</v>
      </c>
      <c r="J1" s="277"/>
      <c r="K1" s="277"/>
    </row>
    <row r="2" spans="1:11" ht="24.75" customHeight="1" x14ac:dyDescent="0.3">
      <c r="A2" s="278" t="s">
        <v>89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1" ht="11.45" customHeight="1" x14ac:dyDescent="0.25">
      <c r="A3" s="279" t="s">
        <v>90</v>
      </c>
      <c r="B3" s="281" t="s">
        <v>91</v>
      </c>
      <c r="C3" s="283" t="s">
        <v>92</v>
      </c>
      <c r="D3" s="262" t="s">
        <v>93</v>
      </c>
      <c r="E3" s="285" t="s">
        <v>94</v>
      </c>
      <c r="F3" s="287" t="s">
        <v>95</v>
      </c>
      <c r="G3" s="289" t="s">
        <v>96</v>
      </c>
      <c r="H3" s="289"/>
      <c r="I3" s="289"/>
      <c r="J3" s="289"/>
      <c r="K3" s="289"/>
    </row>
    <row r="4" spans="1:11" ht="81.75" customHeight="1" x14ac:dyDescent="0.25">
      <c r="A4" s="280"/>
      <c r="B4" s="282"/>
      <c r="C4" s="284"/>
      <c r="D4" s="264"/>
      <c r="E4" s="286"/>
      <c r="F4" s="288"/>
      <c r="G4" s="35" t="s">
        <v>97</v>
      </c>
      <c r="H4" s="36" t="s">
        <v>98</v>
      </c>
      <c r="I4" s="37" t="s">
        <v>99</v>
      </c>
      <c r="J4" s="38" t="s">
        <v>100</v>
      </c>
      <c r="K4" s="38" t="s">
        <v>101</v>
      </c>
    </row>
    <row r="5" spans="1:11" ht="11.45" customHeight="1" thickBot="1" x14ac:dyDescent="0.3">
      <c r="A5" s="39" t="s">
        <v>102</v>
      </c>
      <c r="B5" s="40" t="s">
        <v>103</v>
      </c>
      <c r="C5" s="41" t="s">
        <v>104</v>
      </c>
      <c r="D5" s="42">
        <v>4</v>
      </c>
      <c r="E5" s="42">
        <v>5</v>
      </c>
      <c r="F5" s="43">
        <v>6</v>
      </c>
      <c r="G5" s="44">
        <v>7</v>
      </c>
      <c r="H5" s="44">
        <v>8</v>
      </c>
      <c r="I5" s="45">
        <v>9</v>
      </c>
      <c r="J5" s="43" t="s">
        <v>105</v>
      </c>
      <c r="K5" s="43">
        <v>11</v>
      </c>
    </row>
    <row r="6" spans="1:11" ht="24" customHeight="1" x14ac:dyDescent="0.25">
      <c r="A6" s="46" t="s">
        <v>11</v>
      </c>
      <c r="B6" s="47">
        <f>B7+B26</f>
        <v>490584188.37</v>
      </c>
      <c r="C6" s="48">
        <f>C7+C26</f>
        <v>362631058.15999997</v>
      </c>
      <c r="D6" s="49">
        <f>C6/1034767901.17*100</f>
        <v>35.044675984824927</v>
      </c>
      <c r="E6" s="50">
        <f>B6-C6</f>
        <v>127953130.21000004</v>
      </c>
      <c r="F6" s="51">
        <f t="shared" ref="F6:F19" si="0">C6/B6*100</f>
        <v>73.918211543846695</v>
      </c>
      <c r="G6" s="52">
        <f>G7+G26</f>
        <v>480058679.5</v>
      </c>
      <c r="H6" s="52">
        <f>H7+H26</f>
        <v>361766824.31</v>
      </c>
      <c r="I6" s="53">
        <v>75.400000000000006</v>
      </c>
      <c r="J6" s="54">
        <f>C6-H6</f>
        <v>864233.84999996424</v>
      </c>
      <c r="K6" s="55">
        <f>J6/C6*100</f>
        <v>0.23832317462963892</v>
      </c>
    </row>
    <row r="7" spans="1:11" x14ac:dyDescent="0.25">
      <c r="A7" s="91" t="s">
        <v>106</v>
      </c>
      <c r="B7" s="80">
        <v>440980040</v>
      </c>
      <c r="C7" s="81">
        <v>324543254.69</v>
      </c>
      <c r="D7" s="82">
        <f t="shared" ref="D7:D74" si="1">C7/1034767901.17*100</f>
        <v>31.36386955210369</v>
      </c>
      <c r="E7" s="83">
        <f t="shared" ref="E7:E74" si="2">B7-C7</f>
        <v>116436785.31</v>
      </c>
      <c r="F7" s="84">
        <f t="shared" si="0"/>
        <v>73.595905767072807</v>
      </c>
      <c r="G7" s="85">
        <f>G8+G10+G12+G16+G19</f>
        <v>409831578.07999998</v>
      </c>
      <c r="H7" s="86">
        <f>H8+H10+H12+H16+H19</f>
        <v>299276879.42000002</v>
      </c>
      <c r="I7" s="87">
        <f>IF(G7=0,0,H7/G7)</f>
        <v>0.73024358157579683</v>
      </c>
      <c r="J7" s="221">
        <f t="shared" ref="J7:J74" si="3">C7-H7</f>
        <v>25266375.269999981</v>
      </c>
      <c r="K7" s="94">
        <f t="shared" ref="K7:K74" si="4">J7/C7*100</f>
        <v>7.7852104164463798</v>
      </c>
    </row>
    <row r="8" spans="1:11" x14ac:dyDescent="0.25">
      <c r="A8" s="56" t="s">
        <v>107</v>
      </c>
      <c r="B8" s="57">
        <v>382155000</v>
      </c>
      <c r="C8" s="58">
        <v>289776053</v>
      </c>
      <c r="D8" s="59">
        <f t="shared" si="1"/>
        <v>28.003966171771815</v>
      </c>
      <c r="E8" s="60">
        <f t="shared" si="2"/>
        <v>92378947</v>
      </c>
      <c r="F8" s="61">
        <f t="shared" si="0"/>
        <v>75.826838063089582</v>
      </c>
      <c r="G8" s="62">
        <f>SUM(G9)</f>
        <v>353615906</v>
      </c>
      <c r="H8" s="63">
        <f>H9</f>
        <v>264011294.05000001</v>
      </c>
      <c r="I8" s="64">
        <f t="shared" ref="I8:I19" si="5">IF(G8=0,0,H8/G8)</f>
        <v>0.74660469048584033</v>
      </c>
      <c r="J8" s="65">
        <f t="shared" si="3"/>
        <v>25764758.949999988</v>
      </c>
      <c r="K8" s="61">
        <f t="shared" si="4"/>
        <v>8.8912657492784568</v>
      </c>
    </row>
    <row r="9" spans="1:11" x14ac:dyDescent="0.25">
      <c r="A9" s="66" t="s">
        <v>15</v>
      </c>
      <c r="B9" s="67">
        <v>382155000</v>
      </c>
      <c r="C9" s="68">
        <v>289776053</v>
      </c>
      <c r="D9" s="69">
        <f t="shared" si="1"/>
        <v>28.003966171771815</v>
      </c>
      <c r="E9" s="70">
        <f t="shared" si="2"/>
        <v>92378947</v>
      </c>
      <c r="F9" s="55">
        <f t="shared" si="0"/>
        <v>75.826838063089582</v>
      </c>
      <c r="G9" s="71">
        <v>353615906</v>
      </c>
      <c r="H9" s="72">
        <v>264011294.05000001</v>
      </c>
      <c r="I9" s="73">
        <f t="shared" si="5"/>
        <v>0.74660469048584033</v>
      </c>
      <c r="J9" s="54">
        <f t="shared" si="3"/>
        <v>25764758.949999988</v>
      </c>
      <c r="K9" s="55">
        <f t="shared" si="4"/>
        <v>8.8912657492784568</v>
      </c>
    </row>
    <row r="10" spans="1:11" ht="38.25" x14ac:dyDescent="0.25">
      <c r="A10" s="74" t="s">
        <v>108</v>
      </c>
      <c r="B10" s="57">
        <v>2550040</v>
      </c>
      <c r="C10" s="58">
        <v>2193600.66</v>
      </c>
      <c r="D10" s="59">
        <f t="shared" si="1"/>
        <v>0.21198963144486038</v>
      </c>
      <c r="E10" s="60">
        <f t="shared" si="2"/>
        <v>356439.33999999985</v>
      </c>
      <c r="F10" s="61">
        <f t="shared" si="0"/>
        <v>86.022205926181556</v>
      </c>
      <c r="G10" s="62">
        <f>G11</f>
        <v>2313270</v>
      </c>
      <c r="H10" s="63">
        <f>H11</f>
        <v>1715368.73</v>
      </c>
      <c r="I10" s="64">
        <f t="shared" si="5"/>
        <v>0.74153416159808405</v>
      </c>
      <c r="J10" s="65">
        <f t="shared" si="3"/>
        <v>478231.93000000017</v>
      </c>
      <c r="K10" s="61">
        <f t="shared" si="4"/>
        <v>21.80123022027173</v>
      </c>
    </row>
    <row r="11" spans="1:11" ht="25.5" x14ac:dyDescent="0.25">
      <c r="A11" s="66" t="s">
        <v>19</v>
      </c>
      <c r="B11" s="67">
        <v>2550040</v>
      </c>
      <c r="C11" s="68">
        <v>2193600.66</v>
      </c>
      <c r="D11" s="69">
        <f t="shared" si="1"/>
        <v>0.21198963144486038</v>
      </c>
      <c r="E11" s="70">
        <f t="shared" si="2"/>
        <v>356439.33999999985</v>
      </c>
      <c r="F11" s="55">
        <f t="shared" si="0"/>
        <v>86.022205926181556</v>
      </c>
      <c r="G11" s="71">
        <v>2313270</v>
      </c>
      <c r="H11" s="72">
        <v>1715368.73</v>
      </c>
      <c r="I11" s="73">
        <f t="shared" si="5"/>
        <v>0.74153416159808405</v>
      </c>
      <c r="J11" s="54">
        <f t="shared" si="3"/>
        <v>478231.93000000017</v>
      </c>
      <c r="K11" s="55">
        <f t="shared" si="4"/>
        <v>21.80123022027173</v>
      </c>
    </row>
    <row r="12" spans="1:11" x14ac:dyDescent="0.25">
      <c r="A12" s="74" t="s">
        <v>21</v>
      </c>
      <c r="B12" s="57">
        <v>21775000</v>
      </c>
      <c r="C12" s="58">
        <v>16035669.710000001</v>
      </c>
      <c r="D12" s="59">
        <f t="shared" si="1"/>
        <v>1.549687586160013</v>
      </c>
      <c r="E12" s="60">
        <f t="shared" si="2"/>
        <v>5739330.2899999991</v>
      </c>
      <c r="F12" s="61">
        <f t="shared" si="0"/>
        <v>73.642570424799075</v>
      </c>
      <c r="G12" s="62">
        <f>G13+G14+G15</f>
        <v>22002402.079999998</v>
      </c>
      <c r="H12" s="63">
        <f>H13+H14+H15</f>
        <v>18583137.280000001</v>
      </c>
      <c r="I12" s="64">
        <f t="shared" si="5"/>
        <v>0.84459584060105508</v>
      </c>
      <c r="J12" s="65">
        <f t="shared" si="3"/>
        <v>-2547467.5700000003</v>
      </c>
      <c r="K12" s="61">
        <f t="shared" si="4"/>
        <v>-15.886256178071406</v>
      </c>
    </row>
    <row r="13" spans="1:11" ht="25.5" x14ac:dyDescent="0.25">
      <c r="A13" s="66" t="s">
        <v>23</v>
      </c>
      <c r="B13" s="67">
        <v>15975000</v>
      </c>
      <c r="C13" s="68">
        <v>12893949.699999999</v>
      </c>
      <c r="D13" s="69">
        <f t="shared" si="1"/>
        <v>1.2460716732149268</v>
      </c>
      <c r="E13" s="70">
        <f t="shared" si="2"/>
        <v>3081050.3000000007</v>
      </c>
      <c r="F13" s="55">
        <f t="shared" si="0"/>
        <v>80.713300156494512</v>
      </c>
      <c r="G13" s="71">
        <v>13852402.08</v>
      </c>
      <c r="H13" s="72">
        <v>9781785.6300000008</v>
      </c>
      <c r="I13" s="73">
        <f t="shared" si="5"/>
        <v>0.70614364017940789</v>
      </c>
      <c r="J13" s="54">
        <f t="shared" si="3"/>
        <v>3112164.0699999984</v>
      </c>
      <c r="K13" s="55">
        <f t="shared" si="4"/>
        <v>24.136623318764759</v>
      </c>
    </row>
    <row r="14" spans="1:11" ht="25.5" x14ac:dyDescent="0.25">
      <c r="A14" s="66" t="s">
        <v>25</v>
      </c>
      <c r="B14" s="67">
        <v>100000</v>
      </c>
      <c r="C14" s="68">
        <v>-57419.72</v>
      </c>
      <c r="D14" s="69">
        <f t="shared" si="1"/>
        <v>-5.5490434072294082E-3</v>
      </c>
      <c r="E14" s="70">
        <f t="shared" si="2"/>
        <v>157419.72</v>
      </c>
      <c r="F14" s="55">
        <f t="shared" si="0"/>
        <v>-57.419719999999998</v>
      </c>
      <c r="G14" s="71">
        <v>4700000</v>
      </c>
      <c r="H14" s="72">
        <v>4878127.87</v>
      </c>
      <c r="I14" s="73">
        <f t="shared" si="5"/>
        <v>1.0378995468085106</v>
      </c>
      <c r="J14" s="54">
        <f t="shared" si="3"/>
        <v>-4935547.59</v>
      </c>
      <c r="K14" s="55">
        <f t="shared" si="4"/>
        <v>8595.5619254151698</v>
      </c>
    </row>
    <row r="15" spans="1:11" ht="25.5" x14ac:dyDescent="0.25">
      <c r="A15" s="66" t="s">
        <v>29</v>
      </c>
      <c r="B15" s="67">
        <v>5700000</v>
      </c>
      <c r="C15" s="68">
        <v>3199139.73</v>
      </c>
      <c r="D15" s="69">
        <f t="shared" si="1"/>
        <v>0.30916495635231533</v>
      </c>
      <c r="E15" s="70">
        <f t="shared" si="2"/>
        <v>2500860.27</v>
      </c>
      <c r="F15" s="55">
        <f t="shared" si="0"/>
        <v>56.125258421052628</v>
      </c>
      <c r="G15" s="71">
        <v>3450000</v>
      </c>
      <c r="H15" s="72">
        <v>3923223.78</v>
      </c>
      <c r="I15" s="73">
        <f t="shared" si="5"/>
        <v>1.1371663130434781</v>
      </c>
      <c r="J15" s="54">
        <f t="shared" si="3"/>
        <v>-724084.04999999981</v>
      </c>
      <c r="K15" s="55">
        <f t="shared" si="4"/>
        <v>-22.633711282126455</v>
      </c>
    </row>
    <row r="16" spans="1:11" x14ac:dyDescent="0.25">
      <c r="A16" s="74" t="s">
        <v>31</v>
      </c>
      <c r="B16" s="57">
        <v>28000000</v>
      </c>
      <c r="C16" s="58">
        <v>11329085.949999999</v>
      </c>
      <c r="D16" s="59">
        <f t="shared" si="1"/>
        <v>1.0948431949996067</v>
      </c>
      <c r="E16" s="60">
        <f t="shared" si="2"/>
        <v>16670914.050000001</v>
      </c>
      <c r="F16" s="61">
        <f t="shared" si="0"/>
        <v>40.461021249999995</v>
      </c>
      <c r="G16" s="62">
        <f>SUM(G17:G18)</f>
        <v>25900000</v>
      </c>
      <c r="H16" s="63">
        <f>H17+H18</f>
        <v>10128912.17</v>
      </c>
      <c r="I16" s="64">
        <f t="shared" si="5"/>
        <v>0.39107768996138997</v>
      </c>
      <c r="J16" s="65">
        <f t="shared" si="3"/>
        <v>1200173.7799999993</v>
      </c>
      <c r="K16" s="61">
        <f t="shared" si="4"/>
        <v>10.593738853221424</v>
      </c>
    </row>
    <row r="17" spans="1:11" x14ac:dyDescent="0.25">
      <c r="A17" s="66" t="s">
        <v>33</v>
      </c>
      <c r="B17" s="67">
        <v>15200000</v>
      </c>
      <c r="C17" s="68">
        <v>2852159.94</v>
      </c>
      <c r="D17" s="69">
        <f t="shared" si="1"/>
        <v>0.27563281937670236</v>
      </c>
      <c r="E17" s="70">
        <f t="shared" si="2"/>
        <v>12347840.060000001</v>
      </c>
      <c r="F17" s="55">
        <f t="shared" si="0"/>
        <v>18.764210131578949</v>
      </c>
      <c r="G17" s="71">
        <v>11900000</v>
      </c>
      <c r="H17" s="72">
        <v>1019260.1</v>
      </c>
      <c r="I17" s="73">
        <f t="shared" si="5"/>
        <v>8.5652109243697483E-2</v>
      </c>
      <c r="J17" s="54">
        <f t="shared" si="3"/>
        <v>1832899.8399999999</v>
      </c>
      <c r="K17" s="55">
        <f t="shared" si="4"/>
        <v>64.263571418088134</v>
      </c>
    </row>
    <row r="18" spans="1:11" x14ac:dyDescent="0.25">
      <c r="A18" s="66" t="s">
        <v>109</v>
      </c>
      <c r="B18" s="67">
        <v>12800000</v>
      </c>
      <c r="C18" s="68">
        <v>8476926.0099999998</v>
      </c>
      <c r="D18" s="69">
        <f t="shared" si="1"/>
        <v>0.81921037562290433</v>
      </c>
      <c r="E18" s="70">
        <f t="shared" si="2"/>
        <v>4323073.99</v>
      </c>
      <c r="F18" s="55">
        <f t="shared" si="0"/>
        <v>66.225984453124994</v>
      </c>
      <c r="G18" s="71">
        <v>14000000</v>
      </c>
      <c r="H18" s="72">
        <v>9109652.0700000003</v>
      </c>
      <c r="I18" s="73">
        <f t="shared" si="5"/>
        <v>0.65068943357142861</v>
      </c>
      <c r="J18" s="54">
        <f t="shared" si="3"/>
        <v>-632726.06000000052</v>
      </c>
      <c r="K18" s="55">
        <f t="shared" si="4"/>
        <v>-7.4640979436837211</v>
      </c>
    </row>
    <row r="19" spans="1:11" x14ac:dyDescent="0.25">
      <c r="A19" s="74" t="s">
        <v>37</v>
      </c>
      <c r="B19" s="57">
        <v>6500000</v>
      </c>
      <c r="C19" s="58">
        <v>5221605.2300000004</v>
      </c>
      <c r="D19" s="59">
        <f t="shared" si="1"/>
        <v>0.50461608096810817</v>
      </c>
      <c r="E19" s="60">
        <f t="shared" si="2"/>
        <v>1278394.7699999996</v>
      </c>
      <c r="F19" s="61">
        <f t="shared" si="0"/>
        <v>80.332388153846154</v>
      </c>
      <c r="G19" s="62">
        <v>6000000</v>
      </c>
      <c r="H19" s="63">
        <v>4838167.1900000004</v>
      </c>
      <c r="I19" s="64">
        <f t="shared" si="5"/>
        <v>0.80636119833333342</v>
      </c>
      <c r="J19" s="65">
        <f t="shared" si="3"/>
        <v>383438.04000000004</v>
      </c>
      <c r="K19" s="61">
        <f t="shared" si="4"/>
        <v>7.3432981451184887</v>
      </c>
    </row>
    <row r="20" spans="1:11" ht="38.25" x14ac:dyDescent="0.25">
      <c r="A20" s="56" t="s">
        <v>110</v>
      </c>
      <c r="B20" s="75"/>
      <c r="C20" s="58">
        <v>-12759.86</v>
      </c>
      <c r="D20" s="59">
        <f t="shared" si="1"/>
        <v>-1.2331132407153889E-3</v>
      </c>
      <c r="E20" s="60">
        <f>B20-C20</f>
        <v>12759.86</v>
      </c>
      <c r="F20" s="61">
        <v>0</v>
      </c>
      <c r="G20" s="62">
        <v>0</v>
      </c>
      <c r="H20" s="63">
        <v>-31142.449999999997</v>
      </c>
      <c r="I20" s="64">
        <v>0</v>
      </c>
      <c r="J20" s="65">
        <f t="shared" si="3"/>
        <v>18382.589999999997</v>
      </c>
      <c r="K20" s="61">
        <f t="shared" si="4"/>
        <v>-144.06576561184835</v>
      </c>
    </row>
    <row r="21" spans="1:11" ht="25.5" x14ac:dyDescent="0.25">
      <c r="A21" s="76" t="s">
        <v>111</v>
      </c>
      <c r="B21" s="47"/>
      <c r="C21" s="68">
        <v>8004.3</v>
      </c>
      <c r="D21" s="69">
        <f t="shared" si="1"/>
        <v>7.7353578429999929E-4</v>
      </c>
      <c r="E21" s="70">
        <f t="shared" si="2"/>
        <v>-8004.3</v>
      </c>
      <c r="F21" s="55">
        <v>0</v>
      </c>
      <c r="G21" s="77">
        <v>0</v>
      </c>
      <c r="H21" s="78">
        <v>0</v>
      </c>
      <c r="I21" s="73">
        <v>0</v>
      </c>
      <c r="J21" s="54">
        <f t="shared" si="3"/>
        <v>8004.3</v>
      </c>
      <c r="K21" s="55">
        <f t="shared" si="4"/>
        <v>100</v>
      </c>
    </row>
    <row r="22" spans="1:11" ht="25.5" x14ac:dyDescent="0.25">
      <c r="A22" s="76" t="s">
        <v>112</v>
      </c>
      <c r="B22" s="47"/>
      <c r="C22" s="68">
        <v>-4757.7</v>
      </c>
      <c r="D22" s="69">
        <f t="shared" si="1"/>
        <v>-4.597842660774966E-4</v>
      </c>
      <c r="E22" s="70">
        <f t="shared" si="2"/>
        <v>4757.7</v>
      </c>
      <c r="F22" s="55">
        <v>0</v>
      </c>
      <c r="G22" s="77">
        <v>0</v>
      </c>
      <c r="H22" s="78">
        <v>-35339.56</v>
      </c>
      <c r="I22" s="73">
        <v>0</v>
      </c>
      <c r="J22" s="54">
        <f t="shared" si="3"/>
        <v>30581.859999999997</v>
      </c>
      <c r="K22" s="55">
        <f t="shared" si="4"/>
        <v>-642.78664060365293</v>
      </c>
    </row>
    <row r="23" spans="1:11" x14ac:dyDescent="0.25">
      <c r="A23" s="76" t="s">
        <v>113</v>
      </c>
      <c r="B23" s="47"/>
      <c r="C23" s="68"/>
      <c r="D23" s="69">
        <f t="shared" si="1"/>
        <v>0</v>
      </c>
      <c r="E23" s="70">
        <f t="shared" si="2"/>
        <v>0</v>
      </c>
      <c r="F23" s="55">
        <v>0</v>
      </c>
      <c r="G23" s="71">
        <v>0</v>
      </c>
      <c r="H23" s="72">
        <v>4197.1099999999997</v>
      </c>
      <c r="I23" s="73">
        <v>0</v>
      </c>
      <c r="J23" s="54">
        <f t="shared" si="3"/>
        <v>-4197.1099999999997</v>
      </c>
      <c r="K23" s="55"/>
    </row>
    <row r="24" spans="1:11" ht="38.25" x14ac:dyDescent="0.25">
      <c r="A24" s="76" t="s">
        <v>114</v>
      </c>
      <c r="B24" s="47"/>
      <c r="C24" s="68"/>
      <c r="D24" s="69">
        <f t="shared" si="1"/>
        <v>0</v>
      </c>
      <c r="E24" s="70">
        <f t="shared" si="2"/>
        <v>0</v>
      </c>
      <c r="F24" s="55">
        <v>0</v>
      </c>
      <c r="G24" s="71">
        <v>0</v>
      </c>
      <c r="H24" s="72">
        <v>117.96</v>
      </c>
      <c r="I24" s="73">
        <v>0</v>
      </c>
      <c r="J24" s="54">
        <f t="shared" si="3"/>
        <v>-117.96</v>
      </c>
      <c r="K24" s="55"/>
    </row>
    <row r="25" spans="1:11" x14ac:dyDescent="0.25">
      <c r="A25" s="66" t="s">
        <v>115</v>
      </c>
      <c r="B25" s="47"/>
      <c r="C25" s="68">
        <v>2.14</v>
      </c>
      <c r="D25" s="69">
        <f t="shared" si="1"/>
        <v>2.0680966210686737E-7</v>
      </c>
      <c r="E25" s="70">
        <f t="shared" si="2"/>
        <v>-2.14</v>
      </c>
      <c r="F25" s="55"/>
      <c r="G25" s="71">
        <v>0</v>
      </c>
      <c r="H25" s="72">
        <v>4079.15</v>
      </c>
      <c r="I25" s="73">
        <v>0</v>
      </c>
      <c r="J25" s="54">
        <f t="shared" si="3"/>
        <v>-4077.01</v>
      </c>
      <c r="K25" s="55"/>
    </row>
    <row r="26" spans="1:11" x14ac:dyDescent="0.25">
      <c r="A26" s="79" t="s">
        <v>116</v>
      </c>
      <c r="B26" s="80">
        <f>B27+B37+B39+B43+B49+B50</f>
        <v>49604148.370000005</v>
      </c>
      <c r="C26" s="81">
        <f>C27+C37+C39+C43+C49+C50</f>
        <v>38087803.469999999</v>
      </c>
      <c r="D26" s="82">
        <f t="shared" si="1"/>
        <v>3.6808064327212473</v>
      </c>
      <c r="E26" s="83">
        <f t="shared" si="2"/>
        <v>11516344.900000006</v>
      </c>
      <c r="F26" s="84">
        <f t="shared" ref="F26:F40" si="6">C26/B26*100</f>
        <v>76.783504447855904</v>
      </c>
      <c r="G26" s="85">
        <v>70227101.420000002</v>
      </c>
      <c r="H26" s="86">
        <v>62489944.890000001</v>
      </c>
      <c r="I26" s="87">
        <v>0.88982662855857908</v>
      </c>
      <c r="J26" s="88">
        <f t="shared" si="3"/>
        <v>-24402141.420000002</v>
      </c>
      <c r="K26" s="84">
        <f t="shared" si="4"/>
        <v>-64.068124693041014</v>
      </c>
    </row>
    <row r="27" spans="1:11" ht="38.25" x14ac:dyDescent="0.25">
      <c r="A27" s="74" t="s">
        <v>39</v>
      </c>
      <c r="B27" s="57">
        <v>21565668.73</v>
      </c>
      <c r="C27" s="58">
        <v>15543949.42</v>
      </c>
      <c r="D27" s="59">
        <f t="shared" si="1"/>
        <v>1.5021677230637556</v>
      </c>
      <c r="E27" s="60">
        <f t="shared" si="2"/>
        <v>6021719.3100000005</v>
      </c>
      <c r="F27" s="61">
        <f t="shared" si="6"/>
        <v>72.077289207251951</v>
      </c>
      <c r="G27" s="62">
        <v>16149741.23</v>
      </c>
      <c r="H27" s="63">
        <v>11295293.83</v>
      </c>
      <c r="I27" s="64">
        <v>0.69941020534853482</v>
      </c>
      <c r="J27" s="65">
        <f t="shared" si="3"/>
        <v>4248655.59</v>
      </c>
      <c r="K27" s="61">
        <f t="shared" si="4"/>
        <v>27.333179459097849</v>
      </c>
    </row>
    <row r="28" spans="1:11" ht="76.5" x14ac:dyDescent="0.25">
      <c r="A28" s="66" t="s">
        <v>41</v>
      </c>
      <c r="B28" s="67">
        <v>13691229.91</v>
      </c>
      <c r="C28" s="68">
        <v>9328041.3300000001</v>
      </c>
      <c r="D28" s="69">
        <f t="shared" si="1"/>
        <v>0.90146218484868856</v>
      </c>
      <c r="E28" s="70">
        <f t="shared" si="2"/>
        <v>4363188.58</v>
      </c>
      <c r="F28" s="55">
        <f t="shared" si="6"/>
        <v>68.131507478278834</v>
      </c>
      <c r="G28" s="71">
        <v>13106210</v>
      </c>
      <c r="H28" s="72">
        <v>9111128.3699999992</v>
      </c>
      <c r="I28" s="73">
        <v>0.69517643697148135</v>
      </c>
      <c r="J28" s="54">
        <f t="shared" si="3"/>
        <v>216912.96000000089</v>
      </c>
      <c r="K28" s="55">
        <f t="shared" si="4"/>
        <v>2.3253859232203991</v>
      </c>
    </row>
    <row r="29" spans="1:11" ht="51" x14ac:dyDescent="0.25">
      <c r="A29" s="76" t="s">
        <v>117</v>
      </c>
      <c r="B29" s="67">
        <v>6251010</v>
      </c>
      <c r="C29" s="68">
        <v>3621939.1</v>
      </c>
      <c r="D29" s="69">
        <f t="shared" si="1"/>
        <v>0.35002429973955668</v>
      </c>
      <c r="E29" s="70">
        <f t="shared" si="2"/>
        <v>2629070.9</v>
      </c>
      <c r="F29" s="55">
        <f t="shared" si="6"/>
        <v>57.941662227384057</v>
      </c>
      <c r="G29" s="71">
        <v>3694777</v>
      </c>
      <c r="H29" s="72">
        <v>2946819.08</v>
      </c>
      <c r="I29" s="73">
        <v>0.79756344699558324</v>
      </c>
      <c r="J29" s="54">
        <f t="shared" si="3"/>
        <v>675120.02</v>
      </c>
      <c r="K29" s="55">
        <f t="shared" si="4"/>
        <v>18.639739690819209</v>
      </c>
    </row>
    <row r="30" spans="1:11" ht="38.25" x14ac:dyDescent="0.25">
      <c r="A30" s="76" t="s">
        <v>118</v>
      </c>
      <c r="B30" s="67">
        <v>526027</v>
      </c>
      <c r="C30" s="68">
        <v>327232.92</v>
      </c>
      <c r="D30" s="69">
        <f t="shared" si="1"/>
        <v>3.162379888572129E-2</v>
      </c>
      <c r="E30" s="70">
        <f t="shared" si="2"/>
        <v>198794.08000000002</v>
      </c>
      <c r="F30" s="55">
        <f t="shared" si="6"/>
        <v>62.208388542793422</v>
      </c>
      <c r="G30" s="71">
        <v>650796</v>
      </c>
      <c r="H30" s="72">
        <v>505701.65</v>
      </c>
      <c r="I30" s="73">
        <v>0.77705094991364421</v>
      </c>
      <c r="J30" s="54">
        <f t="shared" si="3"/>
        <v>-178468.73000000004</v>
      </c>
      <c r="K30" s="55">
        <f t="shared" si="4"/>
        <v>-54.538745673876591</v>
      </c>
    </row>
    <row r="31" spans="1:11" ht="51" x14ac:dyDescent="0.25">
      <c r="A31" s="76" t="s">
        <v>119</v>
      </c>
      <c r="B31" s="67">
        <v>165272.5</v>
      </c>
      <c r="C31" s="68">
        <v>144275</v>
      </c>
      <c r="D31" s="69">
        <f t="shared" si="1"/>
        <v>1.3942740187134714E-2</v>
      </c>
      <c r="E31" s="70">
        <f t="shared" si="2"/>
        <v>20997.5</v>
      </c>
      <c r="F31" s="55">
        <f t="shared" si="6"/>
        <v>87.29522455338909</v>
      </c>
      <c r="G31" s="71">
        <v>167832</v>
      </c>
      <c r="H31" s="72">
        <v>97674.5</v>
      </c>
      <c r="I31" s="73">
        <v>0.58197781114447777</v>
      </c>
      <c r="J31" s="54">
        <f>C31-H31</f>
        <v>46600.5</v>
      </c>
      <c r="K31" s="55">
        <f t="shared" si="4"/>
        <v>32.299774735747704</v>
      </c>
    </row>
    <row r="32" spans="1:11" ht="25.5" x14ac:dyDescent="0.25">
      <c r="A32" s="76" t="s">
        <v>120</v>
      </c>
      <c r="B32" s="67">
        <v>6748920.4100000001</v>
      </c>
      <c r="C32" s="68">
        <v>5234594.3099999996</v>
      </c>
      <c r="D32" s="69">
        <f t="shared" si="1"/>
        <v>0.50587134603627582</v>
      </c>
      <c r="E32" s="70">
        <f t="shared" si="2"/>
        <v>1514326.1000000006</v>
      </c>
      <c r="F32" s="55">
        <f t="shared" si="6"/>
        <v>77.561950534248481</v>
      </c>
      <c r="G32" s="71">
        <v>8592805</v>
      </c>
      <c r="H32" s="72">
        <v>5560933.1399999997</v>
      </c>
      <c r="I32" s="73">
        <v>0.64716156598456498</v>
      </c>
      <c r="J32" s="54">
        <f t="shared" si="3"/>
        <v>-326338.83000000007</v>
      </c>
      <c r="K32" s="55">
        <f t="shared" si="4"/>
        <v>-6.2342716679413517</v>
      </c>
    </row>
    <row r="33" spans="1:11" ht="51" x14ac:dyDescent="0.25">
      <c r="A33" s="66" t="s">
        <v>121</v>
      </c>
      <c r="B33" s="67">
        <v>231697.82</v>
      </c>
      <c r="C33" s="68">
        <v>231697.82</v>
      </c>
      <c r="D33" s="69">
        <f t="shared" si="1"/>
        <v>2.2391284049111108E-2</v>
      </c>
      <c r="E33" s="70">
        <f t="shared" si="2"/>
        <v>0</v>
      </c>
      <c r="F33" s="55">
        <f t="shared" si="6"/>
        <v>100</v>
      </c>
      <c r="G33" s="71">
        <v>4300.2299999999996</v>
      </c>
      <c r="H33" s="72">
        <v>4300.2299999999996</v>
      </c>
      <c r="I33" s="73">
        <v>1</v>
      </c>
      <c r="J33" s="54">
        <f t="shared" si="3"/>
        <v>227397.59</v>
      </c>
      <c r="K33" s="55">
        <f t="shared" si="4"/>
        <v>98.144035192044527</v>
      </c>
    </row>
    <row r="34" spans="1:11" ht="76.5" x14ac:dyDescent="0.25">
      <c r="A34" s="66" t="s">
        <v>45</v>
      </c>
      <c r="B34" s="67">
        <v>7642741</v>
      </c>
      <c r="C34" s="68">
        <v>5984210.2699999996</v>
      </c>
      <c r="D34" s="69">
        <f t="shared" si="1"/>
        <v>0.57831425416595572</v>
      </c>
      <c r="E34" s="70">
        <f t="shared" si="2"/>
        <v>1658530.7300000004</v>
      </c>
      <c r="F34" s="55">
        <f t="shared" si="6"/>
        <v>78.299268155233818</v>
      </c>
      <c r="G34" s="71">
        <v>3039231</v>
      </c>
      <c r="H34" s="72">
        <v>2179865.23</v>
      </c>
      <c r="I34" s="73">
        <v>0.71724236492718063</v>
      </c>
      <c r="J34" s="54">
        <f>C34-H34</f>
        <v>3804345.0399999996</v>
      </c>
      <c r="K34" s="55">
        <f t="shared" si="4"/>
        <v>63.573050884791179</v>
      </c>
    </row>
    <row r="35" spans="1:11" ht="25.5" x14ac:dyDescent="0.25">
      <c r="A35" s="66" t="s">
        <v>122</v>
      </c>
      <c r="B35" s="67">
        <v>3065622</v>
      </c>
      <c r="C35" s="68">
        <v>2186664.83</v>
      </c>
      <c r="D35" s="69">
        <f t="shared" si="1"/>
        <v>0.21131935263236939</v>
      </c>
      <c r="E35" s="70">
        <f t="shared" si="2"/>
        <v>878957.16999999993</v>
      </c>
      <c r="F35" s="55">
        <f t="shared" si="6"/>
        <v>71.328586172724499</v>
      </c>
      <c r="G35" s="71"/>
      <c r="H35" s="72"/>
      <c r="I35" s="73"/>
      <c r="J35" s="54">
        <f>C35-0</f>
        <v>2186664.83</v>
      </c>
      <c r="K35" s="55">
        <f t="shared" si="4"/>
        <v>100</v>
      </c>
    </row>
    <row r="36" spans="1:11" ht="51" x14ac:dyDescent="0.25">
      <c r="A36" s="66" t="s">
        <v>123</v>
      </c>
      <c r="B36" s="67">
        <v>4577114</v>
      </c>
      <c r="C36" s="68">
        <v>3797545.44</v>
      </c>
      <c r="D36" s="69">
        <f t="shared" si="1"/>
        <v>0.36699490153358644</v>
      </c>
      <c r="E36" s="70">
        <f t="shared" si="2"/>
        <v>779568.56</v>
      </c>
      <c r="F36" s="55">
        <f t="shared" si="6"/>
        <v>82.96812008615035</v>
      </c>
      <c r="G36" s="71">
        <v>3039231</v>
      </c>
      <c r="H36" s="72">
        <v>2179865.23</v>
      </c>
      <c r="I36" s="73">
        <v>0.71699999999999997</v>
      </c>
      <c r="J36" s="54">
        <f>C36-H36</f>
        <v>1617680.21</v>
      </c>
      <c r="K36" s="55">
        <v>63.6</v>
      </c>
    </row>
    <row r="37" spans="1:11" ht="25.5" x14ac:dyDescent="0.25">
      <c r="A37" s="74" t="s">
        <v>47</v>
      </c>
      <c r="B37" s="57">
        <v>7462413</v>
      </c>
      <c r="C37" s="58">
        <v>3865618.45</v>
      </c>
      <c r="D37" s="59">
        <f t="shared" si="1"/>
        <v>0.37357347919559453</v>
      </c>
      <c r="E37" s="60">
        <f t="shared" si="2"/>
        <v>3596794.55</v>
      </c>
      <c r="F37" s="61">
        <f t="shared" si="6"/>
        <v>51.801186157882171</v>
      </c>
      <c r="G37" s="62">
        <v>7216000</v>
      </c>
      <c r="H37" s="63">
        <v>7216101.75</v>
      </c>
      <c r="I37" s="64">
        <v>1.000014100609756</v>
      </c>
      <c r="J37" s="65">
        <f t="shared" si="3"/>
        <v>-3350483.3</v>
      </c>
      <c r="K37" s="61">
        <f t="shared" si="4"/>
        <v>-86.673926652021223</v>
      </c>
    </row>
    <row r="38" spans="1:11" x14ac:dyDescent="0.25">
      <c r="A38" s="66" t="s">
        <v>49</v>
      </c>
      <c r="B38" s="67">
        <v>7462413</v>
      </c>
      <c r="C38" s="68">
        <v>3865618.45</v>
      </c>
      <c r="D38" s="69">
        <f t="shared" si="1"/>
        <v>0.37357347919559453</v>
      </c>
      <c r="E38" s="70">
        <f t="shared" si="2"/>
        <v>3596794.55</v>
      </c>
      <c r="F38" s="55">
        <f t="shared" si="6"/>
        <v>51.801186157882171</v>
      </c>
      <c r="G38" s="71">
        <v>7216000</v>
      </c>
      <c r="H38" s="72">
        <v>7216101.75</v>
      </c>
      <c r="I38" s="73">
        <v>1.000014100609756</v>
      </c>
      <c r="J38" s="54">
        <f t="shared" si="3"/>
        <v>-3350483.3</v>
      </c>
      <c r="K38" s="55">
        <f t="shared" si="4"/>
        <v>-86.673926652021223</v>
      </c>
    </row>
    <row r="39" spans="1:11" ht="25.5" x14ac:dyDescent="0.25">
      <c r="A39" s="74" t="s">
        <v>124</v>
      </c>
      <c r="B39" s="57">
        <v>886929.31</v>
      </c>
      <c r="C39" s="58">
        <v>1086612.01</v>
      </c>
      <c r="D39" s="59">
        <f t="shared" si="1"/>
        <v>0.10501021618194578</v>
      </c>
      <c r="E39" s="60">
        <f t="shared" si="2"/>
        <v>-199682.69999999995</v>
      </c>
      <c r="F39" s="61">
        <f t="shared" si="6"/>
        <v>122.51393631359413</v>
      </c>
      <c r="G39" s="62">
        <v>419766.36000000004</v>
      </c>
      <c r="H39" s="63">
        <v>596437.9</v>
      </c>
      <c r="I39" s="64">
        <v>1.4208806537045988</v>
      </c>
      <c r="J39" s="65">
        <f t="shared" si="3"/>
        <v>490174.11</v>
      </c>
      <c r="K39" s="61">
        <f t="shared" si="4"/>
        <v>45.110315870703474</v>
      </c>
    </row>
    <row r="40" spans="1:11" x14ac:dyDescent="0.25">
      <c r="A40" s="66" t="s">
        <v>125</v>
      </c>
      <c r="B40" s="67">
        <v>429509.32</v>
      </c>
      <c r="C40" s="68">
        <v>649858.44999999995</v>
      </c>
      <c r="D40" s="69">
        <f t="shared" si="1"/>
        <v>6.2802339468127355E-2</v>
      </c>
      <c r="E40" s="70">
        <f t="shared" si="2"/>
        <v>-220349.12999999995</v>
      </c>
      <c r="F40" s="55">
        <f t="shared" si="6"/>
        <v>151.30252586835599</v>
      </c>
      <c r="G40" s="71">
        <v>343171.52</v>
      </c>
      <c r="H40" s="72">
        <v>360454.05</v>
      </c>
      <c r="I40" s="73">
        <v>1.0503612013024857</v>
      </c>
      <c r="J40" s="54">
        <f t="shared" si="3"/>
        <v>289404.39999999997</v>
      </c>
      <c r="K40" s="55">
        <f t="shared" si="4"/>
        <v>44.533451861709267</v>
      </c>
    </row>
    <row r="41" spans="1:11" ht="38.25" x14ac:dyDescent="0.25">
      <c r="A41" s="89" t="s">
        <v>126</v>
      </c>
      <c r="B41" s="67"/>
      <c r="C41" s="68">
        <v>5024.46</v>
      </c>
      <c r="D41" s="69">
        <f t="shared" si="1"/>
        <v>4.8556396021937884E-4</v>
      </c>
      <c r="E41" s="70">
        <f t="shared" si="2"/>
        <v>-5024.46</v>
      </c>
      <c r="F41" s="55">
        <v>0</v>
      </c>
      <c r="G41" s="71">
        <v>1328.96</v>
      </c>
      <c r="H41" s="72">
        <v>3110.25</v>
      </c>
      <c r="I41" s="73">
        <v>2.3403638935709123</v>
      </c>
      <c r="J41" s="54">
        <f t="shared" si="3"/>
        <v>1914.21</v>
      </c>
      <c r="K41" s="55">
        <v>0</v>
      </c>
    </row>
    <row r="42" spans="1:11" ht="25.5" x14ac:dyDescent="0.25">
      <c r="A42" s="66" t="s">
        <v>127</v>
      </c>
      <c r="B42" s="67">
        <v>457419.99</v>
      </c>
      <c r="C42" s="68">
        <v>431729.1</v>
      </c>
      <c r="D42" s="69">
        <f t="shared" si="1"/>
        <v>4.1722312753599035E-2</v>
      </c>
      <c r="E42" s="70">
        <f t="shared" si="2"/>
        <v>25690.890000000014</v>
      </c>
      <c r="F42" s="55">
        <f>C42/B42*100</f>
        <v>94.3835226790154</v>
      </c>
      <c r="G42" s="71">
        <v>75265.88</v>
      </c>
      <c r="H42" s="72">
        <v>232873.60000000001</v>
      </c>
      <c r="I42" s="73">
        <v>3.0940128515072165</v>
      </c>
      <c r="J42" s="54">
        <f t="shared" si="3"/>
        <v>198855.49999999997</v>
      </c>
      <c r="K42" s="55">
        <f t="shared" si="4"/>
        <v>46.06024935544071</v>
      </c>
    </row>
    <row r="43" spans="1:11" ht="25.5" x14ac:dyDescent="0.25">
      <c r="A43" s="74" t="s">
        <v>57</v>
      </c>
      <c r="B43" s="57">
        <v>18035986</v>
      </c>
      <c r="C43" s="58">
        <v>16066113.73</v>
      </c>
      <c r="D43" s="59">
        <f t="shared" si="1"/>
        <v>1.5526296971363562</v>
      </c>
      <c r="E43" s="60">
        <f t="shared" si="2"/>
        <v>1969872.2699999996</v>
      </c>
      <c r="F43" s="61">
        <f>C43/B43*100</f>
        <v>89.078100470914094</v>
      </c>
      <c r="G43" s="62">
        <v>39724252</v>
      </c>
      <c r="H43" s="63">
        <v>39189047.210000001</v>
      </c>
      <c r="I43" s="64">
        <v>0.98652700143982575</v>
      </c>
      <c r="J43" s="65">
        <f t="shared" si="3"/>
        <v>-23122933.48</v>
      </c>
      <c r="K43" s="61">
        <f t="shared" si="4"/>
        <v>-143.92362626453286</v>
      </c>
    </row>
    <row r="44" spans="1:11" ht="76.5" x14ac:dyDescent="0.25">
      <c r="A44" s="66" t="s">
        <v>59</v>
      </c>
      <c r="B44" s="67">
        <v>1798986</v>
      </c>
      <c r="C44" s="68">
        <v>487934.92</v>
      </c>
      <c r="D44" s="69">
        <f t="shared" si="1"/>
        <v>4.7154044829598764E-2</v>
      </c>
      <c r="E44" s="70">
        <f t="shared" si="2"/>
        <v>1311051.08</v>
      </c>
      <c r="F44" s="55">
        <f>C44/B44*100</f>
        <v>27.122774718647058</v>
      </c>
      <c r="G44" s="71">
        <v>3171802</v>
      </c>
      <c r="H44" s="72">
        <v>2210424.9300000002</v>
      </c>
      <c r="I44" s="73">
        <v>0.69689877552255786</v>
      </c>
      <c r="J44" s="54">
        <f t="shared" si="3"/>
        <v>-1722490.0100000002</v>
      </c>
      <c r="K44" s="55">
        <f t="shared" si="4"/>
        <v>-353.01634283522901</v>
      </c>
    </row>
    <row r="45" spans="1:11" ht="25.5" x14ac:dyDescent="0.25">
      <c r="A45" s="66" t="s">
        <v>63</v>
      </c>
      <c r="B45" s="67">
        <v>16237000</v>
      </c>
      <c r="C45" s="68">
        <v>14702200</v>
      </c>
      <c r="D45" s="69">
        <f t="shared" si="1"/>
        <v>1.4208210346857875</v>
      </c>
      <c r="E45" s="70">
        <f>B45-C45</f>
        <v>1534800</v>
      </c>
      <c r="F45" s="55">
        <f>C45/B45*100</f>
        <v>90.547514935024935</v>
      </c>
      <c r="G45" s="71">
        <v>36552450</v>
      </c>
      <c r="H45" s="72">
        <v>36552450</v>
      </c>
      <c r="I45" s="73">
        <v>1</v>
      </c>
      <c r="J45" s="54">
        <f t="shared" si="3"/>
        <v>-21850250</v>
      </c>
      <c r="K45" s="55">
        <f t="shared" si="4"/>
        <v>-148.61891417610971</v>
      </c>
    </row>
    <row r="46" spans="1:11" ht="25.5" x14ac:dyDescent="0.25">
      <c r="A46" s="66" t="s">
        <v>128</v>
      </c>
      <c r="B46" s="67">
        <v>0</v>
      </c>
      <c r="C46" s="68">
        <v>875978.81</v>
      </c>
      <c r="D46" s="69">
        <f t="shared" si="1"/>
        <v>8.4654617620969985E-2</v>
      </c>
      <c r="E46" s="70">
        <f t="shared" si="2"/>
        <v>-875978.81</v>
      </c>
      <c r="F46" s="55">
        <v>0</v>
      </c>
      <c r="G46" s="71"/>
      <c r="H46" s="72">
        <v>426172.28</v>
      </c>
      <c r="I46" s="73">
        <v>0</v>
      </c>
      <c r="J46" s="54">
        <f t="shared" si="3"/>
        <v>449806.53</v>
      </c>
      <c r="K46" s="55">
        <f t="shared" si="4"/>
        <v>51.349019504250336</v>
      </c>
    </row>
    <row r="47" spans="1:11" ht="38.25" x14ac:dyDescent="0.25">
      <c r="A47" s="66" t="s">
        <v>129</v>
      </c>
      <c r="B47" s="67">
        <v>0</v>
      </c>
      <c r="C47" s="68">
        <v>630411.81000000006</v>
      </c>
      <c r="D47" s="69">
        <f t="shared" si="1"/>
        <v>6.0923015614148916E-2</v>
      </c>
      <c r="E47" s="70">
        <f t="shared" si="2"/>
        <v>-630411.81000000006</v>
      </c>
      <c r="F47" s="55">
        <v>0</v>
      </c>
      <c r="G47" s="71"/>
      <c r="H47" s="72">
        <v>509079.28</v>
      </c>
      <c r="I47" s="73">
        <v>0</v>
      </c>
      <c r="J47" s="54">
        <f t="shared" si="3"/>
        <v>121332.53000000003</v>
      </c>
      <c r="K47" s="55">
        <f t="shared" si="4"/>
        <v>19.24655091724884</v>
      </c>
    </row>
    <row r="48" spans="1:11" ht="25.5" x14ac:dyDescent="0.25">
      <c r="A48" s="90" t="s">
        <v>130</v>
      </c>
      <c r="B48" s="67"/>
      <c r="C48" s="68">
        <v>245567</v>
      </c>
      <c r="D48" s="69">
        <f t="shared" si="1"/>
        <v>2.3731602006821072E-2</v>
      </c>
      <c r="E48" s="70">
        <f t="shared" si="2"/>
        <v>-245567</v>
      </c>
      <c r="F48" s="55">
        <v>0</v>
      </c>
      <c r="G48" s="71">
        <v>0</v>
      </c>
      <c r="H48" s="72">
        <v>-82907</v>
      </c>
      <c r="I48" s="73">
        <v>0</v>
      </c>
      <c r="J48" s="54">
        <f t="shared" si="3"/>
        <v>328474</v>
      </c>
      <c r="K48" s="55">
        <v>0</v>
      </c>
    </row>
    <row r="49" spans="1:11" x14ac:dyDescent="0.25">
      <c r="A49" s="74" t="s">
        <v>65</v>
      </c>
      <c r="B49" s="57">
        <v>1368848.02</v>
      </c>
      <c r="C49" s="58">
        <v>1311234.8</v>
      </c>
      <c r="D49" s="59">
        <f t="shared" si="1"/>
        <v>0.12671776912652608</v>
      </c>
      <c r="E49" s="60">
        <f t="shared" si="2"/>
        <v>57613.219999999972</v>
      </c>
      <c r="F49" s="61">
        <f t="shared" ref="F49:F68" si="7">C49/B49*100</f>
        <v>95.79111638704785</v>
      </c>
      <c r="G49" s="62">
        <v>1988199.83</v>
      </c>
      <c r="H49" s="63">
        <v>1004640.46</v>
      </c>
      <c r="I49" s="64">
        <v>0.50530155210806948</v>
      </c>
      <c r="J49" s="65">
        <f t="shared" si="3"/>
        <v>306594.34000000008</v>
      </c>
      <c r="K49" s="61">
        <f t="shared" si="4"/>
        <v>23.382108223485226</v>
      </c>
    </row>
    <row r="50" spans="1:11" x14ac:dyDescent="0.25">
      <c r="A50" s="74" t="s">
        <v>67</v>
      </c>
      <c r="B50" s="57">
        <v>284303.31</v>
      </c>
      <c r="C50" s="58">
        <v>214275.06</v>
      </c>
      <c r="D50" s="59">
        <f t="shared" si="1"/>
        <v>2.0707548017069498E-2</v>
      </c>
      <c r="E50" s="60">
        <f t="shared" si="2"/>
        <v>70028.25</v>
      </c>
      <c r="F50" s="61">
        <f t="shared" si="7"/>
        <v>75.368471791622824</v>
      </c>
      <c r="G50" s="62">
        <v>4729142</v>
      </c>
      <c r="H50" s="63">
        <v>3219566.19</v>
      </c>
      <c r="I50" s="64">
        <v>0.68079287743950168</v>
      </c>
      <c r="J50" s="65">
        <f t="shared" si="3"/>
        <v>-3005291.13</v>
      </c>
      <c r="K50" s="61">
        <f t="shared" si="4"/>
        <v>-1402.5389282355118</v>
      </c>
    </row>
    <row r="51" spans="1:11" x14ac:dyDescent="0.25">
      <c r="A51" s="91" t="s">
        <v>69</v>
      </c>
      <c r="B51" s="80">
        <v>887565100.51999998</v>
      </c>
      <c r="C51" s="81">
        <v>672136843.00999999</v>
      </c>
      <c r="D51" s="92">
        <f t="shared" si="1"/>
        <v>64.955324015175066</v>
      </c>
      <c r="E51" s="93">
        <f t="shared" si="2"/>
        <v>215428257.50999999</v>
      </c>
      <c r="F51" s="94">
        <f t="shared" si="7"/>
        <v>75.728173923942421</v>
      </c>
      <c r="G51" s="85">
        <v>825007576.87</v>
      </c>
      <c r="H51" s="86">
        <v>562622399.90999997</v>
      </c>
      <c r="I51" s="95">
        <v>0.68196028216436</v>
      </c>
      <c r="J51" s="88">
        <f t="shared" si="3"/>
        <v>109514443.10000002</v>
      </c>
      <c r="K51" s="84">
        <f t="shared" si="4"/>
        <v>16.293474199326205</v>
      </c>
    </row>
    <row r="52" spans="1:11" ht="38.25" x14ac:dyDescent="0.25">
      <c r="A52" s="74" t="s">
        <v>131</v>
      </c>
      <c r="B52" s="57">
        <v>883539007.28999996</v>
      </c>
      <c r="C52" s="58">
        <v>668112782.27999997</v>
      </c>
      <c r="D52" s="59">
        <f t="shared" si="1"/>
        <v>64.566438669441979</v>
      </c>
      <c r="E52" s="60">
        <f t="shared" si="2"/>
        <v>215426225.00999999</v>
      </c>
      <c r="F52" s="61">
        <f t="shared" si="7"/>
        <v>75.617802583413095</v>
      </c>
      <c r="G52" s="96">
        <v>820321959.33000004</v>
      </c>
      <c r="H52" s="97">
        <v>557896655.59000003</v>
      </c>
      <c r="I52" s="98">
        <v>68</v>
      </c>
      <c r="J52" s="65">
        <f t="shared" si="3"/>
        <v>110216126.68999994</v>
      </c>
      <c r="K52" s="61">
        <f t="shared" si="4"/>
        <v>16.496634941465523</v>
      </c>
    </row>
    <row r="53" spans="1:11" ht="38.25" x14ac:dyDescent="0.25">
      <c r="A53" s="74" t="s">
        <v>132</v>
      </c>
      <c r="B53" s="57">
        <v>17002872.940000001</v>
      </c>
      <c r="C53" s="58">
        <v>12752172.939999999</v>
      </c>
      <c r="D53" s="59">
        <f t="shared" si="1"/>
        <v>1.2323703630138958</v>
      </c>
      <c r="E53" s="60">
        <f t="shared" si="2"/>
        <v>4250700.0000000019</v>
      </c>
      <c r="F53" s="61">
        <f t="shared" si="7"/>
        <v>75.000107246581578</v>
      </c>
      <c r="G53" s="96">
        <v>7466500</v>
      </c>
      <c r="H53" s="97">
        <v>5599900</v>
      </c>
      <c r="I53" s="64">
        <v>0.75</v>
      </c>
      <c r="J53" s="65">
        <f t="shared" si="3"/>
        <v>7152272.9399999995</v>
      </c>
      <c r="K53" s="61">
        <f t="shared" si="4"/>
        <v>56.08669968366975</v>
      </c>
    </row>
    <row r="54" spans="1:11" ht="25.5" x14ac:dyDescent="0.25">
      <c r="A54" s="74" t="s">
        <v>75</v>
      </c>
      <c r="B54" s="57">
        <v>209507846.21000001</v>
      </c>
      <c r="C54" s="58">
        <v>137382280</v>
      </c>
      <c r="D54" s="59">
        <f t="shared" si="1"/>
        <v>13.276627526294879</v>
      </c>
      <c r="E54" s="60">
        <f t="shared" si="2"/>
        <v>72125566.210000008</v>
      </c>
      <c r="F54" s="61">
        <f t="shared" si="7"/>
        <v>65.573811427709003</v>
      </c>
      <c r="G54" s="96">
        <v>202167678.88</v>
      </c>
      <c r="H54" s="97">
        <v>137101474.84999999</v>
      </c>
      <c r="I54" s="99">
        <v>67.8</v>
      </c>
      <c r="J54" s="65">
        <f t="shared" si="3"/>
        <v>280805.15000000596</v>
      </c>
      <c r="K54" s="61">
        <f t="shared" si="4"/>
        <v>0.20439692076736968</v>
      </c>
    </row>
    <row r="55" spans="1:11" ht="76.5" x14ac:dyDescent="0.25">
      <c r="A55" s="66" t="s">
        <v>133</v>
      </c>
      <c r="B55" s="67">
        <v>14208000</v>
      </c>
      <c r="C55" s="68">
        <v>13284831.99</v>
      </c>
      <c r="D55" s="69">
        <f t="shared" si="1"/>
        <v>1.2838465490646738</v>
      </c>
      <c r="E55" s="70">
        <f t="shared" si="2"/>
        <v>923168.00999999978</v>
      </c>
      <c r="F55" s="55">
        <f t="shared" si="7"/>
        <v>93.502477407094602</v>
      </c>
      <c r="G55" s="100">
        <v>14728000</v>
      </c>
      <c r="H55" s="101">
        <v>5437966.4699999997</v>
      </c>
      <c r="I55" s="73">
        <v>0.36899999999999999</v>
      </c>
      <c r="J55" s="54">
        <f t="shared" si="3"/>
        <v>7846865.5200000005</v>
      </c>
      <c r="K55" s="55">
        <f t="shared" si="4"/>
        <v>59.066351203437392</v>
      </c>
    </row>
    <row r="56" spans="1:11" ht="63.75" x14ac:dyDescent="0.25">
      <c r="A56" s="66" t="s">
        <v>134</v>
      </c>
      <c r="B56" s="67">
        <v>1804903</v>
      </c>
      <c r="C56" s="68">
        <v>1117902</v>
      </c>
      <c r="D56" s="69">
        <f t="shared" si="1"/>
        <v>0.10803408172364076</v>
      </c>
      <c r="E56" s="70">
        <f t="shared" si="2"/>
        <v>687001</v>
      </c>
      <c r="F56" s="55">
        <f t="shared" si="7"/>
        <v>61.936957276928453</v>
      </c>
      <c r="G56" s="100">
        <v>4082694</v>
      </c>
      <c r="H56" s="101">
        <v>2422420.35</v>
      </c>
      <c r="I56" s="73">
        <v>0.59299999999999997</v>
      </c>
      <c r="J56" s="54">
        <f t="shared" si="3"/>
        <v>-1304518.3500000001</v>
      </c>
      <c r="K56" s="55">
        <f t="shared" si="4"/>
        <v>-116.69344450586905</v>
      </c>
    </row>
    <row r="57" spans="1:11" ht="51" x14ac:dyDescent="0.25">
      <c r="A57" s="66" t="s">
        <v>135</v>
      </c>
      <c r="B57" s="67">
        <v>25308415.140000001</v>
      </c>
      <c r="C57" s="68">
        <v>16007940.01</v>
      </c>
      <c r="D57" s="69">
        <f t="shared" si="1"/>
        <v>1.5470077871472443</v>
      </c>
      <c r="E57" s="70">
        <f t="shared" si="2"/>
        <v>9300475.1300000008</v>
      </c>
      <c r="F57" s="55">
        <f t="shared" si="7"/>
        <v>63.251451825205038</v>
      </c>
      <c r="G57" s="100">
        <v>23857035.300000001</v>
      </c>
      <c r="H57" s="101">
        <v>17213247.670000002</v>
      </c>
      <c r="I57" s="73">
        <v>0.72099999999999997</v>
      </c>
      <c r="J57" s="54">
        <f t="shared" si="3"/>
        <v>-1205307.660000002</v>
      </c>
      <c r="K57" s="55">
        <f t="shared" si="4"/>
        <v>-7.5294363874868253</v>
      </c>
    </row>
    <row r="58" spans="1:11" ht="25.5" x14ac:dyDescent="0.25">
      <c r="A58" s="66" t="s">
        <v>136</v>
      </c>
      <c r="B58" s="67">
        <v>564070.57999999996</v>
      </c>
      <c r="C58" s="68">
        <v>564070.57999999996</v>
      </c>
      <c r="D58" s="69">
        <f t="shared" si="1"/>
        <v>5.4511797221600315E-2</v>
      </c>
      <c r="E58" s="70">
        <f t="shared" si="2"/>
        <v>0</v>
      </c>
      <c r="F58" s="55">
        <f t="shared" si="7"/>
        <v>100</v>
      </c>
      <c r="G58" s="100">
        <v>5417426.2699999996</v>
      </c>
      <c r="H58" s="101">
        <v>4953744.18</v>
      </c>
      <c r="I58" s="73">
        <v>0.91400000000000003</v>
      </c>
      <c r="J58" s="54">
        <f t="shared" si="3"/>
        <v>-4389673.5999999996</v>
      </c>
      <c r="K58" s="55">
        <f t="shared" si="4"/>
        <v>-778.21353490905335</v>
      </c>
    </row>
    <row r="59" spans="1:11" ht="25.5" x14ac:dyDescent="0.25">
      <c r="A59" s="66" t="s">
        <v>137</v>
      </c>
      <c r="B59" s="67">
        <v>27587.38</v>
      </c>
      <c r="C59" s="68">
        <v>27587.38</v>
      </c>
      <c r="D59" s="69">
        <f t="shared" si="1"/>
        <v>2.6660452038382012E-3</v>
      </c>
      <c r="E59" s="70">
        <f t="shared" si="2"/>
        <v>0</v>
      </c>
      <c r="F59" s="55">
        <f t="shared" si="7"/>
        <v>100</v>
      </c>
      <c r="G59" s="100">
        <v>6692803.54</v>
      </c>
      <c r="H59" s="101">
        <v>6692803.54</v>
      </c>
      <c r="I59" s="73">
        <v>1</v>
      </c>
      <c r="J59" s="54">
        <f t="shared" si="3"/>
        <v>-6665216.1600000001</v>
      </c>
      <c r="K59" s="55">
        <f t="shared" si="4"/>
        <v>-24160.381159791181</v>
      </c>
    </row>
    <row r="60" spans="1:11" ht="25.5" x14ac:dyDescent="0.25">
      <c r="A60" s="66" t="s">
        <v>138</v>
      </c>
      <c r="B60" s="67">
        <v>15427634.529999999</v>
      </c>
      <c r="C60" s="68">
        <v>8010243.9199999999</v>
      </c>
      <c r="D60" s="69">
        <f t="shared" si="1"/>
        <v>0.774110204901303</v>
      </c>
      <c r="E60" s="70">
        <f t="shared" si="2"/>
        <v>7417390.6099999994</v>
      </c>
      <c r="F60" s="55">
        <f t="shared" si="7"/>
        <v>51.921400551870612</v>
      </c>
      <c r="G60" s="100">
        <v>11326166.779999999</v>
      </c>
      <c r="H60" s="101">
        <v>11326166.779999999</v>
      </c>
      <c r="I60" s="73">
        <v>1</v>
      </c>
      <c r="J60" s="54">
        <f t="shared" si="3"/>
        <v>-3315922.8599999994</v>
      </c>
      <c r="K60" s="55">
        <f t="shared" si="4"/>
        <v>-41.396028549402772</v>
      </c>
    </row>
    <row r="61" spans="1:11" x14ac:dyDescent="0.25">
      <c r="A61" s="66" t="s">
        <v>139</v>
      </c>
      <c r="B61" s="67">
        <v>152167235.58000001</v>
      </c>
      <c r="C61" s="68">
        <v>98369704.120000005</v>
      </c>
      <c r="D61" s="69">
        <f t="shared" si="1"/>
        <v>9.5064510610325783</v>
      </c>
      <c r="E61" s="70">
        <f t="shared" si="2"/>
        <v>53797531.460000008</v>
      </c>
      <c r="F61" s="55">
        <f t="shared" si="7"/>
        <v>64.645785109425461</v>
      </c>
      <c r="G61" s="100">
        <v>136063552.99000001</v>
      </c>
      <c r="H61" s="101">
        <v>89055125.859999999</v>
      </c>
      <c r="I61" s="73">
        <v>0.65400000000000003</v>
      </c>
      <c r="J61" s="54">
        <f t="shared" si="3"/>
        <v>9314578.2600000054</v>
      </c>
      <c r="K61" s="55">
        <f t="shared" si="4"/>
        <v>9.4689501644096286</v>
      </c>
    </row>
    <row r="62" spans="1:11" ht="25.5" x14ac:dyDescent="0.25">
      <c r="A62" s="74" t="s">
        <v>140</v>
      </c>
      <c r="B62" s="57">
        <v>580492671.10000002</v>
      </c>
      <c r="C62" s="58">
        <v>442142227.12</v>
      </c>
      <c r="D62" s="59">
        <f t="shared" si="1"/>
        <v>42.728637660684583</v>
      </c>
      <c r="E62" s="60">
        <f t="shared" si="2"/>
        <v>138350443.98000002</v>
      </c>
      <c r="F62" s="61">
        <f t="shared" si="7"/>
        <v>76.166719948792121</v>
      </c>
      <c r="G62" s="96">
        <v>554005735.45000005</v>
      </c>
      <c r="H62" s="97">
        <v>409178776.22000003</v>
      </c>
      <c r="I62" s="64">
        <v>0.73799999999999999</v>
      </c>
      <c r="J62" s="65">
        <f t="shared" si="3"/>
        <v>32963450.899999976</v>
      </c>
      <c r="K62" s="61">
        <f t="shared" si="4"/>
        <v>7.4553953180892405</v>
      </c>
    </row>
    <row r="63" spans="1:11" ht="38.25" x14ac:dyDescent="0.25">
      <c r="A63" s="66" t="s">
        <v>141</v>
      </c>
      <c r="B63" s="67">
        <v>4949397.93</v>
      </c>
      <c r="C63" s="68">
        <v>4506428.57</v>
      </c>
      <c r="D63" s="69">
        <f t="shared" si="1"/>
        <v>0.43550138778992215</v>
      </c>
      <c r="E63" s="70">
        <f t="shared" si="2"/>
        <v>442969.3599999994</v>
      </c>
      <c r="F63" s="55">
        <f t="shared" si="7"/>
        <v>91.050035453504151</v>
      </c>
      <c r="G63" s="100">
        <v>4807462.71</v>
      </c>
      <c r="H63" s="101">
        <v>4205595.03</v>
      </c>
      <c r="I63" s="73">
        <v>0.875</v>
      </c>
      <c r="J63" s="54">
        <f t="shared" si="3"/>
        <v>300833.54000000004</v>
      </c>
      <c r="K63" s="55">
        <f t="shared" si="4"/>
        <v>6.6756531325647979</v>
      </c>
    </row>
    <row r="64" spans="1:11" ht="76.5" x14ac:dyDescent="0.25">
      <c r="A64" s="66" t="s">
        <v>142</v>
      </c>
      <c r="B64" s="67">
        <v>15935194.57</v>
      </c>
      <c r="C64" s="68">
        <v>15057001.050000001</v>
      </c>
      <c r="D64" s="69">
        <f t="shared" si="1"/>
        <v>1.4551090184547883</v>
      </c>
      <c r="E64" s="70">
        <f t="shared" si="2"/>
        <v>878193.51999999955</v>
      </c>
      <c r="F64" s="55">
        <f t="shared" si="7"/>
        <v>94.488968953957368</v>
      </c>
      <c r="G64" s="100">
        <v>16101580</v>
      </c>
      <c r="H64" s="101">
        <v>14454219.82</v>
      </c>
      <c r="I64" s="102">
        <v>0.89800000000000002</v>
      </c>
      <c r="J64" s="54">
        <f t="shared" si="3"/>
        <v>602781.23000000045</v>
      </c>
      <c r="K64" s="55">
        <f t="shared" si="4"/>
        <v>4.0033286044035998</v>
      </c>
    </row>
    <row r="65" spans="1:11" ht="51" x14ac:dyDescent="0.25">
      <c r="A65" s="66" t="s">
        <v>143</v>
      </c>
      <c r="B65" s="67">
        <v>1297878.1299999999</v>
      </c>
      <c r="C65" s="68">
        <v>1297878.1299999999</v>
      </c>
      <c r="D65" s="69">
        <f t="shared" si="1"/>
        <v>0.12542698015009013</v>
      </c>
      <c r="E65" s="70">
        <f t="shared" si="2"/>
        <v>0</v>
      </c>
      <c r="F65" s="55">
        <f t="shared" si="7"/>
        <v>100</v>
      </c>
      <c r="G65" s="100">
        <v>1317933.49</v>
      </c>
      <c r="H65" s="103">
        <v>1317933.49</v>
      </c>
      <c r="I65" s="104">
        <v>100</v>
      </c>
      <c r="J65" s="54">
        <f t="shared" si="3"/>
        <v>-20055.360000000102</v>
      </c>
      <c r="K65" s="55">
        <f t="shared" si="4"/>
        <v>-1.5452421561337277</v>
      </c>
    </row>
    <row r="66" spans="1:11" ht="51" x14ac:dyDescent="0.25">
      <c r="A66" s="66" t="s">
        <v>144</v>
      </c>
      <c r="B66" s="67">
        <v>3224257.47</v>
      </c>
      <c r="C66" s="68">
        <v>2193818.92</v>
      </c>
      <c r="D66" s="69">
        <f t="shared" si="1"/>
        <v>0.21201072409759469</v>
      </c>
      <c r="E66" s="70">
        <f t="shared" si="2"/>
        <v>1030438.5500000003</v>
      </c>
      <c r="F66" s="55">
        <f t="shared" si="7"/>
        <v>68.041058768175844</v>
      </c>
      <c r="G66" s="100">
        <v>3428064</v>
      </c>
      <c r="H66" s="103">
        <v>2300250.0099999998</v>
      </c>
      <c r="I66" s="104">
        <v>67.099999999999994</v>
      </c>
      <c r="J66" s="54">
        <f t="shared" si="3"/>
        <v>-106431.08999999985</v>
      </c>
      <c r="K66" s="55">
        <f t="shared" si="4"/>
        <v>-4.8514072437664941</v>
      </c>
    </row>
    <row r="67" spans="1:11" ht="51" x14ac:dyDescent="0.25">
      <c r="A67" s="66" t="s">
        <v>145</v>
      </c>
      <c r="B67" s="67">
        <v>118522.6</v>
      </c>
      <c r="C67" s="68">
        <v>118522.6</v>
      </c>
      <c r="D67" s="69">
        <f t="shared" si="1"/>
        <v>1.1454027503751121E-2</v>
      </c>
      <c r="E67" s="70">
        <f t="shared" si="2"/>
        <v>0</v>
      </c>
      <c r="F67" s="55">
        <f t="shared" si="7"/>
        <v>100</v>
      </c>
      <c r="G67" s="100">
        <v>14491.5</v>
      </c>
      <c r="H67" s="103">
        <v>13365.96</v>
      </c>
      <c r="I67" s="104">
        <v>92.3</v>
      </c>
      <c r="J67" s="54">
        <f t="shared" si="3"/>
        <v>105156.64000000001</v>
      </c>
      <c r="K67" s="55">
        <f t="shared" si="4"/>
        <v>88.722859606522306</v>
      </c>
    </row>
    <row r="68" spans="1:11" ht="51" x14ac:dyDescent="0.25">
      <c r="A68" s="66" t="s">
        <v>146</v>
      </c>
      <c r="B68" s="67">
        <v>23214105</v>
      </c>
      <c r="C68" s="68">
        <v>17278777.5</v>
      </c>
      <c r="D68" s="69">
        <f t="shared" si="1"/>
        <v>1.6698215590629637</v>
      </c>
      <c r="E68" s="70">
        <f t="shared" si="2"/>
        <v>5935327.5</v>
      </c>
      <c r="F68" s="55">
        <f t="shared" si="7"/>
        <v>74.432236349409123</v>
      </c>
      <c r="G68" s="100">
        <v>23592585</v>
      </c>
      <c r="H68" s="103">
        <v>18551889</v>
      </c>
      <c r="I68" s="104">
        <v>78.599999999999994</v>
      </c>
      <c r="J68" s="54">
        <f t="shared" si="3"/>
        <v>-1273111.5</v>
      </c>
      <c r="K68" s="55">
        <f t="shared" si="4"/>
        <v>-7.368064667769465</v>
      </c>
    </row>
    <row r="69" spans="1:11" ht="51" x14ac:dyDescent="0.25">
      <c r="A69" s="105" t="s">
        <v>147</v>
      </c>
      <c r="B69" s="67"/>
      <c r="C69" s="68"/>
      <c r="D69" s="69">
        <f t="shared" si="1"/>
        <v>0</v>
      </c>
      <c r="E69" s="70">
        <f t="shared" si="2"/>
        <v>0</v>
      </c>
      <c r="F69" s="55">
        <v>0</v>
      </c>
      <c r="G69" s="100">
        <v>611086.80000000005</v>
      </c>
      <c r="H69" s="103">
        <v>36711.71</v>
      </c>
      <c r="I69" s="104">
        <v>6</v>
      </c>
      <c r="J69" s="54">
        <f t="shared" si="3"/>
        <v>-36711.71</v>
      </c>
      <c r="K69" s="55" t="e">
        <f t="shared" si="4"/>
        <v>#DIV/0!</v>
      </c>
    </row>
    <row r="70" spans="1:11" x14ac:dyDescent="0.25">
      <c r="A70" s="66" t="s">
        <v>148</v>
      </c>
      <c r="B70" s="67">
        <v>5645272.5700000003</v>
      </c>
      <c r="C70" s="68">
        <v>3622417.52</v>
      </c>
      <c r="D70" s="69">
        <f t="shared" si="1"/>
        <v>0.35007053426224133</v>
      </c>
      <c r="E70" s="70">
        <f t="shared" si="2"/>
        <v>2022855.0500000003</v>
      </c>
      <c r="F70" s="55">
        <f>C70/B70*100</f>
        <v>64.167274034741595</v>
      </c>
      <c r="G70" s="100">
        <v>5963241.6500000004</v>
      </c>
      <c r="H70" s="103">
        <v>3552515.82</v>
      </c>
      <c r="I70" s="104">
        <v>59.6</v>
      </c>
      <c r="J70" s="54">
        <f t="shared" si="3"/>
        <v>69901.700000000186</v>
      </c>
      <c r="K70" s="55">
        <f t="shared" si="4"/>
        <v>1.9296974910832529</v>
      </c>
    </row>
    <row r="71" spans="1:11" x14ac:dyDescent="0.25">
      <c r="A71" s="66" t="s">
        <v>149</v>
      </c>
      <c r="B71" s="67">
        <v>526108042.82999998</v>
      </c>
      <c r="C71" s="68">
        <v>398067382.82999998</v>
      </c>
      <c r="D71" s="69">
        <f t="shared" si="1"/>
        <v>38.469243429363225</v>
      </c>
      <c r="E71" s="70">
        <f t="shared" si="2"/>
        <v>128040660</v>
      </c>
      <c r="F71" s="55">
        <f>C71/B71*100</f>
        <v>75.662668201905163</v>
      </c>
      <c r="G71" s="100">
        <v>498169290.30000001</v>
      </c>
      <c r="H71" s="103">
        <v>364746295.38</v>
      </c>
      <c r="I71" s="104">
        <v>73.2</v>
      </c>
      <c r="J71" s="54">
        <f t="shared" si="3"/>
        <v>33321087.449999988</v>
      </c>
      <c r="K71" s="55">
        <f t="shared" si="4"/>
        <v>8.3707153329440711</v>
      </c>
    </row>
    <row r="72" spans="1:11" x14ac:dyDescent="0.25">
      <c r="A72" s="74" t="s">
        <v>79</v>
      </c>
      <c r="B72" s="57">
        <v>76535617.040000007</v>
      </c>
      <c r="C72" s="58">
        <v>75836102.219999999</v>
      </c>
      <c r="D72" s="59">
        <f t="shared" si="1"/>
        <v>7.3288031194486223</v>
      </c>
      <c r="E72" s="60">
        <f t="shared" si="2"/>
        <v>699514.82000000775</v>
      </c>
      <c r="F72" s="61">
        <f>C72/B72*100</f>
        <v>99.086027072030504</v>
      </c>
      <c r="G72" s="96">
        <v>56682045</v>
      </c>
      <c r="H72" s="106">
        <v>6016504.5199999996</v>
      </c>
      <c r="I72" s="107">
        <v>10.6</v>
      </c>
      <c r="J72" s="65">
        <f t="shared" si="3"/>
        <v>69819597.700000003</v>
      </c>
      <c r="K72" s="61">
        <f t="shared" si="4"/>
        <v>92.066437562223129</v>
      </c>
    </row>
    <row r="73" spans="1:11" ht="63.75" x14ac:dyDescent="0.25">
      <c r="A73" s="105" t="s">
        <v>150</v>
      </c>
      <c r="B73" s="108"/>
      <c r="C73" s="68"/>
      <c r="D73" s="69">
        <f t="shared" si="1"/>
        <v>0</v>
      </c>
      <c r="E73" s="70">
        <f t="shared" si="2"/>
        <v>0</v>
      </c>
      <c r="F73" s="55">
        <v>0</v>
      </c>
      <c r="G73" s="100">
        <v>2500000</v>
      </c>
      <c r="H73" s="103">
        <v>2500000</v>
      </c>
      <c r="I73" s="104">
        <v>100</v>
      </c>
      <c r="J73" s="54">
        <f t="shared" si="3"/>
        <v>-2500000</v>
      </c>
      <c r="K73" s="55">
        <v>0</v>
      </c>
    </row>
    <row r="74" spans="1:11" ht="38.25" x14ac:dyDescent="0.25">
      <c r="A74" s="66" t="s">
        <v>151</v>
      </c>
      <c r="B74" s="67">
        <v>5000000</v>
      </c>
      <c r="C74" s="68">
        <v>5000000</v>
      </c>
      <c r="D74" s="69">
        <f t="shared" si="1"/>
        <v>0.48320014510950315</v>
      </c>
      <c r="E74" s="70">
        <f t="shared" si="2"/>
        <v>0</v>
      </c>
      <c r="F74" s="55">
        <f>C74/B74*100</f>
        <v>100</v>
      </c>
      <c r="G74" s="100"/>
      <c r="H74" s="103"/>
      <c r="I74" s="104"/>
      <c r="J74" s="54">
        <f t="shared" si="3"/>
        <v>5000000</v>
      </c>
      <c r="K74" s="55">
        <f t="shared" si="4"/>
        <v>100</v>
      </c>
    </row>
    <row r="75" spans="1:11" ht="25.5" x14ac:dyDescent="0.25">
      <c r="A75" s="66" t="s">
        <v>152</v>
      </c>
      <c r="B75" s="67">
        <v>71535617.040000007</v>
      </c>
      <c r="C75" s="68">
        <v>70836102.219999999</v>
      </c>
      <c r="D75" s="69">
        <f t="shared" ref="D75:D81" si="8">C75/1034767901.17*100</f>
        <v>6.84560297433912</v>
      </c>
      <c r="E75" s="70">
        <f t="shared" ref="E75:E82" si="9">B75-C75</f>
        <v>699514.82000000775</v>
      </c>
      <c r="F75" s="55">
        <f t="shared" ref="F75:F82" si="10">C75/B75*100</f>
        <v>99.022144703653197</v>
      </c>
      <c r="G75" s="100">
        <v>54182045</v>
      </c>
      <c r="H75" s="103">
        <v>3516504.52</v>
      </c>
      <c r="I75" s="104">
        <v>6.5</v>
      </c>
      <c r="J75" s="54">
        <f t="shared" ref="J75:J81" si="11">C75-H75</f>
        <v>67319597.700000003</v>
      </c>
      <c r="K75" s="55">
        <f t="shared" ref="K75:K82" si="12">J75/C75*100</f>
        <v>95.035717085225031</v>
      </c>
    </row>
    <row r="76" spans="1:11" ht="25.5" x14ac:dyDescent="0.25">
      <c r="A76" s="74" t="s">
        <v>153</v>
      </c>
      <c r="B76" s="75">
        <v>6334928</v>
      </c>
      <c r="C76" s="58">
        <v>6334928</v>
      </c>
      <c r="D76" s="59">
        <f t="shared" si="8"/>
        <v>0.61220762577165089</v>
      </c>
      <c r="E76" s="60">
        <f t="shared" si="9"/>
        <v>0</v>
      </c>
      <c r="F76" s="61">
        <f t="shared" si="10"/>
        <v>100</v>
      </c>
      <c r="G76" s="96">
        <v>4761000</v>
      </c>
      <c r="H76" s="106">
        <v>4761000</v>
      </c>
      <c r="I76" s="107">
        <v>100</v>
      </c>
      <c r="J76" s="65">
        <f t="shared" si="11"/>
        <v>1573928</v>
      </c>
      <c r="K76" s="61">
        <f t="shared" si="12"/>
        <v>24.845238967198995</v>
      </c>
    </row>
    <row r="77" spans="1:11" ht="38.25" x14ac:dyDescent="0.25">
      <c r="A77" s="66" t="s">
        <v>154</v>
      </c>
      <c r="B77" s="67">
        <v>5200000</v>
      </c>
      <c r="C77" s="68">
        <v>5200000</v>
      </c>
      <c r="D77" s="69">
        <f t="shared" si="8"/>
        <v>0.50252815091388325</v>
      </c>
      <c r="E77" s="70">
        <f t="shared" si="9"/>
        <v>0</v>
      </c>
      <c r="F77" s="55">
        <f t="shared" si="10"/>
        <v>100</v>
      </c>
      <c r="G77" s="100">
        <v>4700000</v>
      </c>
      <c r="H77" s="103">
        <v>4700000</v>
      </c>
      <c r="I77" s="104">
        <v>100</v>
      </c>
      <c r="J77" s="54">
        <f t="shared" si="11"/>
        <v>500000</v>
      </c>
      <c r="K77" s="55">
        <f t="shared" si="12"/>
        <v>9.6153846153846168</v>
      </c>
    </row>
    <row r="78" spans="1:11" ht="25.5" x14ac:dyDescent="0.25">
      <c r="A78" s="66" t="s">
        <v>155</v>
      </c>
      <c r="B78" s="67">
        <v>1134928</v>
      </c>
      <c r="C78" s="68">
        <v>1134928</v>
      </c>
      <c r="D78" s="69">
        <f t="shared" si="8"/>
        <v>0.10967947485776763</v>
      </c>
      <c r="E78" s="70">
        <f t="shared" si="9"/>
        <v>0</v>
      </c>
      <c r="F78" s="55">
        <f t="shared" si="10"/>
        <v>100</v>
      </c>
      <c r="G78" s="100">
        <v>61000</v>
      </c>
      <c r="H78" s="103">
        <v>61000</v>
      </c>
      <c r="I78" s="104">
        <v>100</v>
      </c>
      <c r="J78" s="54">
        <f t="shared" si="11"/>
        <v>1073928</v>
      </c>
      <c r="K78" s="55">
        <f t="shared" si="12"/>
        <v>94.625209704932828</v>
      </c>
    </row>
    <row r="79" spans="1:11" ht="63.75" x14ac:dyDescent="0.25">
      <c r="A79" s="74" t="s">
        <v>156</v>
      </c>
      <c r="B79" s="57">
        <v>3011.7</v>
      </c>
      <c r="C79" s="58">
        <v>3011.7</v>
      </c>
      <c r="D79" s="59">
        <f t="shared" si="8"/>
        <v>2.9105077540525812E-4</v>
      </c>
      <c r="E79" s="60">
        <f t="shared" si="9"/>
        <v>0</v>
      </c>
      <c r="F79" s="61">
        <f t="shared" si="10"/>
        <v>100</v>
      </c>
      <c r="G79" s="96">
        <v>47234.67</v>
      </c>
      <c r="H79" s="106">
        <v>87350.77</v>
      </c>
      <c r="I79" s="107">
        <v>184.9</v>
      </c>
      <c r="J79" s="65">
        <f t="shared" si="11"/>
        <v>-84339.07</v>
      </c>
      <c r="K79" s="61">
        <f t="shared" si="12"/>
        <v>-2800.3808480260323</v>
      </c>
    </row>
    <row r="80" spans="1:11" ht="38.25" x14ac:dyDescent="0.25">
      <c r="A80" s="66" t="s">
        <v>157</v>
      </c>
      <c r="B80" s="67">
        <v>3011.7</v>
      </c>
      <c r="C80" s="68">
        <v>3011.7</v>
      </c>
      <c r="D80" s="69">
        <f t="shared" si="8"/>
        <v>2.9105077540525812E-4</v>
      </c>
      <c r="E80" s="70">
        <f t="shared" si="9"/>
        <v>0</v>
      </c>
      <c r="F80" s="55">
        <f t="shared" si="10"/>
        <v>100</v>
      </c>
      <c r="G80" s="100">
        <v>47234.67</v>
      </c>
      <c r="H80" s="103">
        <v>48270.77</v>
      </c>
      <c r="I80" s="104">
        <v>102.2</v>
      </c>
      <c r="J80" s="54">
        <f t="shared" si="11"/>
        <v>-45259.07</v>
      </c>
      <c r="K80" s="55">
        <f t="shared" si="12"/>
        <v>-1502.7748447720558</v>
      </c>
    </row>
    <row r="81" spans="1:11" ht="38.25" x14ac:dyDescent="0.25">
      <c r="A81" s="109" t="s">
        <v>158</v>
      </c>
      <c r="B81" s="57">
        <v>-2311846.4700000002</v>
      </c>
      <c r="C81" s="58">
        <v>-2313878.9700000002</v>
      </c>
      <c r="D81" s="59">
        <f t="shared" si="8"/>
        <v>-0.22361333081396556</v>
      </c>
      <c r="E81" s="60">
        <f t="shared" si="9"/>
        <v>2032.5</v>
      </c>
      <c r="F81" s="61">
        <f t="shared" si="10"/>
        <v>100.08791673782731</v>
      </c>
      <c r="G81" s="96">
        <v>-122606.45</v>
      </c>
      <c r="H81" s="106">
        <v>-122606.45</v>
      </c>
      <c r="I81" s="107">
        <v>100</v>
      </c>
      <c r="J81" s="65">
        <f t="shared" si="11"/>
        <v>-2191272.52</v>
      </c>
      <c r="K81" s="61">
        <f t="shared" si="12"/>
        <v>94.701259158770938</v>
      </c>
    </row>
    <row r="82" spans="1:11" ht="12.95" customHeight="1" x14ac:dyDescent="0.25">
      <c r="A82" s="110" t="s">
        <v>159</v>
      </c>
      <c r="B82" s="111">
        <v>1378149288.8900001</v>
      </c>
      <c r="C82" s="81">
        <v>1034767901.17</v>
      </c>
      <c r="D82" s="112">
        <v>100</v>
      </c>
      <c r="E82" s="83">
        <f t="shared" si="9"/>
        <v>343381387.72000015</v>
      </c>
      <c r="F82" s="84">
        <f t="shared" si="10"/>
        <v>75.083875855237054</v>
      </c>
      <c r="G82" s="86">
        <v>1305066256.3699999</v>
      </c>
      <c r="H82" s="113">
        <v>924389224.21999991</v>
      </c>
      <c r="I82" s="114">
        <v>70.8</v>
      </c>
      <c r="J82" s="88">
        <f>C82-H82</f>
        <v>110378676.95000005</v>
      </c>
      <c r="K82" s="84">
        <f t="shared" si="12"/>
        <v>10.666998543846999</v>
      </c>
    </row>
    <row r="83" spans="1:11" ht="12.95" customHeight="1" x14ac:dyDescent="0.25">
      <c r="A83" s="115"/>
      <c r="B83" s="116"/>
      <c r="C83" s="116"/>
      <c r="D83" s="117"/>
      <c r="E83" s="117"/>
    </row>
  </sheetData>
  <mergeCells count="9">
    <mergeCell ref="I1:K1"/>
    <mergeCell ref="A2:K2"/>
    <mergeCell ref="A3:A4"/>
    <mergeCell ref="B3:B4"/>
    <mergeCell ref="C3:C4"/>
    <mergeCell ref="D3:D4"/>
    <mergeCell ref="E3:E4"/>
    <mergeCell ref="F3:F4"/>
    <mergeCell ref="G3:K3"/>
  </mergeCells>
  <pageMargins left="0.78749999999999998" right="0.39374999999999999" top="0.59027779999999996" bottom="0.39374999999999999" header="0" footer="0"/>
  <pageSetup paperSize="9" scale="51" fitToHeight="0" orientation="portrait" r:id="rId1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zoomScaleNormal="87" zoomScaleSheetLayoutView="100" workbookViewId="0">
      <selection activeCell="C23" sqref="C23"/>
    </sheetView>
  </sheetViews>
  <sheetFormatPr defaultRowHeight="12.75" x14ac:dyDescent="0.2"/>
  <cols>
    <col min="1" max="1" width="68.7109375" style="1" customWidth="1"/>
    <col min="2" max="2" width="25" style="1" customWidth="1"/>
    <col min="3" max="3" width="17.85546875" style="1" customWidth="1"/>
    <col min="4" max="4" width="20.42578125" style="1" customWidth="1"/>
    <col min="5" max="5" width="18.42578125" style="1" customWidth="1"/>
    <col min="6" max="6" width="17.140625" style="1" customWidth="1"/>
    <col min="7" max="7" width="18.42578125" style="1" customWidth="1"/>
    <col min="8" max="8" width="16.140625" style="1" customWidth="1"/>
    <col min="9" max="9" width="17.42578125" style="1" customWidth="1"/>
    <col min="10" max="246" width="9.140625" style="1"/>
    <col min="247" max="247" width="68.7109375" style="1" customWidth="1"/>
    <col min="248" max="248" width="25" style="1" customWidth="1"/>
    <col min="249" max="249" width="17.85546875" style="1" customWidth="1"/>
    <col min="250" max="251" width="17.28515625" style="1" customWidth="1"/>
    <col min="252" max="502" width="9.140625" style="1"/>
    <col min="503" max="503" width="68.7109375" style="1" customWidth="1"/>
    <col min="504" max="504" width="25" style="1" customWidth="1"/>
    <col min="505" max="505" width="17.85546875" style="1" customWidth="1"/>
    <col min="506" max="507" width="17.28515625" style="1" customWidth="1"/>
    <col min="508" max="758" width="9.140625" style="1"/>
    <col min="759" max="759" width="68.7109375" style="1" customWidth="1"/>
    <col min="760" max="760" width="25" style="1" customWidth="1"/>
    <col min="761" max="761" width="17.85546875" style="1" customWidth="1"/>
    <col min="762" max="763" width="17.28515625" style="1" customWidth="1"/>
    <col min="764" max="1014" width="9.140625" style="1"/>
    <col min="1015" max="1015" width="68.7109375" style="1" customWidth="1"/>
    <col min="1016" max="1016" width="25" style="1" customWidth="1"/>
    <col min="1017" max="1017" width="17.85546875" style="1" customWidth="1"/>
    <col min="1018" max="1019" width="17.28515625" style="1" customWidth="1"/>
    <col min="1020" max="1270" width="9.140625" style="1"/>
    <col min="1271" max="1271" width="68.7109375" style="1" customWidth="1"/>
    <col min="1272" max="1272" width="25" style="1" customWidth="1"/>
    <col min="1273" max="1273" width="17.85546875" style="1" customWidth="1"/>
    <col min="1274" max="1275" width="17.28515625" style="1" customWidth="1"/>
    <col min="1276" max="1526" width="9.140625" style="1"/>
    <col min="1527" max="1527" width="68.7109375" style="1" customWidth="1"/>
    <col min="1528" max="1528" width="25" style="1" customWidth="1"/>
    <col min="1529" max="1529" width="17.85546875" style="1" customWidth="1"/>
    <col min="1530" max="1531" width="17.28515625" style="1" customWidth="1"/>
    <col min="1532" max="1782" width="9.140625" style="1"/>
    <col min="1783" max="1783" width="68.7109375" style="1" customWidth="1"/>
    <col min="1784" max="1784" width="25" style="1" customWidth="1"/>
    <col min="1785" max="1785" width="17.85546875" style="1" customWidth="1"/>
    <col min="1786" max="1787" width="17.28515625" style="1" customWidth="1"/>
    <col min="1788" max="2038" width="9.140625" style="1"/>
    <col min="2039" max="2039" width="68.7109375" style="1" customWidth="1"/>
    <col min="2040" max="2040" width="25" style="1" customWidth="1"/>
    <col min="2041" max="2041" width="17.85546875" style="1" customWidth="1"/>
    <col min="2042" max="2043" width="17.28515625" style="1" customWidth="1"/>
    <col min="2044" max="2294" width="9.140625" style="1"/>
    <col min="2295" max="2295" width="68.7109375" style="1" customWidth="1"/>
    <col min="2296" max="2296" width="25" style="1" customWidth="1"/>
    <col min="2297" max="2297" width="17.85546875" style="1" customWidth="1"/>
    <col min="2298" max="2299" width="17.28515625" style="1" customWidth="1"/>
    <col min="2300" max="2550" width="9.140625" style="1"/>
    <col min="2551" max="2551" width="68.7109375" style="1" customWidth="1"/>
    <col min="2552" max="2552" width="25" style="1" customWidth="1"/>
    <col min="2553" max="2553" width="17.85546875" style="1" customWidth="1"/>
    <col min="2554" max="2555" width="17.28515625" style="1" customWidth="1"/>
    <col min="2556" max="2806" width="9.140625" style="1"/>
    <col min="2807" max="2807" width="68.7109375" style="1" customWidth="1"/>
    <col min="2808" max="2808" width="25" style="1" customWidth="1"/>
    <col min="2809" max="2809" width="17.85546875" style="1" customWidth="1"/>
    <col min="2810" max="2811" width="17.28515625" style="1" customWidth="1"/>
    <col min="2812" max="3062" width="9.140625" style="1"/>
    <col min="3063" max="3063" width="68.7109375" style="1" customWidth="1"/>
    <col min="3064" max="3064" width="25" style="1" customWidth="1"/>
    <col min="3065" max="3065" width="17.85546875" style="1" customWidth="1"/>
    <col min="3066" max="3067" width="17.28515625" style="1" customWidth="1"/>
    <col min="3068" max="3318" width="9.140625" style="1"/>
    <col min="3319" max="3319" width="68.7109375" style="1" customWidth="1"/>
    <col min="3320" max="3320" width="25" style="1" customWidth="1"/>
    <col min="3321" max="3321" width="17.85546875" style="1" customWidth="1"/>
    <col min="3322" max="3323" width="17.28515625" style="1" customWidth="1"/>
    <col min="3324" max="3574" width="9.140625" style="1"/>
    <col min="3575" max="3575" width="68.7109375" style="1" customWidth="1"/>
    <col min="3576" max="3576" width="25" style="1" customWidth="1"/>
    <col min="3577" max="3577" width="17.85546875" style="1" customWidth="1"/>
    <col min="3578" max="3579" width="17.28515625" style="1" customWidth="1"/>
    <col min="3580" max="3830" width="9.140625" style="1"/>
    <col min="3831" max="3831" width="68.7109375" style="1" customWidth="1"/>
    <col min="3832" max="3832" width="25" style="1" customWidth="1"/>
    <col min="3833" max="3833" width="17.85546875" style="1" customWidth="1"/>
    <col min="3834" max="3835" width="17.28515625" style="1" customWidth="1"/>
    <col min="3836" max="4086" width="9.140625" style="1"/>
    <col min="4087" max="4087" width="68.7109375" style="1" customWidth="1"/>
    <col min="4088" max="4088" width="25" style="1" customWidth="1"/>
    <col min="4089" max="4089" width="17.85546875" style="1" customWidth="1"/>
    <col min="4090" max="4091" width="17.28515625" style="1" customWidth="1"/>
    <col min="4092" max="4342" width="9.140625" style="1"/>
    <col min="4343" max="4343" width="68.7109375" style="1" customWidth="1"/>
    <col min="4344" max="4344" width="25" style="1" customWidth="1"/>
    <col min="4345" max="4345" width="17.85546875" style="1" customWidth="1"/>
    <col min="4346" max="4347" width="17.28515625" style="1" customWidth="1"/>
    <col min="4348" max="4598" width="9.140625" style="1"/>
    <col min="4599" max="4599" width="68.7109375" style="1" customWidth="1"/>
    <col min="4600" max="4600" width="25" style="1" customWidth="1"/>
    <col min="4601" max="4601" width="17.85546875" style="1" customWidth="1"/>
    <col min="4602" max="4603" width="17.28515625" style="1" customWidth="1"/>
    <col min="4604" max="4854" width="9.140625" style="1"/>
    <col min="4855" max="4855" width="68.7109375" style="1" customWidth="1"/>
    <col min="4856" max="4856" width="25" style="1" customWidth="1"/>
    <col min="4857" max="4857" width="17.85546875" style="1" customWidth="1"/>
    <col min="4858" max="4859" width="17.28515625" style="1" customWidth="1"/>
    <col min="4860" max="5110" width="9.140625" style="1"/>
    <col min="5111" max="5111" width="68.7109375" style="1" customWidth="1"/>
    <col min="5112" max="5112" width="25" style="1" customWidth="1"/>
    <col min="5113" max="5113" width="17.85546875" style="1" customWidth="1"/>
    <col min="5114" max="5115" width="17.28515625" style="1" customWidth="1"/>
    <col min="5116" max="5366" width="9.140625" style="1"/>
    <col min="5367" max="5367" width="68.7109375" style="1" customWidth="1"/>
    <col min="5368" max="5368" width="25" style="1" customWidth="1"/>
    <col min="5369" max="5369" width="17.85546875" style="1" customWidth="1"/>
    <col min="5370" max="5371" width="17.28515625" style="1" customWidth="1"/>
    <col min="5372" max="5622" width="9.140625" style="1"/>
    <col min="5623" max="5623" width="68.7109375" style="1" customWidth="1"/>
    <col min="5624" max="5624" width="25" style="1" customWidth="1"/>
    <col min="5625" max="5625" width="17.85546875" style="1" customWidth="1"/>
    <col min="5626" max="5627" width="17.28515625" style="1" customWidth="1"/>
    <col min="5628" max="5878" width="9.140625" style="1"/>
    <col min="5879" max="5879" width="68.7109375" style="1" customWidth="1"/>
    <col min="5880" max="5880" width="25" style="1" customWidth="1"/>
    <col min="5881" max="5881" width="17.85546875" style="1" customWidth="1"/>
    <col min="5882" max="5883" width="17.28515625" style="1" customWidth="1"/>
    <col min="5884" max="6134" width="9.140625" style="1"/>
    <col min="6135" max="6135" width="68.7109375" style="1" customWidth="1"/>
    <col min="6136" max="6136" width="25" style="1" customWidth="1"/>
    <col min="6137" max="6137" width="17.85546875" style="1" customWidth="1"/>
    <col min="6138" max="6139" width="17.28515625" style="1" customWidth="1"/>
    <col min="6140" max="6390" width="9.140625" style="1"/>
    <col min="6391" max="6391" width="68.7109375" style="1" customWidth="1"/>
    <col min="6392" max="6392" width="25" style="1" customWidth="1"/>
    <col min="6393" max="6393" width="17.85546875" style="1" customWidth="1"/>
    <col min="6394" max="6395" width="17.28515625" style="1" customWidth="1"/>
    <col min="6396" max="6646" width="9.140625" style="1"/>
    <col min="6647" max="6647" width="68.7109375" style="1" customWidth="1"/>
    <col min="6648" max="6648" width="25" style="1" customWidth="1"/>
    <col min="6649" max="6649" width="17.85546875" style="1" customWidth="1"/>
    <col min="6650" max="6651" width="17.28515625" style="1" customWidth="1"/>
    <col min="6652" max="6902" width="9.140625" style="1"/>
    <col min="6903" max="6903" width="68.7109375" style="1" customWidth="1"/>
    <col min="6904" max="6904" width="25" style="1" customWidth="1"/>
    <col min="6905" max="6905" width="17.85546875" style="1" customWidth="1"/>
    <col min="6906" max="6907" width="17.28515625" style="1" customWidth="1"/>
    <col min="6908" max="7158" width="9.140625" style="1"/>
    <col min="7159" max="7159" width="68.7109375" style="1" customWidth="1"/>
    <col min="7160" max="7160" width="25" style="1" customWidth="1"/>
    <col min="7161" max="7161" width="17.85546875" style="1" customWidth="1"/>
    <col min="7162" max="7163" width="17.28515625" style="1" customWidth="1"/>
    <col min="7164" max="7414" width="9.140625" style="1"/>
    <col min="7415" max="7415" width="68.7109375" style="1" customWidth="1"/>
    <col min="7416" max="7416" width="25" style="1" customWidth="1"/>
    <col min="7417" max="7417" width="17.85546875" style="1" customWidth="1"/>
    <col min="7418" max="7419" width="17.28515625" style="1" customWidth="1"/>
    <col min="7420" max="7670" width="9.140625" style="1"/>
    <col min="7671" max="7671" width="68.7109375" style="1" customWidth="1"/>
    <col min="7672" max="7672" width="25" style="1" customWidth="1"/>
    <col min="7673" max="7673" width="17.85546875" style="1" customWidth="1"/>
    <col min="7674" max="7675" width="17.28515625" style="1" customWidth="1"/>
    <col min="7676" max="7926" width="9.140625" style="1"/>
    <col min="7927" max="7927" width="68.7109375" style="1" customWidth="1"/>
    <col min="7928" max="7928" width="25" style="1" customWidth="1"/>
    <col min="7929" max="7929" width="17.85546875" style="1" customWidth="1"/>
    <col min="7930" max="7931" width="17.28515625" style="1" customWidth="1"/>
    <col min="7932" max="8182" width="9.140625" style="1"/>
    <col min="8183" max="8183" width="68.7109375" style="1" customWidth="1"/>
    <col min="8184" max="8184" width="25" style="1" customWidth="1"/>
    <col min="8185" max="8185" width="17.85546875" style="1" customWidth="1"/>
    <col min="8186" max="8187" width="17.28515625" style="1" customWidth="1"/>
    <col min="8188" max="8438" width="9.140625" style="1"/>
    <col min="8439" max="8439" width="68.7109375" style="1" customWidth="1"/>
    <col min="8440" max="8440" width="25" style="1" customWidth="1"/>
    <col min="8441" max="8441" width="17.85546875" style="1" customWidth="1"/>
    <col min="8442" max="8443" width="17.28515625" style="1" customWidth="1"/>
    <col min="8444" max="8694" width="9.140625" style="1"/>
    <col min="8695" max="8695" width="68.7109375" style="1" customWidth="1"/>
    <col min="8696" max="8696" width="25" style="1" customWidth="1"/>
    <col min="8697" max="8697" width="17.85546875" style="1" customWidth="1"/>
    <col min="8698" max="8699" width="17.28515625" style="1" customWidth="1"/>
    <col min="8700" max="8950" width="9.140625" style="1"/>
    <col min="8951" max="8951" width="68.7109375" style="1" customWidth="1"/>
    <col min="8952" max="8952" width="25" style="1" customWidth="1"/>
    <col min="8953" max="8953" width="17.85546875" style="1" customWidth="1"/>
    <col min="8954" max="8955" width="17.28515625" style="1" customWidth="1"/>
    <col min="8956" max="9206" width="9.140625" style="1"/>
    <col min="9207" max="9207" width="68.7109375" style="1" customWidth="1"/>
    <col min="9208" max="9208" width="25" style="1" customWidth="1"/>
    <col min="9209" max="9209" width="17.85546875" style="1" customWidth="1"/>
    <col min="9210" max="9211" width="17.28515625" style="1" customWidth="1"/>
    <col min="9212" max="9462" width="9.140625" style="1"/>
    <col min="9463" max="9463" width="68.7109375" style="1" customWidth="1"/>
    <col min="9464" max="9464" width="25" style="1" customWidth="1"/>
    <col min="9465" max="9465" width="17.85546875" style="1" customWidth="1"/>
    <col min="9466" max="9467" width="17.28515625" style="1" customWidth="1"/>
    <col min="9468" max="9718" width="9.140625" style="1"/>
    <col min="9719" max="9719" width="68.7109375" style="1" customWidth="1"/>
    <col min="9720" max="9720" width="25" style="1" customWidth="1"/>
    <col min="9721" max="9721" width="17.85546875" style="1" customWidth="1"/>
    <col min="9722" max="9723" width="17.28515625" style="1" customWidth="1"/>
    <col min="9724" max="9974" width="9.140625" style="1"/>
    <col min="9975" max="9975" width="68.7109375" style="1" customWidth="1"/>
    <col min="9976" max="9976" width="25" style="1" customWidth="1"/>
    <col min="9977" max="9977" width="17.85546875" style="1" customWidth="1"/>
    <col min="9978" max="9979" width="17.28515625" style="1" customWidth="1"/>
    <col min="9980" max="10230" width="9.140625" style="1"/>
    <col min="10231" max="10231" width="68.7109375" style="1" customWidth="1"/>
    <col min="10232" max="10232" width="25" style="1" customWidth="1"/>
    <col min="10233" max="10233" width="17.85546875" style="1" customWidth="1"/>
    <col min="10234" max="10235" width="17.28515625" style="1" customWidth="1"/>
    <col min="10236" max="10486" width="9.140625" style="1"/>
    <col min="10487" max="10487" width="68.7109375" style="1" customWidth="1"/>
    <col min="10488" max="10488" width="25" style="1" customWidth="1"/>
    <col min="10489" max="10489" width="17.85546875" style="1" customWidth="1"/>
    <col min="10490" max="10491" width="17.28515625" style="1" customWidth="1"/>
    <col min="10492" max="10742" width="9.140625" style="1"/>
    <col min="10743" max="10743" width="68.7109375" style="1" customWidth="1"/>
    <col min="10744" max="10744" width="25" style="1" customWidth="1"/>
    <col min="10745" max="10745" width="17.85546875" style="1" customWidth="1"/>
    <col min="10746" max="10747" width="17.28515625" style="1" customWidth="1"/>
    <col min="10748" max="10998" width="9.140625" style="1"/>
    <col min="10999" max="10999" width="68.7109375" style="1" customWidth="1"/>
    <col min="11000" max="11000" width="25" style="1" customWidth="1"/>
    <col min="11001" max="11001" width="17.85546875" style="1" customWidth="1"/>
    <col min="11002" max="11003" width="17.28515625" style="1" customWidth="1"/>
    <col min="11004" max="11254" width="9.140625" style="1"/>
    <col min="11255" max="11255" width="68.7109375" style="1" customWidth="1"/>
    <col min="11256" max="11256" width="25" style="1" customWidth="1"/>
    <col min="11257" max="11257" width="17.85546875" style="1" customWidth="1"/>
    <col min="11258" max="11259" width="17.28515625" style="1" customWidth="1"/>
    <col min="11260" max="11510" width="9.140625" style="1"/>
    <col min="11511" max="11511" width="68.7109375" style="1" customWidth="1"/>
    <col min="11512" max="11512" width="25" style="1" customWidth="1"/>
    <col min="11513" max="11513" width="17.85546875" style="1" customWidth="1"/>
    <col min="11514" max="11515" width="17.28515625" style="1" customWidth="1"/>
    <col min="11516" max="11766" width="9.140625" style="1"/>
    <col min="11767" max="11767" width="68.7109375" style="1" customWidth="1"/>
    <col min="11768" max="11768" width="25" style="1" customWidth="1"/>
    <col min="11769" max="11769" width="17.85546875" style="1" customWidth="1"/>
    <col min="11770" max="11771" width="17.28515625" style="1" customWidth="1"/>
    <col min="11772" max="12022" width="9.140625" style="1"/>
    <col min="12023" max="12023" width="68.7109375" style="1" customWidth="1"/>
    <col min="12024" max="12024" width="25" style="1" customWidth="1"/>
    <col min="12025" max="12025" width="17.85546875" style="1" customWidth="1"/>
    <col min="12026" max="12027" width="17.28515625" style="1" customWidth="1"/>
    <col min="12028" max="12278" width="9.140625" style="1"/>
    <col min="12279" max="12279" width="68.7109375" style="1" customWidth="1"/>
    <col min="12280" max="12280" width="25" style="1" customWidth="1"/>
    <col min="12281" max="12281" width="17.85546875" style="1" customWidth="1"/>
    <col min="12282" max="12283" width="17.28515625" style="1" customWidth="1"/>
    <col min="12284" max="12534" width="9.140625" style="1"/>
    <col min="12535" max="12535" width="68.7109375" style="1" customWidth="1"/>
    <col min="12536" max="12536" width="25" style="1" customWidth="1"/>
    <col min="12537" max="12537" width="17.85546875" style="1" customWidth="1"/>
    <col min="12538" max="12539" width="17.28515625" style="1" customWidth="1"/>
    <col min="12540" max="12790" width="9.140625" style="1"/>
    <col min="12791" max="12791" width="68.7109375" style="1" customWidth="1"/>
    <col min="12792" max="12792" width="25" style="1" customWidth="1"/>
    <col min="12793" max="12793" width="17.85546875" style="1" customWidth="1"/>
    <col min="12794" max="12795" width="17.28515625" style="1" customWidth="1"/>
    <col min="12796" max="13046" width="9.140625" style="1"/>
    <col min="13047" max="13047" width="68.7109375" style="1" customWidth="1"/>
    <col min="13048" max="13048" width="25" style="1" customWidth="1"/>
    <col min="13049" max="13049" width="17.85546875" style="1" customWidth="1"/>
    <col min="13050" max="13051" width="17.28515625" style="1" customWidth="1"/>
    <col min="13052" max="13302" width="9.140625" style="1"/>
    <col min="13303" max="13303" width="68.7109375" style="1" customWidth="1"/>
    <col min="13304" max="13304" width="25" style="1" customWidth="1"/>
    <col min="13305" max="13305" width="17.85546875" style="1" customWidth="1"/>
    <col min="13306" max="13307" width="17.28515625" style="1" customWidth="1"/>
    <col min="13308" max="13558" width="9.140625" style="1"/>
    <col min="13559" max="13559" width="68.7109375" style="1" customWidth="1"/>
    <col min="13560" max="13560" width="25" style="1" customWidth="1"/>
    <col min="13561" max="13561" width="17.85546875" style="1" customWidth="1"/>
    <col min="13562" max="13563" width="17.28515625" style="1" customWidth="1"/>
    <col min="13564" max="13814" width="9.140625" style="1"/>
    <col min="13815" max="13815" width="68.7109375" style="1" customWidth="1"/>
    <col min="13816" max="13816" width="25" style="1" customWidth="1"/>
    <col min="13817" max="13817" width="17.85546875" style="1" customWidth="1"/>
    <col min="13818" max="13819" width="17.28515625" style="1" customWidth="1"/>
    <col min="13820" max="14070" width="9.140625" style="1"/>
    <col min="14071" max="14071" width="68.7109375" style="1" customWidth="1"/>
    <col min="14072" max="14072" width="25" style="1" customWidth="1"/>
    <col min="14073" max="14073" width="17.85546875" style="1" customWidth="1"/>
    <col min="14074" max="14075" width="17.28515625" style="1" customWidth="1"/>
    <col min="14076" max="14326" width="9.140625" style="1"/>
    <col min="14327" max="14327" width="68.7109375" style="1" customWidth="1"/>
    <col min="14328" max="14328" width="25" style="1" customWidth="1"/>
    <col min="14329" max="14329" width="17.85546875" style="1" customWidth="1"/>
    <col min="14330" max="14331" width="17.28515625" style="1" customWidth="1"/>
    <col min="14332" max="14582" width="9.140625" style="1"/>
    <col min="14583" max="14583" width="68.7109375" style="1" customWidth="1"/>
    <col min="14584" max="14584" width="25" style="1" customWidth="1"/>
    <col min="14585" max="14585" width="17.85546875" style="1" customWidth="1"/>
    <col min="14586" max="14587" width="17.28515625" style="1" customWidth="1"/>
    <col min="14588" max="14838" width="9.140625" style="1"/>
    <col min="14839" max="14839" width="68.7109375" style="1" customWidth="1"/>
    <col min="14840" max="14840" width="25" style="1" customWidth="1"/>
    <col min="14841" max="14841" width="17.85546875" style="1" customWidth="1"/>
    <col min="14842" max="14843" width="17.28515625" style="1" customWidth="1"/>
    <col min="14844" max="15094" width="9.140625" style="1"/>
    <col min="15095" max="15095" width="68.7109375" style="1" customWidth="1"/>
    <col min="15096" max="15096" width="25" style="1" customWidth="1"/>
    <col min="15097" max="15097" width="17.85546875" style="1" customWidth="1"/>
    <col min="15098" max="15099" width="17.28515625" style="1" customWidth="1"/>
    <col min="15100" max="15350" width="9.140625" style="1"/>
    <col min="15351" max="15351" width="68.7109375" style="1" customWidth="1"/>
    <col min="15352" max="15352" width="25" style="1" customWidth="1"/>
    <col min="15353" max="15353" width="17.85546875" style="1" customWidth="1"/>
    <col min="15354" max="15355" width="17.28515625" style="1" customWidth="1"/>
    <col min="15356" max="15606" width="9.140625" style="1"/>
    <col min="15607" max="15607" width="68.7109375" style="1" customWidth="1"/>
    <col min="15608" max="15608" width="25" style="1" customWidth="1"/>
    <col min="15609" max="15609" width="17.85546875" style="1" customWidth="1"/>
    <col min="15610" max="15611" width="17.28515625" style="1" customWidth="1"/>
    <col min="15612" max="15862" width="9.140625" style="1"/>
    <col min="15863" max="15863" width="68.7109375" style="1" customWidth="1"/>
    <col min="15864" max="15864" width="25" style="1" customWidth="1"/>
    <col min="15865" max="15865" width="17.85546875" style="1" customWidth="1"/>
    <col min="15866" max="15867" width="17.28515625" style="1" customWidth="1"/>
    <col min="15868" max="16118" width="9.140625" style="1"/>
    <col min="16119" max="16119" width="68.7109375" style="1" customWidth="1"/>
    <col min="16120" max="16120" width="25" style="1" customWidth="1"/>
    <col min="16121" max="16121" width="17.85546875" style="1" customWidth="1"/>
    <col min="16122" max="16123" width="17.28515625" style="1" customWidth="1"/>
    <col min="16124" max="16384" width="9.140625" style="1"/>
  </cols>
  <sheetData>
    <row r="1" spans="1:9" ht="17.25" customHeight="1" x14ac:dyDescent="0.2">
      <c r="A1" s="291"/>
      <c r="B1" s="291"/>
      <c r="C1" s="291"/>
      <c r="D1" s="291"/>
      <c r="E1" s="291"/>
    </row>
    <row r="2" spans="1:9" ht="15.75" customHeight="1" x14ac:dyDescent="0.25">
      <c r="A2" s="292"/>
      <c r="B2" s="292"/>
      <c r="C2" s="292"/>
      <c r="D2" s="293" t="s">
        <v>0</v>
      </c>
      <c r="E2" s="293"/>
      <c r="F2" s="293"/>
      <c r="G2" s="293"/>
    </row>
    <row r="3" spans="1:9" ht="15.75" x14ac:dyDescent="0.25">
      <c r="A3" s="290" t="s">
        <v>284</v>
      </c>
      <c r="B3" s="290"/>
      <c r="C3" s="290"/>
      <c r="D3" s="290"/>
      <c r="E3" s="290"/>
      <c r="F3" s="290"/>
      <c r="G3" s="290"/>
    </row>
    <row r="4" spans="1:9" ht="9.75" customHeight="1" x14ac:dyDescent="0.25">
      <c r="A4" s="297"/>
      <c r="B4" s="297"/>
      <c r="C4" s="297"/>
      <c r="D4" s="2"/>
    </row>
    <row r="5" spans="1:9" ht="18.75" customHeight="1" x14ac:dyDescent="0.2">
      <c r="A5" s="298" t="s">
        <v>1</v>
      </c>
      <c r="B5" s="299" t="s">
        <v>2</v>
      </c>
      <c r="C5" s="294" t="s">
        <v>3</v>
      </c>
      <c r="D5" s="294" t="s">
        <v>4</v>
      </c>
      <c r="E5" s="294" t="s">
        <v>5</v>
      </c>
      <c r="F5" s="294" t="s">
        <v>4</v>
      </c>
      <c r="G5" s="294" t="s">
        <v>6</v>
      </c>
      <c r="H5" s="294" t="s">
        <v>4</v>
      </c>
      <c r="I5" s="296" t="s">
        <v>7</v>
      </c>
    </row>
    <row r="6" spans="1:9" ht="18.75" customHeight="1" x14ac:dyDescent="0.2">
      <c r="A6" s="298"/>
      <c r="B6" s="299"/>
      <c r="C6" s="295"/>
      <c r="D6" s="295"/>
      <c r="E6" s="295"/>
      <c r="F6" s="295"/>
      <c r="G6" s="295"/>
      <c r="H6" s="295"/>
      <c r="I6" s="296"/>
    </row>
    <row r="7" spans="1:9" ht="14.25" customHeight="1" x14ac:dyDescent="0.2">
      <c r="A7" s="3">
        <v>1</v>
      </c>
      <c r="B7" s="3">
        <v>2</v>
      </c>
      <c r="C7" s="3">
        <v>3</v>
      </c>
      <c r="D7" s="3" t="s">
        <v>8</v>
      </c>
      <c r="E7" s="3">
        <v>5</v>
      </c>
      <c r="F7" s="4" t="s">
        <v>9</v>
      </c>
      <c r="G7" s="4">
        <v>7</v>
      </c>
      <c r="H7" s="5" t="s">
        <v>10</v>
      </c>
      <c r="I7" s="6">
        <v>9</v>
      </c>
    </row>
    <row r="8" spans="1:9" ht="20.25" customHeight="1" x14ac:dyDescent="0.2">
      <c r="A8" s="7" t="s">
        <v>11</v>
      </c>
      <c r="B8" s="8" t="s">
        <v>12</v>
      </c>
      <c r="C8" s="9">
        <f>C9+C11+C13+C18+C21+C22+C26+C28+C31+C35+C36</f>
        <v>490033758.82000005</v>
      </c>
      <c r="D8" s="9">
        <f>E8-C8</f>
        <v>108897.54999995232</v>
      </c>
      <c r="E8" s="9">
        <f>E9+E11+E13+E18+E21+E22+E26+E28+E31+E35+E36</f>
        <v>490142656.37</v>
      </c>
      <c r="F8" s="10">
        <f>G8-E8</f>
        <v>257326.97000002861</v>
      </c>
      <c r="G8" s="9">
        <f>G9+G11+G13+G18+G21+G22+G26+G28+G31+G35+G36</f>
        <v>490399983.34000003</v>
      </c>
      <c r="H8" s="11">
        <f>I8-G8</f>
        <v>184205.02999997139</v>
      </c>
      <c r="I8" s="12">
        <f>I9+I11+I13+I18+I21+I22+I26+I28+I31+I35+I36</f>
        <v>490584188.37</v>
      </c>
    </row>
    <row r="9" spans="1:9" ht="18" customHeight="1" x14ac:dyDescent="0.2">
      <c r="A9" s="13" t="s">
        <v>13</v>
      </c>
      <c r="B9" s="8" t="s">
        <v>14</v>
      </c>
      <c r="C9" s="9">
        <f>C10</f>
        <v>382155000</v>
      </c>
      <c r="D9" s="9">
        <f t="shared" ref="D9:D46" si="0">E9-C9</f>
        <v>0</v>
      </c>
      <c r="E9" s="9">
        <f>E10</f>
        <v>382155000</v>
      </c>
      <c r="F9" s="10">
        <f t="shared" ref="F9:F46" si="1">G9-E9</f>
        <v>0</v>
      </c>
      <c r="G9" s="9">
        <f>G10</f>
        <v>382155000</v>
      </c>
      <c r="H9" s="11">
        <f t="shared" ref="H9:H46" si="2">I9-G9</f>
        <v>0</v>
      </c>
      <c r="I9" s="12">
        <f>I10</f>
        <v>382155000</v>
      </c>
    </row>
    <row r="10" spans="1:9" ht="18.75" customHeight="1" x14ac:dyDescent="0.2">
      <c r="A10" s="14" t="s">
        <v>15</v>
      </c>
      <c r="B10" s="8" t="s">
        <v>16</v>
      </c>
      <c r="C10" s="9">
        <v>382155000</v>
      </c>
      <c r="D10" s="9">
        <f t="shared" si="0"/>
        <v>0</v>
      </c>
      <c r="E10" s="9">
        <v>382155000</v>
      </c>
      <c r="F10" s="10">
        <f t="shared" si="1"/>
        <v>0</v>
      </c>
      <c r="G10" s="9">
        <v>382155000</v>
      </c>
      <c r="H10" s="11">
        <f t="shared" si="2"/>
        <v>0</v>
      </c>
      <c r="I10" s="12">
        <v>382155000</v>
      </c>
    </row>
    <row r="11" spans="1:9" ht="34.15" customHeight="1" x14ac:dyDescent="0.2">
      <c r="A11" s="15" t="s">
        <v>17</v>
      </c>
      <c r="B11" s="8" t="s">
        <v>18</v>
      </c>
      <c r="C11" s="9">
        <f>C12</f>
        <v>2550040</v>
      </c>
      <c r="D11" s="9">
        <f t="shared" si="0"/>
        <v>0</v>
      </c>
      <c r="E11" s="9">
        <f>E12</f>
        <v>2550040</v>
      </c>
      <c r="F11" s="10">
        <f t="shared" si="1"/>
        <v>0</v>
      </c>
      <c r="G11" s="9">
        <f>G12</f>
        <v>2550040</v>
      </c>
      <c r="H11" s="11">
        <f t="shared" si="2"/>
        <v>0</v>
      </c>
      <c r="I11" s="12">
        <f>I12</f>
        <v>2550040</v>
      </c>
    </row>
    <row r="12" spans="1:9" ht="34.5" customHeight="1" x14ac:dyDescent="0.2">
      <c r="A12" s="14" t="s">
        <v>19</v>
      </c>
      <c r="B12" s="8" t="s">
        <v>20</v>
      </c>
      <c r="C12" s="9">
        <v>2550040</v>
      </c>
      <c r="D12" s="9">
        <f t="shared" si="0"/>
        <v>0</v>
      </c>
      <c r="E12" s="9">
        <v>2550040</v>
      </c>
      <c r="F12" s="10">
        <f t="shared" si="1"/>
        <v>0</v>
      </c>
      <c r="G12" s="9">
        <v>2550040</v>
      </c>
      <c r="H12" s="11">
        <f t="shared" si="2"/>
        <v>0</v>
      </c>
      <c r="I12" s="12">
        <v>2550040</v>
      </c>
    </row>
    <row r="13" spans="1:9" ht="17.25" customHeight="1" x14ac:dyDescent="0.2">
      <c r="A13" s="13" t="s">
        <v>21</v>
      </c>
      <c r="B13" s="8" t="s">
        <v>22</v>
      </c>
      <c r="C13" s="9">
        <f>C15+C17+C14</f>
        <v>21775000</v>
      </c>
      <c r="D13" s="9">
        <f t="shared" si="0"/>
        <v>0</v>
      </c>
      <c r="E13" s="9">
        <f>E15+E17+E14</f>
        <v>21775000</v>
      </c>
      <c r="F13" s="10">
        <f t="shared" si="1"/>
        <v>0</v>
      </c>
      <c r="G13" s="9">
        <f>G15+G17+G14</f>
        <v>21775000</v>
      </c>
      <c r="H13" s="11">
        <f t="shared" si="2"/>
        <v>0</v>
      </c>
      <c r="I13" s="12">
        <f>I15+I17+I14</f>
        <v>21775000</v>
      </c>
    </row>
    <row r="14" spans="1:9" ht="30" customHeight="1" x14ac:dyDescent="0.2">
      <c r="A14" s="16" t="s">
        <v>23</v>
      </c>
      <c r="B14" s="8" t="s">
        <v>24</v>
      </c>
      <c r="C14" s="9">
        <v>15975000</v>
      </c>
      <c r="D14" s="9">
        <f t="shared" si="0"/>
        <v>0</v>
      </c>
      <c r="E14" s="9">
        <v>15975000</v>
      </c>
      <c r="F14" s="10">
        <f t="shared" si="1"/>
        <v>0</v>
      </c>
      <c r="G14" s="9">
        <v>15975000</v>
      </c>
      <c r="H14" s="11">
        <f t="shared" si="2"/>
        <v>0</v>
      </c>
      <c r="I14" s="12">
        <v>15975000</v>
      </c>
    </row>
    <row r="15" spans="1:9" ht="20.45" customHeight="1" x14ac:dyDescent="0.2">
      <c r="A15" s="14" t="s">
        <v>25</v>
      </c>
      <c r="B15" s="8" t="s">
        <v>26</v>
      </c>
      <c r="C15" s="9">
        <v>100000</v>
      </c>
      <c r="D15" s="9">
        <f t="shared" si="0"/>
        <v>0</v>
      </c>
      <c r="E15" s="9">
        <v>100000</v>
      </c>
      <c r="F15" s="10">
        <f t="shared" si="1"/>
        <v>0</v>
      </c>
      <c r="G15" s="9">
        <v>100000</v>
      </c>
      <c r="H15" s="11">
        <f t="shared" si="2"/>
        <v>0</v>
      </c>
      <c r="I15" s="12">
        <v>100000</v>
      </c>
    </row>
    <row r="16" spans="1:9" ht="20.25" hidden="1" customHeight="1" x14ac:dyDescent="0.2">
      <c r="A16" s="14" t="s">
        <v>27</v>
      </c>
      <c r="B16" s="8" t="s">
        <v>28</v>
      </c>
      <c r="C16" s="9">
        <v>0</v>
      </c>
      <c r="D16" s="9">
        <f t="shared" si="0"/>
        <v>0</v>
      </c>
      <c r="E16" s="9">
        <v>0</v>
      </c>
      <c r="F16" s="10">
        <f t="shared" si="1"/>
        <v>0</v>
      </c>
      <c r="G16" s="9">
        <v>0</v>
      </c>
      <c r="H16" s="11">
        <f t="shared" si="2"/>
        <v>0</v>
      </c>
      <c r="I16" s="12">
        <v>0</v>
      </c>
    </row>
    <row r="17" spans="1:9" ht="31.9" customHeight="1" x14ac:dyDescent="0.2">
      <c r="A17" s="14" t="s">
        <v>29</v>
      </c>
      <c r="B17" s="8" t="s">
        <v>30</v>
      </c>
      <c r="C17" s="9">
        <v>5700000</v>
      </c>
      <c r="D17" s="9">
        <f t="shared" si="0"/>
        <v>0</v>
      </c>
      <c r="E17" s="9">
        <v>5700000</v>
      </c>
      <c r="F17" s="10">
        <f t="shared" si="1"/>
        <v>0</v>
      </c>
      <c r="G17" s="9">
        <v>5700000</v>
      </c>
      <c r="H17" s="11">
        <f t="shared" si="2"/>
        <v>0</v>
      </c>
      <c r="I17" s="12">
        <v>5700000</v>
      </c>
    </row>
    <row r="18" spans="1:9" ht="19.5" customHeight="1" x14ac:dyDescent="0.2">
      <c r="A18" s="17" t="s">
        <v>31</v>
      </c>
      <c r="B18" s="8" t="s">
        <v>32</v>
      </c>
      <c r="C18" s="9">
        <f>C19+C20</f>
        <v>28000000</v>
      </c>
      <c r="D18" s="9">
        <f t="shared" si="0"/>
        <v>0</v>
      </c>
      <c r="E18" s="9">
        <f>E19+E20</f>
        <v>28000000</v>
      </c>
      <c r="F18" s="10">
        <f t="shared" si="1"/>
        <v>0</v>
      </c>
      <c r="G18" s="9">
        <f>G19+G20</f>
        <v>28000000</v>
      </c>
      <c r="H18" s="11">
        <f t="shared" si="2"/>
        <v>0</v>
      </c>
      <c r="I18" s="12">
        <f>I19+I20</f>
        <v>28000000</v>
      </c>
    </row>
    <row r="19" spans="1:9" ht="17.45" customHeight="1" x14ac:dyDescent="0.2">
      <c r="A19" s="15" t="s">
        <v>33</v>
      </c>
      <c r="B19" s="8" t="s">
        <v>34</v>
      </c>
      <c r="C19" s="9">
        <v>15200000</v>
      </c>
      <c r="D19" s="9">
        <f t="shared" si="0"/>
        <v>0</v>
      </c>
      <c r="E19" s="9">
        <v>15200000</v>
      </c>
      <c r="F19" s="10">
        <f t="shared" si="1"/>
        <v>0</v>
      </c>
      <c r="G19" s="9">
        <v>15200000</v>
      </c>
      <c r="H19" s="11">
        <f t="shared" si="2"/>
        <v>0</v>
      </c>
      <c r="I19" s="12">
        <v>15200000</v>
      </c>
    </row>
    <row r="20" spans="1:9" ht="17.25" customHeight="1" x14ac:dyDescent="0.2">
      <c r="A20" s="15" t="s">
        <v>35</v>
      </c>
      <c r="B20" s="8" t="s">
        <v>36</v>
      </c>
      <c r="C20" s="9">
        <v>12800000</v>
      </c>
      <c r="D20" s="9">
        <f t="shared" si="0"/>
        <v>0</v>
      </c>
      <c r="E20" s="9">
        <v>12800000</v>
      </c>
      <c r="F20" s="10">
        <f t="shared" si="1"/>
        <v>0</v>
      </c>
      <c r="G20" s="9">
        <v>12800000</v>
      </c>
      <c r="H20" s="11">
        <f t="shared" si="2"/>
        <v>0</v>
      </c>
      <c r="I20" s="12">
        <v>12800000</v>
      </c>
    </row>
    <row r="21" spans="1:9" ht="17.25" customHeight="1" x14ac:dyDescent="0.2">
      <c r="A21" s="17" t="s">
        <v>37</v>
      </c>
      <c r="B21" s="8" t="s">
        <v>38</v>
      </c>
      <c r="C21" s="9">
        <v>6500000</v>
      </c>
      <c r="D21" s="9">
        <f t="shared" si="0"/>
        <v>0</v>
      </c>
      <c r="E21" s="9">
        <v>6500000</v>
      </c>
      <c r="F21" s="10">
        <f t="shared" si="1"/>
        <v>0</v>
      </c>
      <c r="G21" s="9">
        <v>6500000</v>
      </c>
      <c r="H21" s="11">
        <f t="shared" si="2"/>
        <v>0</v>
      </c>
      <c r="I21" s="12">
        <v>6500000</v>
      </c>
    </row>
    <row r="22" spans="1:9" ht="31.9" customHeight="1" x14ac:dyDescent="0.2">
      <c r="A22" s="13" t="s">
        <v>39</v>
      </c>
      <c r="B22" s="8" t="s">
        <v>40</v>
      </c>
      <c r="C22" s="9">
        <f>C23+C25+C24</f>
        <v>16711584.41</v>
      </c>
      <c r="D22" s="9">
        <f t="shared" si="0"/>
        <v>0</v>
      </c>
      <c r="E22" s="9">
        <f>E23+E25+E24</f>
        <v>16711584.41</v>
      </c>
      <c r="F22" s="10">
        <f t="shared" si="1"/>
        <v>4808811.82</v>
      </c>
      <c r="G22" s="9">
        <f>G23+G25+G24</f>
        <v>21520396.23</v>
      </c>
      <c r="H22" s="11">
        <f t="shared" si="2"/>
        <v>45272.5</v>
      </c>
      <c r="I22" s="12">
        <f>I23+I25+I24</f>
        <v>21565668.73</v>
      </c>
    </row>
    <row r="23" spans="1:9" ht="82.9" customHeight="1" x14ac:dyDescent="0.2">
      <c r="A23" s="18" t="s">
        <v>41</v>
      </c>
      <c r="B23" s="8" t="s">
        <v>42</v>
      </c>
      <c r="C23" s="9">
        <f>13503254.1+142703.31</f>
        <v>13645957.41</v>
      </c>
      <c r="D23" s="9">
        <f t="shared" si="0"/>
        <v>0</v>
      </c>
      <c r="E23" s="9">
        <f>13503254.1+142703.31</f>
        <v>13645957.41</v>
      </c>
      <c r="F23" s="10">
        <f t="shared" si="1"/>
        <v>0</v>
      </c>
      <c r="G23" s="9">
        <f>13503254.1+142703.31</f>
        <v>13645957.41</v>
      </c>
      <c r="H23" s="11">
        <f t="shared" si="2"/>
        <v>45272.5</v>
      </c>
      <c r="I23" s="12">
        <v>13691229.91</v>
      </c>
    </row>
    <row r="24" spans="1:9" ht="33" hidden="1" customHeight="1" x14ac:dyDescent="0.2">
      <c r="A24" s="18" t="s">
        <v>43</v>
      </c>
      <c r="B24" s="8" t="s">
        <v>44</v>
      </c>
      <c r="C24" s="9">
        <v>0</v>
      </c>
      <c r="D24" s="9">
        <f t="shared" si="0"/>
        <v>0</v>
      </c>
      <c r="E24" s="9">
        <v>0</v>
      </c>
      <c r="F24" s="10">
        <f t="shared" si="1"/>
        <v>231697.82</v>
      </c>
      <c r="G24" s="9">
        <v>231697.82</v>
      </c>
      <c r="H24" s="11">
        <f t="shared" si="2"/>
        <v>0</v>
      </c>
      <c r="I24" s="12">
        <v>231697.82</v>
      </c>
    </row>
    <row r="25" spans="1:9" ht="79.900000000000006" customHeight="1" x14ac:dyDescent="0.2">
      <c r="A25" s="18" t="s">
        <v>45</v>
      </c>
      <c r="B25" s="8" t="s">
        <v>46</v>
      </c>
      <c r="C25" s="9">
        <v>3065627</v>
      </c>
      <c r="D25" s="9">
        <f t="shared" si="0"/>
        <v>0</v>
      </c>
      <c r="E25" s="9">
        <v>3065627</v>
      </c>
      <c r="F25" s="10">
        <f t="shared" si="1"/>
        <v>4577114</v>
      </c>
      <c r="G25" s="9">
        <f>3065627+4577114</f>
        <v>7642741</v>
      </c>
      <c r="H25" s="11">
        <f t="shared" si="2"/>
        <v>0</v>
      </c>
      <c r="I25" s="12">
        <f>3065627+4577114</f>
        <v>7642741</v>
      </c>
    </row>
    <row r="26" spans="1:9" ht="19.899999999999999" customHeight="1" x14ac:dyDescent="0.2">
      <c r="A26" s="13" t="s">
        <v>47</v>
      </c>
      <c r="B26" s="8" t="s">
        <v>48</v>
      </c>
      <c r="C26" s="9">
        <f>C27</f>
        <v>7462413</v>
      </c>
      <c r="D26" s="9">
        <f t="shared" si="0"/>
        <v>0</v>
      </c>
      <c r="E26" s="9">
        <f>E27</f>
        <v>7462413</v>
      </c>
      <c r="F26" s="10">
        <f t="shared" si="1"/>
        <v>0</v>
      </c>
      <c r="G26" s="9">
        <f>G27</f>
        <v>7462413</v>
      </c>
      <c r="H26" s="11">
        <f t="shared" si="2"/>
        <v>0</v>
      </c>
      <c r="I26" s="12">
        <f>I27</f>
        <v>7462413</v>
      </c>
    </row>
    <row r="27" spans="1:9" ht="20.45" customHeight="1" x14ac:dyDescent="0.2">
      <c r="A27" s="14" t="s">
        <v>49</v>
      </c>
      <c r="B27" s="8" t="s">
        <v>50</v>
      </c>
      <c r="C27" s="9">
        <v>7462413</v>
      </c>
      <c r="D27" s="9">
        <f t="shared" si="0"/>
        <v>0</v>
      </c>
      <c r="E27" s="9">
        <v>7462413</v>
      </c>
      <c r="F27" s="10">
        <f t="shared" si="1"/>
        <v>0</v>
      </c>
      <c r="G27" s="9">
        <v>7462413</v>
      </c>
      <c r="H27" s="11">
        <f t="shared" si="2"/>
        <v>0</v>
      </c>
      <c r="I27" s="12">
        <v>7462413</v>
      </c>
    </row>
    <row r="28" spans="1:9" ht="30.6" customHeight="1" x14ac:dyDescent="0.2">
      <c r="A28" s="16" t="s">
        <v>51</v>
      </c>
      <c r="B28" s="8" t="s">
        <v>52</v>
      </c>
      <c r="C28" s="9">
        <f>C29+C30</f>
        <v>667318.1</v>
      </c>
      <c r="D28" s="9">
        <f t="shared" si="0"/>
        <v>108897.54999999993</v>
      </c>
      <c r="E28" s="9">
        <f>E29+E30</f>
        <v>776215.64999999991</v>
      </c>
      <c r="F28" s="10">
        <f t="shared" si="1"/>
        <v>25629.15000000014</v>
      </c>
      <c r="G28" s="9">
        <f>G29+G30</f>
        <v>801844.8</v>
      </c>
      <c r="H28" s="11">
        <f t="shared" si="2"/>
        <v>85084.510000000009</v>
      </c>
      <c r="I28" s="12">
        <f>I29+I30</f>
        <v>886929.31</v>
      </c>
    </row>
    <row r="29" spans="1:9" ht="19.899999999999999" customHeight="1" x14ac:dyDescent="0.2">
      <c r="A29" s="19" t="s">
        <v>53</v>
      </c>
      <c r="B29" s="8" t="s">
        <v>54</v>
      </c>
      <c r="C29" s="9">
        <v>348450</v>
      </c>
      <c r="D29" s="9">
        <f t="shared" si="0"/>
        <v>0</v>
      </c>
      <c r="E29" s="9">
        <v>348450</v>
      </c>
      <c r="F29" s="10">
        <f t="shared" si="1"/>
        <v>0</v>
      </c>
      <c r="G29" s="9">
        <v>348450</v>
      </c>
      <c r="H29" s="11">
        <f t="shared" si="2"/>
        <v>81059.320000000007</v>
      </c>
      <c r="I29" s="12">
        <v>429509.32</v>
      </c>
    </row>
    <row r="30" spans="1:9" ht="18" customHeight="1" x14ac:dyDescent="0.2">
      <c r="A30" s="19" t="s">
        <v>55</v>
      </c>
      <c r="B30" s="8" t="s">
        <v>56</v>
      </c>
      <c r="C30" s="9">
        <v>318868.09999999998</v>
      </c>
      <c r="D30" s="9">
        <f t="shared" si="0"/>
        <v>108897.54999999999</v>
      </c>
      <c r="E30" s="9">
        <f>318868.1+108897.55</f>
        <v>427765.64999999997</v>
      </c>
      <c r="F30" s="10">
        <f t="shared" si="1"/>
        <v>25629.150000000023</v>
      </c>
      <c r="G30" s="9">
        <v>453394.8</v>
      </c>
      <c r="H30" s="11">
        <f t="shared" si="2"/>
        <v>4025.1900000000023</v>
      </c>
      <c r="I30" s="12">
        <v>457419.99</v>
      </c>
    </row>
    <row r="31" spans="1:9" ht="31.9" customHeight="1" x14ac:dyDescent="0.2">
      <c r="A31" s="13" t="s">
        <v>57</v>
      </c>
      <c r="B31" s="8" t="s">
        <v>58</v>
      </c>
      <c r="C31" s="9">
        <f>C32+C34+C33</f>
        <v>18035986</v>
      </c>
      <c r="D31" s="9">
        <f t="shared" si="0"/>
        <v>0</v>
      </c>
      <c r="E31" s="9">
        <f>E32+E34+E33</f>
        <v>18035986</v>
      </c>
      <c r="F31" s="10">
        <f t="shared" si="1"/>
        <v>0</v>
      </c>
      <c r="G31" s="9">
        <f>G32+G34+G33</f>
        <v>18035986</v>
      </c>
      <c r="H31" s="11">
        <f t="shared" si="2"/>
        <v>0</v>
      </c>
      <c r="I31" s="12">
        <f>I32+I34+I33</f>
        <v>18035986</v>
      </c>
    </row>
    <row r="32" spans="1:9" ht="82.15" customHeight="1" x14ac:dyDescent="0.2">
      <c r="A32" s="20" t="s">
        <v>59</v>
      </c>
      <c r="B32" s="8" t="s">
        <v>60</v>
      </c>
      <c r="C32" s="9">
        <v>1798986</v>
      </c>
      <c r="D32" s="9">
        <f t="shared" si="0"/>
        <v>0</v>
      </c>
      <c r="E32" s="9">
        <v>1798986</v>
      </c>
      <c r="F32" s="10">
        <f t="shared" si="1"/>
        <v>0</v>
      </c>
      <c r="G32" s="9">
        <v>1798986</v>
      </c>
      <c r="H32" s="11">
        <f t="shared" si="2"/>
        <v>0</v>
      </c>
      <c r="I32" s="12">
        <v>1798986</v>
      </c>
    </row>
    <row r="33" spans="1:9" ht="39" customHeight="1" x14ac:dyDescent="0.2">
      <c r="A33" s="20" t="s">
        <v>61</v>
      </c>
      <c r="B33" s="8" t="s">
        <v>62</v>
      </c>
      <c r="C33" s="9">
        <v>0</v>
      </c>
      <c r="D33" s="9">
        <f t="shared" si="0"/>
        <v>0</v>
      </c>
      <c r="E33" s="9">
        <v>0</v>
      </c>
      <c r="F33" s="10">
        <f t="shared" si="1"/>
        <v>0</v>
      </c>
      <c r="G33" s="9">
        <v>0</v>
      </c>
      <c r="H33" s="11">
        <f t="shared" si="2"/>
        <v>0</v>
      </c>
      <c r="I33" s="12">
        <v>0</v>
      </c>
    </row>
    <row r="34" spans="1:9" ht="33" customHeight="1" x14ac:dyDescent="0.2">
      <c r="A34" s="20" t="s">
        <v>63</v>
      </c>
      <c r="B34" s="8" t="s">
        <v>64</v>
      </c>
      <c r="C34" s="9">
        <v>16237000</v>
      </c>
      <c r="D34" s="9">
        <f t="shared" si="0"/>
        <v>0</v>
      </c>
      <c r="E34" s="9">
        <v>16237000</v>
      </c>
      <c r="F34" s="10">
        <f t="shared" si="1"/>
        <v>0</v>
      </c>
      <c r="G34" s="9">
        <v>16237000</v>
      </c>
      <c r="H34" s="11">
        <f t="shared" si="2"/>
        <v>0</v>
      </c>
      <c r="I34" s="12">
        <v>16237000</v>
      </c>
    </row>
    <row r="35" spans="1:9" ht="19.5" customHeight="1" x14ac:dyDescent="0.2">
      <c r="A35" s="13" t="s">
        <v>65</v>
      </c>
      <c r="B35" s="8" t="s">
        <v>66</v>
      </c>
      <c r="C35" s="9">
        <v>1315000</v>
      </c>
      <c r="D35" s="9">
        <f t="shared" si="0"/>
        <v>0</v>
      </c>
      <c r="E35" s="9">
        <v>1315000</v>
      </c>
      <c r="F35" s="10">
        <f t="shared" si="1"/>
        <v>0</v>
      </c>
      <c r="G35" s="9">
        <v>1315000</v>
      </c>
      <c r="H35" s="11">
        <f t="shared" si="2"/>
        <v>53848.020000000019</v>
      </c>
      <c r="I35" s="12">
        <v>1368848.02</v>
      </c>
    </row>
    <row r="36" spans="1:9" ht="18" customHeight="1" x14ac:dyDescent="0.2">
      <c r="A36" s="13" t="s">
        <v>67</v>
      </c>
      <c r="B36" s="8" t="s">
        <v>68</v>
      </c>
      <c r="C36" s="9">
        <v>4861417.3099999996</v>
      </c>
      <c r="D36" s="9">
        <f t="shared" si="0"/>
        <v>0</v>
      </c>
      <c r="E36" s="9">
        <v>4861417.3099999996</v>
      </c>
      <c r="F36" s="10">
        <f t="shared" si="1"/>
        <v>-4577114</v>
      </c>
      <c r="G36" s="9">
        <f>4861417.31-4577114</f>
        <v>284303.30999999959</v>
      </c>
      <c r="H36" s="11">
        <f t="shared" si="2"/>
        <v>0</v>
      </c>
      <c r="I36" s="12">
        <f>4861417.31-4577114</f>
        <v>284303.30999999959</v>
      </c>
    </row>
    <row r="37" spans="1:9" ht="18.75" customHeight="1" x14ac:dyDescent="0.2">
      <c r="A37" s="13" t="s">
        <v>69</v>
      </c>
      <c r="B37" s="8" t="s">
        <v>70</v>
      </c>
      <c r="C37" s="9">
        <f>C38+C43+C44+C45</f>
        <v>772354011.3900001</v>
      </c>
      <c r="D37" s="9">
        <f t="shared" si="0"/>
        <v>31371798.00999999</v>
      </c>
      <c r="E37" s="9">
        <f>E38+E43+E44+E45</f>
        <v>803725809.4000001</v>
      </c>
      <c r="F37" s="10">
        <f t="shared" si="1"/>
        <v>63706409.74000001</v>
      </c>
      <c r="G37" s="9">
        <f>G38+G43+G44+G45</f>
        <v>867432219.1400001</v>
      </c>
      <c r="H37" s="11">
        <f t="shared" si="2"/>
        <v>20132881.379999876</v>
      </c>
      <c r="I37" s="12">
        <f>I38+I43+I44+I45</f>
        <v>887565100.51999998</v>
      </c>
    </row>
    <row r="38" spans="1:9" ht="32.450000000000003" customHeight="1" x14ac:dyDescent="0.2">
      <c r="A38" s="14" t="s">
        <v>71</v>
      </c>
      <c r="B38" s="8" t="s">
        <v>72</v>
      </c>
      <c r="C38" s="9">
        <f>C39+C40+C41+C42</f>
        <v>772354011.3900001</v>
      </c>
      <c r="D38" s="9">
        <f>E38-C38</f>
        <v>34232011.75999999</v>
      </c>
      <c r="E38" s="9">
        <f>E39+E40+E41+E42</f>
        <v>806586023.1500001</v>
      </c>
      <c r="F38" s="10">
        <f t="shared" si="1"/>
        <v>63151005.569999933</v>
      </c>
      <c r="G38" s="9">
        <f>G39+G40+G41+G42</f>
        <v>869737028.72000003</v>
      </c>
      <c r="H38" s="11">
        <f t="shared" si="2"/>
        <v>13801978.569999933</v>
      </c>
      <c r="I38" s="12">
        <f>I39+I40+I41+I42</f>
        <v>883539007.28999996</v>
      </c>
    </row>
    <row r="39" spans="1:9" ht="16.899999999999999" customHeight="1" x14ac:dyDescent="0.2">
      <c r="A39" s="14" t="s">
        <v>73</v>
      </c>
      <c r="B39" s="8" t="s">
        <v>74</v>
      </c>
      <c r="C39" s="9">
        <v>17002872.940000001</v>
      </c>
      <c r="D39" s="9">
        <f t="shared" si="0"/>
        <v>0</v>
      </c>
      <c r="E39" s="9">
        <v>17002872.940000001</v>
      </c>
      <c r="F39" s="10">
        <f t="shared" si="1"/>
        <v>0</v>
      </c>
      <c r="G39" s="9">
        <v>17002872.940000001</v>
      </c>
      <c r="H39" s="11">
        <f t="shared" si="2"/>
        <v>0</v>
      </c>
      <c r="I39" s="12">
        <v>17002872.940000001</v>
      </c>
    </row>
    <row r="40" spans="1:9" ht="36" customHeight="1" x14ac:dyDescent="0.2">
      <c r="A40" s="21" t="s">
        <v>75</v>
      </c>
      <c r="B40" s="8" t="s">
        <v>76</v>
      </c>
      <c r="C40" s="9">
        <v>181043858.05000001</v>
      </c>
      <c r="D40" s="9">
        <f t="shared" si="0"/>
        <v>1085290.7599999905</v>
      </c>
      <c r="E40" s="9">
        <f>181565078.23+564070.58</f>
        <v>182129148.81</v>
      </c>
      <c r="F40" s="10">
        <f t="shared" si="1"/>
        <v>27378697.400000006</v>
      </c>
      <c r="G40" s="9">
        <v>209507846.21000001</v>
      </c>
      <c r="H40" s="11">
        <f t="shared" si="2"/>
        <v>0</v>
      </c>
      <c r="I40" s="12">
        <v>209507846.21000001</v>
      </c>
    </row>
    <row r="41" spans="1:9" ht="19.899999999999999" customHeight="1" x14ac:dyDescent="0.2">
      <c r="A41" s="21" t="s">
        <v>77</v>
      </c>
      <c r="B41" s="8" t="s">
        <v>78</v>
      </c>
      <c r="C41" s="9">
        <v>569097763.57000005</v>
      </c>
      <c r="D41" s="9">
        <f t="shared" si="0"/>
        <v>-459</v>
      </c>
      <c r="E41" s="9">
        <v>569097304.57000005</v>
      </c>
      <c r="F41" s="10">
        <f t="shared" si="1"/>
        <v>9889773.939999938</v>
      </c>
      <c r="G41" s="9">
        <f>578257078.51+730000</f>
        <v>578987078.50999999</v>
      </c>
      <c r="H41" s="11">
        <f t="shared" si="2"/>
        <v>1505592.5900000334</v>
      </c>
      <c r="I41" s="12">
        <f>579192671.1+1300000</f>
        <v>580492671.10000002</v>
      </c>
    </row>
    <row r="42" spans="1:9" ht="18" customHeight="1" x14ac:dyDescent="0.2">
      <c r="A42" s="22" t="s">
        <v>79</v>
      </c>
      <c r="B42" s="8" t="s">
        <v>80</v>
      </c>
      <c r="C42" s="9">
        <v>5209516.83</v>
      </c>
      <c r="D42" s="9">
        <f t="shared" si="0"/>
        <v>33147180</v>
      </c>
      <c r="E42" s="9">
        <f>37356696.83+1000000</f>
        <v>38356696.829999998</v>
      </c>
      <c r="F42" s="10">
        <f t="shared" si="1"/>
        <v>25882534.230000004</v>
      </c>
      <c r="G42" s="9">
        <v>64239231.060000002</v>
      </c>
      <c r="H42" s="11">
        <f t="shared" si="2"/>
        <v>12296385.980000004</v>
      </c>
      <c r="I42" s="12">
        <v>76535617.040000007</v>
      </c>
    </row>
    <row r="43" spans="1:9" ht="31.5" customHeight="1" x14ac:dyDescent="0.2">
      <c r="A43" s="23" t="s">
        <v>81</v>
      </c>
      <c r="B43" s="24" t="s">
        <v>82</v>
      </c>
      <c r="C43" s="9">
        <v>0</v>
      </c>
      <c r="D43" s="9">
        <f t="shared" si="0"/>
        <v>0</v>
      </c>
      <c r="E43" s="9">
        <v>0</v>
      </c>
      <c r="F43" s="10">
        <f t="shared" si="1"/>
        <v>0</v>
      </c>
      <c r="G43" s="9">
        <v>0</v>
      </c>
      <c r="H43" s="11">
        <f t="shared" si="2"/>
        <v>6334928</v>
      </c>
      <c r="I43" s="12">
        <f>5200000+1134928</f>
        <v>6334928</v>
      </c>
    </row>
    <row r="44" spans="1:9" ht="30.75" customHeight="1" x14ac:dyDescent="0.2">
      <c r="A44" s="23" t="s">
        <v>83</v>
      </c>
      <c r="B44" s="24" t="s">
        <v>84</v>
      </c>
      <c r="C44" s="9">
        <v>0</v>
      </c>
      <c r="D44" s="9">
        <f t="shared" si="0"/>
        <v>0</v>
      </c>
      <c r="E44" s="9">
        <v>0</v>
      </c>
      <c r="F44" s="10">
        <f t="shared" si="1"/>
        <v>3011.7</v>
      </c>
      <c r="G44" s="9">
        <v>3011.7</v>
      </c>
      <c r="H44" s="11">
        <f t="shared" si="2"/>
        <v>0</v>
      </c>
      <c r="I44" s="12">
        <v>3011.7</v>
      </c>
    </row>
    <row r="45" spans="1:9" ht="54" customHeight="1" x14ac:dyDescent="0.2">
      <c r="A45" s="22" t="s">
        <v>85</v>
      </c>
      <c r="B45" s="25" t="s">
        <v>86</v>
      </c>
      <c r="C45" s="9">
        <v>0</v>
      </c>
      <c r="D45" s="9">
        <f t="shared" si="0"/>
        <v>-2860213.75</v>
      </c>
      <c r="E45" s="9">
        <v>-2860213.75</v>
      </c>
      <c r="F45" s="10">
        <f t="shared" si="1"/>
        <v>552392.4700000002</v>
      </c>
      <c r="G45" s="9">
        <v>-2307821.2799999998</v>
      </c>
      <c r="H45" s="11">
        <f t="shared" si="2"/>
        <v>-4025.1900000004098</v>
      </c>
      <c r="I45" s="12">
        <v>-2311846.4700000002</v>
      </c>
    </row>
    <row r="46" spans="1:9" ht="20.45" customHeight="1" x14ac:dyDescent="0.2">
      <c r="A46" s="26" t="s">
        <v>87</v>
      </c>
      <c r="B46" s="27"/>
      <c r="C46" s="28">
        <f>C37+C8</f>
        <v>1262387770.21</v>
      </c>
      <c r="D46" s="28">
        <f t="shared" si="0"/>
        <v>31480695.559999943</v>
      </c>
      <c r="E46" s="28">
        <f>E37+E8</f>
        <v>1293868465.77</v>
      </c>
      <c r="F46" s="29">
        <f t="shared" si="1"/>
        <v>63963736.710000038</v>
      </c>
      <c r="G46" s="28">
        <f>G37+G8</f>
        <v>1357832202.48</v>
      </c>
      <c r="H46" s="30">
        <f t="shared" si="2"/>
        <v>20317086.409999847</v>
      </c>
      <c r="I46" s="31">
        <f>I37+I8</f>
        <v>1378149288.8899999</v>
      </c>
    </row>
    <row r="48" spans="1:9" x14ac:dyDescent="0.2">
      <c r="C48" s="32"/>
      <c r="D48" s="32"/>
    </row>
    <row r="50" spans="3:4" x14ac:dyDescent="0.2">
      <c r="C50" s="33"/>
      <c r="D50" s="33"/>
    </row>
    <row r="51" spans="3:4" x14ac:dyDescent="0.2">
      <c r="C51" s="32"/>
      <c r="D51" s="32"/>
    </row>
  </sheetData>
  <mergeCells count="14">
    <mergeCell ref="H5:H6"/>
    <mergeCell ref="I5:I6"/>
    <mergeCell ref="A4:C4"/>
    <mergeCell ref="A5:A6"/>
    <mergeCell ref="B5:B6"/>
    <mergeCell ref="C5:C6"/>
    <mergeCell ref="D5:D6"/>
    <mergeCell ref="E5:E6"/>
    <mergeCell ref="A3:G3"/>
    <mergeCell ref="A1:E1"/>
    <mergeCell ref="A2:C2"/>
    <mergeCell ref="D2:G2"/>
    <mergeCell ref="F5:F6"/>
    <mergeCell ref="G5:G6"/>
  </mergeCells>
  <pageMargins left="0.98425196850393704" right="0.19685039370078741" top="0.39370078740157483" bottom="0.39370078740157483" header="0" footer="0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4</vt:lpstr>
      <vt:lpstr>3</vt:lpstr>
      <vt:lpstr>2</vt:lpstr>
      <vt:lpstr>Приложение №1</vt:lpstr>
      <vt:lpstr>'2'!Заголовки_для_печати</vt:lpstr>
      <vt:lpstr>'3'!Заголовки_для_печати</vt:lpstr>
      <vt:lpstr>'4'!Заголовки_для_печати</vt:lpstr>
      <vt:lpstr>'3'!Область_печати</vt:lpstr>
      <vt:lpstr>'4'!Область_печати</vt:lpstr>
      <vt:lpstr>'Приложение №1'!Область_печати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2022-12-30T06:09:57Z</dcterms:modified>
</cp:coreProperties>
</file>