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5480" windowHeight="11640" activeTab="2"/>
  </bookViews>
  <sheets>
    <sheet name="прил 8" sheetId="3" r:id="rId1"/>
    <sheet name="прил 10" sheetId="5" r:id="rId2"/>
    <sheet name="прил 12" sheetId="2" r:id="rId3"/>
  </sheets>
  <definedNames>
    <definedName name="_xlnm.Print_Titles" localSheetId="1">'прил 10'!$5:$7</definedName>
    <definedName name="_xlnm.Print_Titles" localSheetId="2">'прил 12'!$4:$5</definedName>
    <definedName name="_xlnm.Print_Area" localSheetId="1">'прил 10'!$A$1:$S$1351</definedName>
    <definedName name="_xlnm.Print_Area" localSheetId="0">'прил 8'!$A$1:$E$55</definedName>
  </definedNames>
  <calcPr calcId="125725"/>
</workbook>
</file>

<file path=xl/calcChain.xml><?xml version="1.0" encoding="utf-8"?>
<calcChain xmlns="http://schemas.openxmlformats.org/spreadsheetml/2006/main">
  <c r="S473" i="5"/>
  <c r="R473"/>
  <c r="S377"/>
  <c r="R377"/>
  <c r="G209" i="2" s="1"/>
  <c r="G982"/>
  <c r="G981" s="1"/>
  <c r="G980" s="1"/>
  <c r="G979" s="1"/>
  <c r="H965"/>
  <c r="H964" s="1"/>
  <c r="H963" s="1"/>
  <c r="H962" s="1"/>
  <c r="H977"/>
  <c r="H976" s="1"/>
  <c r="H975" s="1"/>
  <c r="H974" s="1"/>
  <c r="G976"/>
  <c r="G975"/>
  <c r="G974" s="1"/>
  <c r="H973"/>
  <c r="H972" s="1"/>
  <c r="H971" s="1"/>
  <c r="H970" s="1"/>
  <c r="G971"/>
  <c r="G970" s="1"/>
  <c r="G972"/>
  <c r="G330"/>
  <c r="H52"/>
  <c r="G52"/>
  <c r="H209"/>
  <c r="H208" s="1"/>
  <c r="H207" s="1"/>
  <c r="H206" s="1"/>
  <c r="H1053"/>
  <c r="H1052" s="1"/>
  <c r="H1051" s="1"/>
  <c r="H1050"/>
  <c r="H1049" s="1"/>
  <c r="H1048" s="1"/>
  <c r="H1046"/>
  <c r="H1045" s="1"/>
  <c r="H1044" s="1"/>
  <c r="H1043"/>
  <c r="H1042" s="1"/>
  <c r="H1041" s="1"/>
  <c r="H1039"/>
  <c r="H1038"/>
  <c r="H1033"/>
  <c r="H1032"/>
  <c r="H1026"/>
  <c r="H1025" s="1"/>
  <c r="H1024" s="1"/>
  <c r="H1018"/>
  <c r="H1017"/>
  <c r="H1016"/>
  <c r="H1015"/>
  <c r="H1014"/>
  <c r="H1013"/>
  <c r="H1012"/>
  <c r="H1008"/>
  <c r="H1007"/>
  <c r="H1006" s="1"/>
  <c r="H1003"/>
  <c r="H1002" s="1"/>
  <c r="H1001" s="1"/>
  <c r="H1000"/>
  <c r="H999" s="1"/>
  <c r="H998" s="1"/>
  <c r="H996"/>
  <c r="H995" s="1"/>
  <c r="H994" s="1"/>
  <c r="H993"/>
  <c r="H992" s="1"/>
  <c r="H991" s="1"/>
  <c r="H969"/>
  <c r="H968" s="1"/>
  <c r="H967" s="1"/>
  <c r="H966" s="1"/>
  <c r="H956"/>
  <c r="H955" s="1"/>
  <c r="H954" s="1"/>
  <c r="H953" s="1"/>
  <c r="H952" s="1"/>
  <c r="H944"/>
  <c r="H943" s="1"/>
  <c r="H942" s="1"/>
  <c r="H941" s="1"/>
  <c r="H940" s="1"/>
  <c r="H939"/>
  <c r="H938" s="1"/>
  <c r="H937" s="1"/>
  <c r="H936" s="1"/>
  <c r="H935"/>
  <c r="H934" s="1"/>
  <c r="H933" s="1"/>
  <c r="H932" s="1"/>
  <c r="H930"/>
  <c r="H929"/>
  <c r="H925"/>
  <c r="H924" s="1"/>
  <c r="H923"/>
  <c r="H922"/>
  <c r="H921" s="1"/>
  <c r="H920" s="1"/>
  <c r="H919"/>
  <c r="H918"/>
  <c r="H917"/>
  <c r="H911"/>
  <c r="H909" s="1"/>
  <c r="H908" s="1"/>
  <c r="H904"/>
  <c r="H903"/>
  <c r="H900"/>
  <c r="H899"/>
  <c r="H898"/>
  <c r="H894"/>
  <c r="H893" s="1"/>
  <c r="H892" s="1"/>
  <c r="H891" s="1"/>
  <c r="H890"/>
  <c r="H889"/>
  <c r="H883"/>
  <c r="H882" s="1"/>
  <c r="H881" s="1"/>
  <c r="H880" s="1"/>
  <c r="H879"/>
  <c r="H878"/>
  <c r="H877"/>
  <c r="H872"/>
  <c r="H871"/>
  <c r="H870" s="1"/>
  <c r="H869" s="1"/>
  <c r="H867"/>
  <c r="H866" s="1"/>
  <c r="H865"/>
  <c r="H864"/>
  <c r="H861"/>
  <c r="H860"/>
  <c r="H859"/>
  <c r="H853"/>
  <c r="H852" s="1"/>
  <c r="H851" s="1"/>
  <c r="H850" s="1"/>
  <c r="H849" s="1"/>
  <c r="H848"/>
  <c r="H847" s="1"/>
  <c r="H846" s="1"/>
  <c r="H845" s="1"/>
  <c r="H844" s="1"/>
  <c r="H843"/>
  <c r="H842" s="1"/>
  <c r="H841" s="1"/>
  <c r="H840" s="1"/>
  <c r="H839" s="1"/>
  <c r="H838"/>
  <c r="H837"/>
  <c r="H832"/>
  <c r="H831"/>
  <c r="H830"/>
  <c r="H829"/>
  <c r="H823"/>
  <c r="H822" s="1"/>
  <c r="H821" s="1"/>
  <c r="H820" s="1"/>
  <c r="H819"/>
  <c r="H818"/>
  <c r="H817"/>
  <c r="H812"/>
  <c r="H811"/>
  <c r="H810"/>
  <c r="H809"/>
  <c r="H807"/>
  <c r="H806"/>
  <c r="H803"/>
  <c r="H796"/>
  <c r="H795"/>
  <c r="H791"/>
  <c r="H790"/>
  <c r="H789"/>
  <c r="H788"/>
  <c r="H787"/>
  <c r="H786"/>
  <c r="H785"/>
  <c r="H784"/>
  <c r="H783"/>
  <c r="H782"/>
  <c r="H777"/>
  <c r="H776" s="1"/>
  <c r="H775" s="1"/>
  <c r="H774" s="1"/>
  <c r="H773" s="1"/>
  <c r="H768"/>
  <c r="H767"/>
  <c r="H766"/>
  <c r="H765"/>
  <c r="H760"/>
  <c r="H759" s="1"/>
  <c r="H758" s="1"/>
  <c r="H757" s="1"/>
  <c r="H756" s="1"/>
  <c r="H755"/>
  <c r="H754"/>
  <c r="H753"/>
  <c r="H749"/>
  <c r="H748"/>
  <c r="H747"/>
  <c r="H746"/>
  <c r="H745"/>
  <c r="H744"/>
  <c r="H743"/>
  <c r="H742"/>
  <c r="H741"/>
  <c r="H740"/>
  <c r="H730"/>
  <c r="H729" s="1"/>
  <c r="H728" s="1"/>
  <c r="H727" s="1"/>
  <c r="H726" s="1"/>
  <c r="H724"/>
  <c r="H723"/>
  <c r="H719"/>
  <c r="H718" s="1"/>
  <c r="H717"/>
  <c r="H716"/>
  <c r="H713"/>
  <c r="H712"/>
  <c r="H711"/>
  <c r="H707"/>
  <c r="H706" s="1"/>
  <c r="H705" s="1"/>
  <c r="H704"/>
  <c r="H703"/>
  <c r="H702"/>
  <c r="H701"/>
  <c r="H700"/>
  <c r="H693"/>
  <c r="H692" s="1"/>
  <c r="H691" s="1"/>
  <c r="H690"/>
  <c r="H689" s="1"/>
  <c r="H688" s="1"/>
  <c r="H687" s="1"/>
  <c r="H685"/>
  <c r="H684"/>
  <c r="H675"/>
  <c r="H674"/>
  <c r="H672"/>
  <c r="H671" s="1"/>
  <c r="H666"/>
  <c r="H665" s="1"/>
  <c r="H664" s="1"/>
  <c r="H663" s="1"/>
  <c r="H662" s="1"/>
  <c r="H661" s="1"/>
  <c r="H660"/>
  <c r="H659" s="1"/>
  <c r="H658" s="1"/>
  <c r="H657"/>
  <c r="H656"/>
  <c r="H655"/>
  <c r="H654"/>
  <c r="H653"/>
  <c r="H652"/>
  <c r="H651"/>
  <c r="H650"/>
  <c r="H641"/>
  <c r="H640"/>
  <c r="H639"/>
  <c r="H638" s="1"/>
  <c r="H637"/>
  <c r="H636" s="1"/>
  <c r="H632"/>
  <c r="H631"/>
  <c r="H630"/>
  <c r="H620"/>
  <c r="H619" s="1"/>
  <c r="H618" s="1"/>
  <c r="H617" s="1"/>
  <c r="H616" s="1"/>
  <c r="H615"/>
  <c r="H614" s="1"/>
  <c r="H613" s="1"/>
  <c r="H612" s="1"/>
  <c r="H611" s="1"/>
  <c r="H609"/>
  <c r="H608" s="1"/>
  <c r="H607" s="1"/>
  <c r="H606"/>
  <c r="H605"/>
  <c r="H601"/>
  <c r="H600"/>
  <c r="H599"/>
  <c r="H596"/>
  <c r="H595" s="1"/>
  <c r="H594" s="1"/>
  <c r="H592"/>
  <c r="H591" s="1"/>
  <c r="H590" s="1"/>
  <c r="H589"/>
  <c r="H588" s="1"/>
  <c r="H587" s="1"/>
  <c r="H585"/>
  <c r="H584" s="1"/>
  <c r="H583"/>
  <c r="H582"/>
  <c r="H579"/>
  <c r="H578" s="1"/>
  <c r="H577" s="1"/>
  <c r="H575"/>
  <c r="H574" s="1"/>
  <c r="H573" s="1"/>
  <c r="H572" s="1"/>
  <c r="H571" s="1"/>
  <c r="H562"/>
  <c r="H561"/>
  <c r="H557"/>
  <c r="H556" s="1"/>
  <c r="H555" s="1"/>
  <c r="H554"/>
  <c r="H553" s="1"/>
  <c r="H552" s="1"/>
  <c r="H548"/>
  <c r="H547"/>
  <c r="H546"/>
  <c r="H541"/>
  <c r="H539"/>
  <c r="H534"/>
  <c r="H533"/>
  <c r="H532"/>
  <c r="H531"/>
  <c r="H530"/>
  <c r="H527"/>
  <c r="H522"/>
  <c r="H521" s="1"/>
  <c r="H520" s="1"/>
  <c r="H519" s="1"/>
  <c r="H518" s="1"/>
  <c r="H517"/>
  <c r="H516" s="1"/>
  <c r="H515" s="1"/>
  <c r="H514" s="1"/>
  <c r="H513" s="1"/>
  <c r="H512"/>
  <c r="H511" s="1"/>
  <c r="H510" s="1"/>
  <c r="H509" s="1"/>
  <c r="H508" s="1"/>
  <c r="H507"/>
  <c r="H506" s="1"/>
  <c r="H505" s="1"/>
  <c r="H504" s="1"/>
  <c r="H503" s="1"/>
  <c r="H502"/>
  <c r="H501" s="1"/>
  <c r="H500" s="1"/>
  <c r="H499" s="1"/>
  <c r="H498" s="1"/>
  <c r="H496"/>
  <c r="H495" s="1"/>
  <c r="H494" s="1"/>
  <c r="H493" s="1"/>
  <c r="H492"/>
  <c r="H491" s="1"/>
  <c r="H490" s="1"/>
  <c r="H489" s="1"/>
  <c r="H488" s="1"/>
  <c r="H486"/>
  <c r="H485" s="1"/>
  <c r="H484" s="1"/>
  <c r="H483" s="1"/>
  <c r="H481"/>
  <c r="H480" s="1"/>
  <c r="H479" s="1"/>
  <c r="H478" s="1"/>
  <c r="H477"/>
  <c r="H476" s="1"/>
  <c r="H475" s="1"/>
  <c r="H473"/>
  <c r="H472"/>
  <c r="H471"/>
  <c r="H470"/>
  <c r="H469"/>
  <c r="H468"/>
  <c r="H467"/>
  <c r="H466"/>
  <c r="H465"/>
  <c r="H460"/>
  <c r="H459"/>
  <c r="H458"/>
  <c r="H457"/>
  <c r="H449"/>
  <c r="H448" s="1"/>
  <c r="H447" s="1"/>
  <c r="H446" s="1"/>
  <c r="H443"/>
  <c r="H442"/>
  <c r="H435"/>
  <c r="H428"/>
  <c r="H427"/>
  <c r="H426"/>
  <c r="H425"/>
  <c r="H424"/>
  <c r="H423"/>
  <c r="H422"/>
  <c r="H413"/>
  <c r="H412" s="1"/>
  <c r="H411" s="1"/>
  <c r="H410" s="1"/>
  <c r="H409" s="1"/>
  <c r="H408" s="1"/>
  <c r="H407"/>
  <c r="H406"/>
  <c r="H401"/>
  <c r="H400" s="1"/>
  <c r="H399" s="1"/>
  <c r="H398"/>
  <c r="H397"/>
  <c r="H396"/>
  <c r="H395"/>
  <c r="H394"/>
  <c r="H393"/>
  <c r="H392"/>
  <c r="H391"/>
  <c r="H390"/>
  <c r="H389"/>
  <c r="H388"/>
  <c r="H387"/>
  <c r="H386"/>
  <c r="H385"/>
  <c r="H384"/>
  <c r="H383"/>
  <c r="H382"/>
  <c r="H380"/>
  <c r="H379"/>
  <c r="H378"/>
  <c r="H377"/>
  <c r="H372"/>
  <c r="H371"/>
  <c r="H370"/>
  <c r="H365"/>
  <c r="H364" s="1"/>
  <c r="H363" s="1"/>
  <c r="H362" s="1"/>
  <c r="H361" s="1"/>
  <c r="H360"/>
  <c r="H359" s="1"/>
  <c r="H358" s="1"/>
  <c r="H357" s="1"/>
  <c r="H356" s="1"/>
  <c r="H354"/>
  <c r="H353" s="1"/>
  <c r="H352" s="1"/>
  <c r="H351"/>
  <c r="H350"/>
  <c r="H349"/>
  <c r="H348"/>
  <c r="H347"/>
  <c r="H343"/>
  <c r="H342"/>
  <c r="H341"/>
  <c r="H340"/>
  <c r="H339"/>
  <c r="H338"/>
  <c r="H337"/>
  <c r="H330"/>
  <c r="H329" s="1"/>
  <c r="H328" s="1"/>
  <c r="H327" s="1"/>
  <c r="H325"/>
  <c r="H324"/>
  <c r="H323"/>
  <c r="H318"/>
  <c r="H317" s="1"/>
  <c r="H316" s="1"/>
  <c r="H315" s="1"/>
  <c r="H314" s="1"/>
  <c r="H312"/>
  <c r="H311"/>
  <c r="H309"/>
  <c r="H308"/>
  <c r="H307"/>
  <c r="H306"/>
  <c r="H305"/>
  <c r="H304"/>
  <c r="H303"/>
  <c r="H302"/>
  <c r="H301"/>
  <c r="H300"/>
  <c r="H299"/>
  <c r="H298"/>
  <c r="H297"/>
  <c r="H296"/>
  <c r="H289"/>
  <c r="H284"/>
  <c r="H283"/>
  <c r="H282"/>
  <c r="H281"/>
  <c r="H280"/>
  <c r="H279"/>
  <c r="H273"/>
  <c r="H272" s="1"/>
  <c r="H271" s="1"/>
  <c r="H270" s="1"/>
  <c r="H269"/>
  <c r="H268" s="1"/>
  <c r="H267" s="1"/>
  <c r="H266" s="1"/>
  <c r="H265"/>
  <c r="H264" s="1"/>
  <c r="H263" s="1"/>
  <c r="H262" s="1"/>
  <c r="H260"/>
  <c r="H259" s="1"/>
  <c r="H258" s="1"/>
  <c r="H257" s="1"/>
  <c r="H256" s="1"/>
  <c r="H254"/>
  <c r="H253" s="1"/>
  <c r="H252" s="1"/>
  <c r="H251" s="1"/>
  <c r="H250"/>
  <c r="H249" s="1"/>
  <c r="H248" s="1"/>
  <c r="H247"/>
  <c r="H246"/>
  <c r="H240"/>
  <c r="H239" s="1"/>
  <c r="H238" s="1"/>
  <c r="H233" s="1"/>
  <c r="H231"/>
  <c r="H230" s="1"/>
  <c r="H229" s="1"/>
  <c r="H228" s="1"/>
  <c r="H227" s="1"/>
  <c r="H225"/>
  <c r="H224"/>
  <c r="H223"/>
  <c r="H222"/>
  <c r="H221"/>
  <c r="H220"/>
  <c r="H219"/>
  <c r="H218"/>
  <c r="H217"/>
  <c r="H216"/>
  <c r="H215"/>
  <c r="H214"/>
  <c r="H204"/>
  <c r="H203"/>
  <c r="H199"/>
  <c r="H198" s="1"/>
  <c r="H197"/>
  <c r="H196"/>
  <c r="H193"/>
  <c r="H192"/>
  <c r="H191"/>
  <c r="H190" s="1"/>
  <c r="H189" s="1"/>
  <c r="H186"/>
  <c r="H185" s="1"/>
  <c r="H184" s="1"/>
  <c r="H183" s="1"/>
  <c r="H181"/>
  <c r="H180"/>
  <c r="H177"/>
  <c r="H176" s="1"/>
  <c r="H175" s="1"/>
  <c r="H174"/>
  <c r="H173"/>
  <c r="H170"/>
  <c r="H169"/>
  <c r="H168"/>
  <c r="H162"/>
  <c r="H161"/>
  <c r="H158"/>
  <c r="H157"/>
  <c r="H156"/>
  <c r="H153"/>
  <c r="H152"/>
  <c r="H151"/>
  <c r="H149"/>
  <c r="H148"/>
  <c r="H147"/>
  <c r="H146"/>
  <c r="H145"/>
  <c r="H144"/>
  <c r="H143"/>
  <c r="H142"/>
  <c r="H139"/>
  <c r="H138" s="1"/>
  <c r="H137" s="1"/>
  <c r="H134"/>
  <c r="H133" s="1"/>
  <c r="H132" s="1"/>
  <c r="H131" s="1"/>
  <c r="H127"/>
  <c r="H126" s="1"/>
  <c r="H122"/>
  <c r="H121"/>
  <c r="H118"/>
  <c r="H117"/>
  <c r="H116"/>
  <c r="H109"/>
  <c r="H108" s="1"/>
  <c r="H106"/>
  <c r="H105" s="1"/>
  <c r="H104"/>
  <c r="H103"/>
  <c r="H100"/>
  <c r="H99"/>
  <c r="H98"/>
  <c r="H97" s="1"/>
  <c r="H96" s="1"/>
  <c r="H94"/>
  <c r="H93"/>
  <c r="H92"/>
  <c r="H88"/>
  <c r="H87" s="1"/>
  <c r="H86"/>
  <c r="H85"/>
  <c r="H84" s="1"/>
  <c r="H83" s="1"/>
  <c r="H82"/>
  <c r="H81"/>
  <c r="H80"/>
  <c r="H76"/>
  <c r="H75"/>
  <c r="H71"/>
  <c r="H70"/>
  <c r="H67"/>
  <c r="H66"/>
  <c r="H65"/>
  <c r="H61"/>
  <c r="H60"/>
  <c r="H57"/>
  <c r="H56" s="1"/>
  <c r="H55" s="1"/>
  <c r="H53"/>
  <c r="H48"/>
  <c r="H47"/>
  <c r="H44"/>
  <c r="H43"/>
  <c r="H42"/>
  <c r="H38"/>
  <c r="H37"/>
  <c r="H34"/>
  <c r="H33"/>
  <c r="H32"/>
  <c r="H28"/>
  <c r="H27"/>
  <c r="H24"/>
  <c r="H23"/>
  <c r="H22"/>
  <c r="H18"/>
  <c r="H17"/>
  <c r="H14"/>
  <c r="H13"/>
  <c r="H12"/>
  <c r="H79" l="1"/>
  <c r="H78" s="1"/>
  <c r="H91"/>
  <c r="H90" s="1"/>
  <c r="H160"/>
  <c r="H159" s="1"/>
  <c r="H195"/>
  <c r="H194" s="1"/>
  <c r="H863"/>
  <c r="H862" s="1"/>
  <c r="H916"/>
  <c r="H915" s="1"/>
  <c r="H51"/>
  <c r="H50" s="1"/>
  <c r="H49" s="1"/>
  <c r="H11"/>
  <c r="H10" s="1"/>
  <c r="H26"/>
  <c r="H25" s="1"/>
  <c r="H31"/>
  <c r="H30" s="1"/>
  <c r="H46"/>
  <c r="H45" s="1"/>
  <c r="H69"/>
  <c r="H68" s="1"/>
  <c r="H74"/>
  <c r="H73" s="1"/>
  <c r="H72" s="1"/>
  <c r="H102"/>
  <c r="H101" s="1"/>
  <c r="H95" s="1"/>
  <c r="H115"/>
  <c r="H114" s="1"/>
  <c r="H172"/>
  <c r="H171" s="1"/>
  <c r="H202"/>
  <c r="H201" s="1"/>
  <c r="H295"/>
  <c r="H294" s="1"/>
  <c r="H293" s="1"/>
  <c r="H421"/>
  <c r="H420" s="1"/>
  <c r="H419" s="1"/>
  <c r="H604"/>
  <c r="H603" s="1"/>
  <c r="H602" s="1"/>
  <c r="H828"/>
  <c r="H827" s="1"/>
  <c r="H826" s="1"/>
  <c r="H825" s="1"/>
  <c r="H836"/>
  <c r="H835" s="1"/>
  <c r="H834" s="1"/>
  <c r="H833" s="1"/>
  <c r="H897"/>
  <c r="H896" s="1"/>
  <c r="H928"/>
  <c r="H927" s="1"/>
  <c r="H1031"/>
  <c r="H1030" s="1"/>
  <c r="H1029" s="1"/>
  <c r="H1028" s="1"/>
  <c r="H1037"/>
  <c r="H1036" s="1"/>
  <c r="H1035" s="1"/>
  <c r="H1034" s="1"/>
  <c r="H1047"/>
  <c r="H120"/>
  <c r="H119" s="1"/>
  <c r="H686"/>
  <c r="H245"/>
  <c r="H244" s="1"/>
  <c r="H278"/>
  <c r="H277" s="1"/>
  <c r="H276" s="1"/>
  <c r="H275" s="1"/>
  <c r="H274" s="1"/>
  <c r="H405"/>
  <c r="H404" s="1"/>
  <c r="H403" s="1"/>
  <c r="H402" s="1"/>
  <c r="H997"/>
  <c r="H961"/>
  <c r="H141"/>
  <c r="H140" s="1"/>
  <c r="H635"/>
  <c r="H634" s="1"/>
  <c r="H633" s="1"/>
  <c r="H369"/>
  <c r="H368" s="1"/>
  <c r="H367" s="1"/>
  <c r="H366" s="1"/>
  <c r="H456"/>
  <c r="H455" s="1"/>
  <c r="H454" s="1"/>
  <c r="H453" s="1"/>
  <c r="H545"/>
  <c r="H544" s="1"/>
  <c r="H543" s="1"/>
  <c r="H542" s="1"/>
  <c r="H586"/>
  <c r="H649"/>
  <c r="H648" s="1"/>
  <c r="H647" s="1"/>
  <c r="H699"/>
  <c r="H698" s="1"/>
  <c r="H697" s="1"/>
  <c r="H696" s="1"/>
  <c r="H710"/>
  <c r="H709" s="1"/>
  <c r="H722"/>
  <c r="H721" s="1"/>
  <c r="H739"/>
  <c r="H738" s="1"/>
  <c r="H737" s="1"/>
  <c r="H764"/>
  <c r="H763" s="1"/>
  <c r="H762" s="1"/>
  <c r="H781"/>
  <c r="H780" s="1"/>
  <c r="H779" s="1"/>
  <c r="H464"/>
  <c r="H463" s="1"/>
  <c r="H462" s="1"/>
  <c r="H461" s="1"/>
  <c r="H794"/>
  <c r="H793" s="1"/>
  <c r="H792" s="1"/>
  <c r="H778" s="1"/>
  <c r="H179"/>
  <c r="H178" s="1"/>
  <c r="H16"/>
  <c r="H15" s="1"/>
  <c r="H322"/>
  <c r="H321" s="1"/>
  <c r="H320" s="1"/>
  <c r="H319" s="1"/>
  <c r="H313" s="1"/>
  <c r="H346"/>
  <c r="H345" s="1"/>
  <c r="H344" s="1"/>
  <c r="H381"/>
  <c r="H581"/>
  <c r="H580" s="1"/>
  <c r="H673"/>
  <c r="H670" s="1"/>
  <c r="H669" s="1"/>
  <c r="H668" s="1"/>
  <c r="H155"/>
  <c r="H154" s="1"/>
  <c r="H529"/>
  <c r="H551"/>
  <c r="H550" s="1"/>
  <c r="H598"/>
  <c r="H597" s="1"/>
  <c r="H593" s="1"/>
  <c r="H629"/>
  <c r="H628" s="1"/>
  <c r="H627" s="1"/>
  <c r="H626" s="1"/>
  <c r="H1011"/>
  <c r="H1010" s="1"/>
  <c r="H1009" s="1"/>
  <c r="H9"/>
  <c r="H41"/>
  <c r="H40" s="1"/>
  <c r="H39" s="1"/>
  <c r="H59"/>
  <c r="H58" s="1"/>
  <c r="H54" s="1"/>
  <c r="H64"/>
  <c r="H63" s="1"/>
  <c r="H62" s="1"/>
  <c r="H336"/>
  <c r="H335" s="1"/>
  <c r="H683"/>
  <c r="H682" s="1"/>
  <c r="H681" s="1"/>
  <c r="H676" s="1"/>
  <c r="H715"/>
  <c r="H714" s="1"/>
  <c r="H858"/>
  <c r="H857" s="1"/>
  <c r="H856" s="1"/>
  <c r="H538"/>
  <c r="H537" s="1"/>
  <c r="H536" s="1"/>
  <c r="H535" s="1"/>
  <c r="H474"/>
  <c r="H21"/>
  <c r="H20" s="1"/>
  <c r="H19" s="1"/>
  <c r="H36"/>
  <c r="H35" s="1"/>
  <c r="H29" s="1"/>
  <c r="H167"/>
  <c r="H166" s="1"/>
  <c r="H213"/>
  <c r="H212" s="1"/>
  <c r="H211" s="1"/>
  <c r="H210" s="1"/>
  <c r="H376"/>
  <c r="H441"/>
  <c r="H440" s="1"/>
  <c r="H439" s="1"/>
  <c r="H438" s="1"/>
  <c r="H437" s="1"/>
  <c r="H560"/>
  <c r="H559" s="1"/>
  <c r="H752"/>
  <c r="H751" s="1"/>
  <c r="H750" s="1"/>
  <c r="H736" s="1"/>
  <c r="H816"/>
  <c r="H815" s="1"/>
  <c r="H814" s="1"/>
  <c r="H813" s="1"/>
  <c r="H876"/>
  <c r="H875" s="1"/>
  <c r="H874" s="1"/>
  <c r="H888"/>
  <c r="H887" s="1"/>
  <c r="H886" s="1"/>
  <c r="H902"/>
  <c r="H901" s="1"/>
  <c r="H895" s="1"/>
  <c r="H990"/>
  <c r="H1005"/>
  <c r="H1004" s="1"/>
  <c r="H824"/>
  <c r="H243"/>
  <c r="H232" s="1"/>
  <c r="H226" s="1"/>
  <c r="H77"/>
  <c r="H188"/>
  <c r="H187" s="1"/>
  <c r="H261"/>
  <c r="H255" s="1"/>
  <c r="H914"/>
  <c r="H913" s="1"/>
  <c r="H1040"/>
  <c r="H1027" s="1"/>
  <c r="N989" i="5"/>
  <c r="R989" s="1"/>
  <c r="R988" s="1"/>
  <c r="R987" s="1"/>
  <c r="R986" s="1"/>
  <c r="R985" s="1"/>
  <c r="S988"/>
  <c r="S987" s="1"/>
  <c r="S986" s="1"/>
  <c r="S985" s="1"/>
  <c r="Q988"/>
  <c r="P988"/>
  <c r="P987" s="1"/>
  <c r="P986" s="1"/>
  <c r="O988"/>
  <c r="M988"/>
  <c r="M987" s="1"/>
  <c r="M986" s="1"/>
  <c r="L988"/>
  <c r="K988"/>
  <c r="K987" s="1"/>
  <c r="K986" s="1"/>
  <c r="J988"/>
  <c r="Q987"/>
  <c r="Q986" s="1"/>
  <c r="O987"/>
  <c r="O986" s="1"/>
  <c r="L987"/>
  <c r="L986" s="1"/>
  <c r="J987"/>
  <c r="J986" s="1"/>
  <c r="S1357"/>
  <c r="S1359" s="1"/>
  <c r="R1357"/>
  <c r="R1359" s="1"/>
  <c r="S1356"/>
  <c r="R1356"/>
  <c r="N1143"/>
  <c r="N1142"/>
  <c r="N1141"/>
  <c r="Q1140"/>
  <c r="P1140"/>
  <c r="P1139" s="1"/>
  <c r="P1138" s="1"/>
  <c r="P1137" s="1"/>
  <c r="O1140"/>
  <c r="M1140"/>
  <c r="M1139" s="1"/>
  <c r="M1138" s="1"/>
  <c r="M1137" s="1"/>
  <c r="L1140"/>
  <c r="K1140"/>
  <c r="K1139" s="1"/>
  <c r="K1138" s="1"/>
  <c r="K1137" s="1"/>
  <c r="J1140"/>
  <c r="Q1139"/>
  <c r="Q1138" s="1"/>
  <c r="Q1137" s="1"/>
  <c r="O1139"/>
  <c r="O1138" s="1"/>
  <c r="O1137" s="1"/>
  <c r="L1139"/>
  <c r="L1138" s="1"/>
  <c r="L1137" s="1"/>
  <c r="J1139"/>
  <c r="J1138" s="1"/>
  <c r="J1137" s="1"/>
  <c r="N904"/>
  <c r="R904" s="1"/>
  <c r="R903" s="1"/>
  <c r="R902" s="1"/>
  <c r="R901" s="1"/>
  <c r="R896" s="1"/>
  <c r="S903"/>
  <c r="S902" s="1"/>
  <c r="S901" s="1"/>
  <c r="Q903"/>
  <c r="Q902" s="1"/>
  <c r="Q901" s="1"/>
  <c r="Q896" s="1"/>
  <c r="P903"/>
  <c r="O903"/>
  <c r="O902" s="1"/>
  <c r="O901" s="1"/>
  <c r="O896" s="1"/>
  <c r="M903"/>
  <c r="L903"/>
  <c r="L902" s="1"/>
  <c r="L901" s="1"/>
  <c r="L896" s="1"/>
  <c r="K903"/>
  <c r="J903"/>
  <c r="J902" s="1"/>
  <c r="J901" s="1"/>
  <c r="J896" s="1"/>
  <c r="P902"/>
  <c r="P901" s="1"/>
  <c r="P896" s="1"/>
  <c r="M902"/>
  <c r="M901" s="1"/>
  <c r="M896" s="1"/>
  <c r="K902"/>
  <c r="K901" s="1"/>
  <c r="K896" s="1"/>
  <c r="N900"/>
  <c r="R900" s="1"/>
  <c r="R899" s="1"/>
  <c r="R898" s="1"/>
  <c r="R897" s="1"/>
  <c r="S899"/>
  <c r="S898" s="1"/>
  <c r="S897" s="1"/>
  <c r="Q899"/>
  <c r="P899"/>
  <c r="P898" s="1"/>
  <c r="P897" s="1"/>
  <c r="O899"/>
  <c r="M899"/>
  <c r="M898" s="1"/>
  <c r="M897" s="1"/>
  <c r="L899"/>
  <c r="K899"/>
  <c r="K898" s="1"/>
  <c r="K897" s="1"/>
  <c r="J899"/>
  <c r="Q898"/>
  <c r="Q897" s="1"/>
  <c r="O898"/>
  <c r="O897" s="1"/>
  <c r="L898"/>
  <c r="L897" s="1"/>
  <c r="J898"/>
  <c r="J897" s="1"/>
  <c r="L802"/>
  <c r="N802" s="1"/>
  <c r="N795"/>
  <c r="S794"/>
  <c r="R794"/>
  <c r="G965" i="2" s="1"/>
  <c r="G964" s="1"/>
  <c r="G963" s="1"/>
  <c r="G962" s="1"/>
  <c r="Q794" i="5"/>
  <c r="P794"/>
  <c r="O794"/>
  <c r="N794"/>
  <c r="M794"/>
  <c r="L794"/>
  <c r="K794"/>
  <c r="J794"/>
  <c r="S793"/>
  <c r="R793"/>
  <c r="R792" s="1"/>
  <c r="Q793"/>
  <c r="Q792" s="1"/>
  <c r="P793"/>
  <c r="P792" s="1"/>
  <c r="O793"/>
  <c r="N793"/>
  <c r="N792" s="1"/>
  <c r="M793"/>
  <c r="M792" s="1"/>
  <c r="L793"/>
  <c r="L792" s="1"/>
  <c r="K793"/>
  <c r="J793"/>
  <c r="J792" s="1"/>
  <c r="S792"/>
  <c r="O792"/>
  <c r="K792"/>
  <c r="N716"/>
  <c r="R716" s="1"/>
  <c r="Q715"/>
  <c r="Q714" s="1"/>
  <c r="Q713" s="1"/>
  <c r="P715"/>
  <c r="O715"/>
  <c r="O714" s="1"/>
  <c r="O713" s="1"/>
  <c r="M715"/>
  <c r="L715"/>
  <c r="L714" s="1"/>
  <c r="L713" s="1"/>
  <c r="K715"/>
  <c r="J715"/>
  <c r="J714" s="1"/>
  <c r="J713" s="1"/>
  <c r="P714"/>
  <c r="P713" s="1"/>
  <c r="M714"/>
  <c r="M713" s="1"/>
  <c r="K714"/>
  <c r="K713" s="1"/>
  <c r="S299"/>
  <c r="S298" s="1"/>
  <c r="S304"/>
  <c r="S303" s="1"/>
  <c r="S308"/>
  <c r="S307" s="1"/>
  <c r="H576" i="2" l="1"/>
  <c r="N715" i="5"/>
  <c r="N714" s="1"/>
  <c r="N713" s="1"/>
  <c r="N899"/>
  <c r="N898" s="1"/>
  <c r="N897" s="1"/>
  <c r="N903"/>
  <c r="N902" s="1"/>
  <c r="N901" s="1"/>
  <c r="N896" s="1"/>
  <c r="H445" i="2"/>
  <c r="H375"/>
  <c r="H374" s="1"/>
  <c r="H373" s="1"/>
  <c r="H355" s="1"/>
  <c r="H165"/>
  <c r="H164" s="1"/>
  <c r="R1358" i="5"/>
  <c r="N988"/>
  <c r="N987" s="1"/>
  <c r="N986" s="1"/>
  <c r="H136" i="2"/>
  <c r="H135" s="1"/>
  <c r="S1358" i="5"/>
  <c r="H708" i="2"/>
  <c r="H163"/>
  <c r="H855"/>
  <c r="H854" s="1"/>
  <c r="H667"/>
  <c r="H570"/>
  <c r="H885"/>
  <c r="S896" i="5"/>
  <c r="S1140"/>
  <c r="N1140"/>
  <c r="N1139" s="1"/>
  <c r="N1138" s="1"/>
  <c r="N1137" s="1"/>
  <c r="R1140"/>
  <c r="R1139" s="1"/>
  <c r="R1138" s="1"/>
  <c r="R1137" s="1"/>
  <c r="S715"/>
  <c r="S714" s="1"/>
  <c r="S713" s="1"/>
  <c r="R715"/>
  <c r="R714" s="1"/>
  <c r="R713" s="1"/>
  <c r="N504"/>
  <c r="R502"/>
  <c r="S1344"/>
  <c r="S1343" s="1"/>
  <c r="S1342" s="1"/>
  <c r="S1336"/>
  <c r="S1335" s="1"/>
  <c r="S1334" s="1"/>
  <c r="S1332"/>
  <c r="S1322"/>
  <c r="S1308"/>
  <c r="S1307" s="1"/>
  <c r="S1306" s="1"/>
  <c r="S1305" s="1"/>
  <c r="S1304" s="1"/>
  <c r="E47" i="3" s="1"/>
  <c r="S1290" i="5"/>
  <c r="S1289" s="1"/>
  <c r="S1285"/>
  <c r="S1284" s="1"/>
  <c r="S1280"/>
  <c r="S1279" s="1"/>
  <c r="S1275"/>
  <c r="S1274" s="1"/>
  <c r="S1268"/>
  <c r="S1267" s="1"/>
  <c r="S1266" s="1"/>
  <c r="S1264"/>
  <c r="S1262"/>
  <c r="S1261" s="1"/>
  <c r="S1258"/>
  <c r="S1256"/>
  <c r="S1236"/>
  <c r="S1235" s="1"/>
  <c r="S1229"/>
  <c r="S1228" s="1"/>
  <c r="S1222"/>
  <c r="S1221" s="1"/>
  <c r="S1219"/>
  <c r="S1218" s="1"/>
  <c r="S1214"/>
  <c r="S1212"/>
  <c r="S1209"/>
  <c r="S1208" s="1"/>
  <c r="S1206"/>
  <c r="S1205" s="1"/>
  <c r="S1200"/>
  <c r="S1199" s="1"/>
  <c r="S1198" s="1"/>
  <c r="S1196"/>
  <c r="S1193"/>
  <c r="S1186"/>
  <c r="S1183"/>
  <c r="S1182" s="1"/>
  <c r="S1178"/>
  <c r="S1176"/>
  <c r="S1172"/>
  <c r="S1168"/>
  <c r="S1164"/>
  <c r="S1163" s="1"/>
  <c r="S1156"/>
  <c r="S1155" s="1"/>
  <c r="S1154" s="1"/>
  <c r="S1153" s="1"/>
  <c r="S1152" s="1"/>
  <c r="S1131"/>
  <c r="S1130" s="1"/>
  <c r="S1129" s="1"/>
  <c r="S1128" s="1"/>
  <c r="S1123"/>
  <c r="S1122" s="1"/>
  <c r="S1117"/>
  <c r="S1116" s="1"/>
  <c r="S1115" s="1"/>
  <c r="S1109"/>
  <c r="S1105"/>
  <c r="H528" i="2" s="1"/>
  <c r="H526" s="1"/>
  <c r="H525" s="1"/>
  <c r="H524" s="1"/>
  <c r="H523" s="1"/>
  <c r="H482" s="1"/>
  <c r="S1100" i="5"/>
  <c r="S1099" s="1"/>
  <c r="S1098" s="1"/>
  <c r="S1096"/>
  <c r="S1095" s="1"/>
  <c r="S1094" s="1"/>
  <c r="S1092"/>
  <c r="S1091" s="1"/>
  <c r="S1090" s="1"/>
  <c r="S1089" s="1"/>
  <c r="S1087"/>
  <c r="S1086" s="1"/>
  <c r="S1085" s="1"/>
  <c r="S1084" s="1"/>
  <c r="S1067"/>
  <c r="S1066" s="1"/>
  <c r="S1065" s="1"/>
  <c r="S1064" s="1"/>
  <c r="S1063" s="1"/>
  <c r="S1049"/>
  <c r="S1047"/>
  <c r="S1036"/>
  <c r="S1035" s="1"/>
  <c r="S1025"/>
  <c r="S1024" s="1"/>
  <c r="S1023" s="1"/>
  <c r="S1022" s="1"/>
  <c r="S1021" s="1"/>
  <c r="S1003"/>
  <c r="S1002" s="1"/>
  <c r="S983"/>
  <c r="S982" s="1"/>
  <c r="S981" s="1"/>
  <c r="S979"/>
  <c r="S978" s="1"/>
  <c r="S976"/>
  <c r="S975" s="1"/>
  <c r="S964"/>
  <c r="S963" s="1"/>
  <c r="S962" s="1"/>
  <c r="S961" s="1"/>
  <c r="S954"/>
  <c r="S953" s="1"/>
  <c r="S952" s="1"/>
  <c r="S951" s="1"/>
  <c r="S949"/>
  <c r="S942"/>
  <c r="S931"/>
  <c r="S925"/>
  <c r="S922"/>
  <c r="S893"/>
  <c r="S892" s="1"/>
  <c r="S891" s="1"/>
  <c r="S890" s="1"/>
  <c r="S886"/>
  <c r="S884" s="1"/>
  <c r="S883" s="1"/>
  <c r="S882" s="1"/>
  <c r="S880"/>
  <c r="S879" s="1"/>
  <c r="S878" s="1"/>
  <c r="S876"/>
  <c r="S875" s="1"/>
  <c r="S874" s="1"/>
  <c r="S869"/>
  <c r="S867" s="1"/>
  <c r="S866" s="1"/>
  <c r="S865" s="1"/>
  <c r="S863"/>
  <c r="S862" s="1"/>
  <c r="S861" s="1"/>
  <c r="S859"/>
  <c r="S858" s="1"/>
  <c r="S857" s="1"/>
  <c r="S856" s="1"/>
  <c r="S853"/>
  <c r="S848"/>
  <c r="S845"/>
  <c r="S840"/>
  <c r="S839" s="1"/>
  <c r="S838" s="1"/>
  <c r="S836"/>
  <c r="S835" s="1"/>
  <c r="S834" s="1"/>
  <c r="S832"/>
  <c r="S831" s="1"/>
  <c r="S830" s="1"/>
  <c r="S827"/>
  <c r="S826" s="1"/>
  <c r="S825" s="1"/>
  <c r="S824" s="1"/>
  <c r="S818"/>
  <c r="S817" s="1"/>
  <c r="S816" s="1"/>
  <c r="S815" s="1"/>
  <c r="S797"/>
  <c r="S796" s="1"/>
  <c r="S783"/>
  <c r="S782" s="1"/>
  <c r="S781" s="1"/>
  <c r="S780" s="1"/>
  <c r="S777"/>
  <c r="S776" s="1"/>
  <c r="S775" s="1"/>
  <c r="S766"/>
  <c r="S765" s="1"/>
  <c r="S752"/>
  <c r="S750" s="1"/>
  <c r="S749" s="1"/>
  <c r="S748" s="1"/>
  <c r="S746"/>
  <c r="S745" s="1"/>
  <c r="S744" s="1"/>
  <c r="S704"/>
  <c r="S703" s="1"/>
  <c r="S702" s="1"/>
  <c r="S701" s="1"/>
  <c r="S695"/>
  <c r="S692" s="1"/>
  <c r="S691" s="1"/>
  <c r="S690" s="1"/>
  <c r="S688"/>
  <c r="S687" s="1"/>
  <c r="S686" s="1"/>
  <c r="S681"/>
  <c r="S680" s="1"/>
  <c r="S679" s="1"/>
  <c r="S678" s="1"/>
  <c r="S672"/>
  <c r="S671" s="1"/>
  <c r="S670" s="1"/>
  <c r="S669" s="1"/>
  <c r="S668" s="1"/>
  <c r="S667" s="1"/>
  <c r="S654"/>
  <c r="S653" s="1"/>
  <c r="S652" s="1"/>
  <c r="S649"/>
  <c r="S648" s="1"/>
  <c r="S647" s="1"/>
  <c r="S639"/>
  <c r="S638" s="1"/>
  <c r="S635"/>
  <c r="S634" s="1"/>
  <c r="S632"/>
  <c r="S631" s="1"/>
  <c r="S618"/>
  <c r="S617" s="1"/>
  <c r="S613"/>
  <c r="S612" s="1"/>
  <c r="S608"/>
  <c r="S607" s="1"/>
  <c r="S606" s="1"/>
  <c r="S601"/>
  <c r="S600" s="1"/>
  <c r="S599" s="1"/>
  <c r="S597"/>
  <c r="S596" s="1"/>
  <c r="S595" s="1"/>
  <c r="S593"/>
  <c r="S592" s="1"/>
  <c r="S591" s="1"/>
  <c r="S588"/>
  <c r="S587" s="1"/>
  <c r="S586" s="1"/>
  <c r="S581"/>
  <c r="S580" s="1"/>
  <c r="S579" s="1"/>
  <c r="S575"/>
  <c r="S574" s="1"/>
  <c r="S563"/>
  <c r="S562" s="1"/>
  <c r="S556"/>
  <c r="S555" s="1"/>
  <c r="S544"/>
  <c r="S543" s="1"/>
  <c r="S539"/>
  <c r="S538" s="1"/>
  <c r="S537" s="1"/>
  <c r="S534"/>
  <c r="S533" s="1"/>
  <c r="S532" s="1"/>
  <c r="S528"/>
  <c r="S527" s="1"/>
  <c r="S523"/>
  <c r="S522" s="1"/>
  <c r="S518"/>
  <c r="S517" s="1"/>
  <c r="S502"/>
  <c r="S501" s="1"/>
  <c r="S500" s="1"/>
  <c r="S499" s="1"/>
  <c r="S498" s="1"/>
  <c r="E27" i="3" s="1"/>
  <c r="S482" i="5"/>
  <c r="S481" s="1"/>
  <c r="S480" s="1"/>
  <c r="S470"/>
  <c r="S469" s="1"/>
  <c r="S458"/>
  <c r="S457" s="1"/>
  <c r="S454"/>
  <c r="S453" s="1"/>
  <c r="S452" s="1"/>
  <c r="S446"/>
  <c r="S445" s="1"/>
  <c r="S444" s="1"/>
  <c r="S441"/>
  <c r="S440" s="1"/>
  <c r="S439" s="1"/>
  <c r="S438" s="1"/>
  <c r="S429"/>
  <c r="S424"/>
  <c r="S423" s="1"/>
  <c r="S420"/>
  <c r="S419" s="1"/>
  <c r="S415"/>
  <c r="S414" s="1"/>
  <c r="S391"/>
  <c r="S390" s="1"/>
  <c r="S389" s="1"/>
  <c r="S388" s="1"/>
  <c r="S386"/>
  <c r="S385" s="1"/>
  <c r="S384" s="1"/>
  <c r="S383" s="1"/>
  <c r="S382" s="1"/>
  <c r="S376"/>
  <c r="S375" s="1"/>
  <c r="S374" s="1"/>
  <c r="S373" s="1"/>
  <c r="S372" s="1"/>
  <c r="S369"/>
  <c r="S368" s="1"/>
  <c r="S367" s="1"/>
  <c r="S366" s="1"/>
  <c r="S364"/>
  <c r="S363" s="1"/>
  <c r="S362" s="1"/>
  <c r="S352"/>
  <c r="S351" s="1"/>
  <c r="S345"/>
  <c r="S344" s="1"/>
  <c r="S341"/>
  <c r="S340" s="1"/>
  <c r="S336"/>
  <c r="S335" s="1"/>
  <c r="S334" s="1"/>
  <c r="S333" s="1"/>
  <c r="S328"/>
  <c r="S327" s="1"/>
  <c r="S326" s="1"/>
  <c r="S325" s="1"/>
  <c r="S324" s="1"/>
  <c r="E20" i="3" s="1"/>
  <c r="S314" i="5"/>
  <c r="S313" s="1"/>
  <c r="S312" s="1"/>
  <c r="S311" s="1"/>
  <c r="S291"/>
  <c r="S290" s="1"/>
  <c r="S286"/>
  <c r="S285" s="1"/>
  <c r="S268"/>
  <c r="S267" s="1"/>
  <c r="S266" s="1"/>
  <c r="S265" s="1"/>
  <c r="S263"/>
  <c r="S262" s="1"/>
  <c r="S261" s="1"/>
  <c r="S258"/>
  <c r="S257" s="1"/>
  <c r="S256" s="1"/>
  <c r="S254"/>
  <c r="S253" s="1"/>
  <c r="S252" s="1"/>
  <c r="S249"/>
  <c r="S248" s="1"/>
  <c r="S247" s="1"/>
  <c r="S246" s="1"/>
  <c r="S243"/>
  <c r="S241"/>
  <c r="S236"/>
  <c r="S235" s="1"/>
  <c r="S232"/>
  <c r="S231" s="1"/>
  <c r="S227"/>
  <c r="S223"/>
  <c r="S222" s="1"/>
  <c r="S221" s="1"/>
  <c r="S220" s="1"/>
  <c r="S216"/>
  <c r="S215" s="1"/>
  <c r="S211"/>
  <c r="S210" s="1"/>
  <c r="S198"/>
  <c r="S197" s="1"/>
  <c r="S195"/>
  <c r="S194" s="1"/>
  <c r="S190"/>
  <c r="S189" s="1"/>
  <c r="S188" s="1"/>
  <c r="S187" s="1"/>
  <c r="S183"/>
  <c r="S182" s="1"/>
  <c r="S181" s="1"/>
  <c r="S180" s="1"/>
  <c r="E14" i="3" s="1"/>
  <c r="S178" i="5"/>
  <c r="S177" s="1"/>
  <c r="S176" s="1"/>
  <c r="S175" s="1"/>
  <c r="E13" i="3" s="1"/>
  <c r="S166" i="5"/>
  <c r="S165" s="1"/>
  <c r="S162"/>
  <c r="S161" s="1"/>
  <c r="S157"/>
  <c r="S156" s="1"/>
  <c r="S151"/>
  <c r="S150" s="1"/>
  <c r="S148"/>
  <c r="S147" s="1"/>
  <c r="S144"/>
  <c r="S143" s="1"/>
  <c r="S139"/>
  <c r="S138" s="1"/>
  <c r="S132"/>
  <c r="S131" s="1"/>
  <c r="S130" s="1"/>
  <c r="S129" s="1"/>
  <c r="E11" i="3" s="1"/>
  <c r="S114" i="5"/>
  <c r="S113" s="1"/>
  <c r="S111"/>
  <c r="S110" s="1"/>
  <c r="S107"/>
  <c r="S106" s="1"/>
  <c r="S102"/>
  <c r="S101" s="1"/>
  <c r="S97"/>
  <c r="S96" s="1"/>
  <c r="S92"/>
  <c r="S91" s="1"/>
  <c r="S87"/>
  <c r="S86" s="1"/>
  <c r="S85" s="1"/>
  <c r="S82"/>
  <c r="S81" s="1"/>
  <c r="S77"/>
  <c r="S76" s="1"/>
  <c r="S72"/>
  <c r="S71" s="1"/>
  <c r="S67"/>
  <c r="S66" s="1"/>
  <c r="S62"/>
  <c r="S61" s="1"/>
  <c r="S57"/>
  <c r="S56" s="1"/>
  <c r="S43"/>
  <c r="S42" s="1"/>
  <c r="S39"/>
  <c r="S38" s="1"/>
  <c r="S34"/>
  <c r="S33" s="1"/>
  <c r="S29"/>
  <c r="S28" s="1"/>
  <c r="S27" s="1"/>
  <c r="S24"/>
  <c r="S23" s="1"/>
  <c r="S22" s="1"/>
  <c r="S21" s="1"/>
  <c r="S16"/>
  <c r="S15" s="1"/>
  <c r="S14" s="1"/>
  <c r="S13" s="1"/>
  <c r="S12" s="1"/>
  <c r="S11" s="1"/>
  <c r="E8" i="3" s="1"/>
  <c r="G204" i="2"/>
  <c r="G203"/>
  <c r="G197"/>
  <c r="G196"/>
  <c r="G192"/>
  <c r="G193"/>
  <c r="G191"/>
  <c r="G199"/>
  <c r="G198" s="1"/>
  <c r="G214"/>
  <c r="A214"/>
  <c r="N503" i="5"/>
  <c r="R458"/>
  <c r="S1211" l="1"/>
  <c r="S1321"/>
  <c r="S1139"/>
  <c r="S1138" s="1"/>
  <c r="S1137" s="1"/>
  <c r="H983" i="2"/>
  <c r="H982" s="1"/>
  <c r="H981" s="1"/>
  <c r="H980" s="1"/>
  <c r="H979" s="1"/>
  <c r="S1151" i="5"/>
  <c r="E40" i="3"/>
  <c r="E39" s="1"/>
  <c r="S428" i="5"/>
  <c r="S427" s="1"/>
  <c r="H735" i="2"/>
  <c r="H734" s="1"/>
  <c r="H733" s="1"/>
  <c r="S90" i="5"/>
  <c r="S371"/>
  <c r="E53" i="3"/>
  <c r="E52" s="1"/>
  <c r="S1273" i="5"/>
  <c r="S1104"/>
  <c r="S1103" s="1"/>
  <c r="S1102" s="1"/>
  <c r="S32"/>
  <c r="S31" s="1"/>
  <c r="S137"/>
  <c r="S136" s="1"/>
  <c r="S135" s="1"/>
  <c r="S155"/>
  <c r="S154" s="1"/>
  <c r="S1046"/>
  <c r="S1045" s="1"/>
  <c r="S1167"/>
  <c r="S1162" s="1"/>
  <c r="S1192"/>
  <c r="S1204"/>
  <c r="G195" i="2"/>
  <c r="G194" s="1"/>
  <c r="S941" i="5"/>
  <c r="S974"/>
  <c r="S844"/>
  <c r="S843" s="1"/>
  <c r="S842" s="1"/>
  <c r="S1217"/>
  <c r="S1255"/>
  <c r="S1260"/>
  <c r="S55"/>
  <c r="S54" s="1"/>
  <c r="S53" s="1"/>
  <c r="S75"/>
  <c r="S100"/>
  <c r="S240"/>
  <c r="S239" s="1"/>
  <c r="S339"/>
  <c r="S873"/>
  <c r="G190" i="2"/>
  <c r="G189" s="1"/>
  <c r="S65" i="5"/>
  <c r="S413"/>
  <c r="S412" s="1"/>
  <c r="S521"/>
  <c r="S520" s="1"/>
  <c r="S630"/>
  <c r="S1175"/>
  <c r="S20"/>
  <c r="S19" s="1"/>
  <c r="E9" i="3" s="1"/>
  <c r="S361" i="5"/>
  <c r="S360" s="1"/>
  <c r="S531"/>
  <c r="S561"/>
  <c r="S685"/>
  <c r="S684" s="1"/>
  <c r="S743"/>
  <c r="S742" s="1"/>
  <c r="S829"/>
  <c r="S823" s="1"/>
  <c r="S456"/>
  <c r="S646"/>
  <c r="S645" s="1"/>
  <c r="S644" s="1"/>
  <c r="G202" i="2"/>
  <c r="G201" s="1"/>
  <c r="S193" i="5"/>
  <c r="S192" s="1"/>
  <c r="S186" s="1"/>
  <c r="S226"/>
  <c r="S225" s="1"/>
  <c r="S219" s="1"/>
  <c r="S284"/>
  <c r="S283" s="1"/>
  <c r="S282" s="1"/>
  <c r="S281" s="1"/>
  <c r="S297"/>
  <c r="S296" s="1"/>
  <c r="S381"/>
  <c r="S380" s="1"/>
  <c r="S251"/>
  <c r="S245" s="1"/>
  <c r="S578"/>
  <c r="R369"/>
  <c r="R368" s="1"/>
  <c r="R367" s="1"/>
  <c r="R366" s="1"/>
  <c r="H731" i="2" l="1"/>
  <c r="H732"/>
  <c r="S280" i="5"/>
  <c r="E17" i="3"/>
  <c r="E16" s="1"/>
  <c r="S1365" i="5"/>
  <c r="S359"/>
  <c r="S1254"/>
  <c r="S1253" s="1"/>
  <c r="S1252" s="1"/>
  <c r="E44" i="3" s="1"/>
  <c r="G188" i="2"/>
  <c r="R1268" i="5"/>
  <c r="R1267" s="1"/>
  <c r="R1266" s="1"/>
  <c r="R1123"/>
  <c r="R1117"/>
  <c r="R1116" s="1"/>
  <c r="R1115" s="1"/>
  <c r="R1109"/>
  <c r="R931"/>
  <c r="R869"/>
  <c r="N705"/>
  <c r="Q704"/>
  <c r="P704"/>
  <c r="O704"/>
  <c r="N704"/>
  <c r="M704"/>
  <c r="L704"/>
  <c r="K704"/>
  <c r="J704"/>
  <c r="Q703"/>
  <c r="P703"/>
  <c r="O703"/>
  <c r="N703"/>
  <c r="M703"/>
  <c r="L703"/>
  <c r="K703"/>
  <c r="J703"/>
  <c r="Q702"/>
  <c r="P702"/>
  <c r="O702"/>
  <c r="N702"/>
  <c r="M702"/>
  <c r="L702"/>
  <c r="K702"/>
  <c r="J702"/>
  <c r="Q701"/>
  <c r="P701"/>
  <c r="O701"/>
  <c r="N701"/>
  <c r="M701"/>
  <c r="L701"/>
  <c r="K701"/>
  <c r="J701"/>
  <c r="R695"/>
  <c r="R692" s="1"/>
  <c r="N610"/>
  <c r="N609"/>
  <c r="N608" s="1"/>
  <c r="N607" s="1"/>
  <c r="N606" s="1"/>
  <c r="R608"/>
  <c r="R607" s="1"/>
  <c r="R606" s="1"/>
  <c r="Q608"/>
  <c r="Q607" s="1"/>
  <c r="Q606" s="1"/>
  <c r="P608"/>
  <c r="P607" s="1"/>
  <c r="P606" s="1"/>
  <c r="O608"/>
  <c r="O607" s="1"/>
  <c r="O606" s="1"/>
  <c r="M608"/>
  <c r="L608"/>
  <c r="L607" s="1"/>
  <c r="L606" s="1"/>
  <c r="K608"/>
  <c r="K607" s="1"/>
  <c r="K606" s="1"/>
  <c r="J608"/>
  <c r="J607" s="1"/>
  <c r="J606" s="1"/>
  <c r="M607"/>
  <c r="M606" s="1"/>
  <c r="R258"/>
  <c r="R241"/>
  <c r="N242"/>
  <c r="R227"/>
  <c r="N238"/>
  <c r="N237"/>
  <c r="N236" s="1"/>
  <c r="N235" s="1"/>
  <c r="R236"/>
  <c r="R235" s="1"/>
  <c r="Q236"/>
  <c r="P236"/>
  <c r="P235" s="1"/>
  <c r="O236"/>
  <c r="M236"/>
  <c r="M235" s="1"/>
  <c r="L236"/>
  <c r="K236"/>
  <c r="K235" s="1"/>
  <c r="J236"/>
  <c r="Q235"/>
  <c r="O235"/>
  <c r="L235"/>
  <c r="J235"/>
  <c r="J234"/>
  <c r="N234" s="1"/>
  <c r="N233"/>
  <c r="R232"/>
  <c r="R231" s="1"/>
  <c r="Q232"/>
  <c r="Q231" s="1"/>
  <c r="P232"/>
  <c r="O232"/>
  <c r="O231" s="1"/>
  <c r="M232"/>
  <c r="M231" s="1"/>
  <c r="L232"/>
  <c r="L231" s="1"/>
  <c r="K232"/>
  <c r="P231"/>
  <c r="K231"/>
  <c r="N230"/>
  <c r="N229"/>
  <c r="N228"/>
  <c r="Q227"/>
  <c r="P227"/>
  <c r="O227"/>
  <c r="M227"/>
  <c r="L227"/>
  <c r="K227"/>
  <c r="J227"/>
  <c r="N227" l="1"/>
  <c r="J232"/>
  <c r="J231" s="1"/>
  <c r="R226"/>
  <c r="N232"/>
  <c r="N231" s="1"/>
  <c r="R704"/>
  <c r="R703" s="1"/>
  <c r="R702" s="1"/>
  <c r="R701" s="1"/>
  <c r="G791" i="2"/>
  <c r="A791"/>
  <c r="R563" i="5"/>
  <c r="G832" i="2"/>
  <c r="A832"/>
  <c r="G831"/>
  <c r="A831"/>
  <c r="R581" i="5"/>
  <c r="N585"/>
  <c r="N584"/>
  <c r="N350"/>
  <c r="R350" s="1"/>
  <c r="S350" s="1"/>
  <c r="S349" s="1"/>
  <c r="S348" s="1"/>
  <c r="S347" s="1"/>
  <c r="S338" s="1"/>
  <c r="N316"/>
  <c r="A730" i="2"/>
  <c r="G730"/>
  <c r="G729" s="1"/>
  <c r="G1039"/>
  <c r="G1038"/>
  <c r="A853"/>
  <c r="A848"/>
  <c r="G853"/>
  <c r="G852" s="1"/>
  <c r="G851" s="1"/>
  <c r="G850" s="1"/>
  <c r="G849" s="1"/>
  <c r="G848"/>
  <c r="G847" s="1"/>
  <c r="G846" s="1"/>
  <c r="G845" s="1"/>
  <c r="G844" s="1"/>
  <c r="A843"/>
  <c r="A838"/>
  <c r="A837"/>
  <c r="A830"/>
  <c r="A829"/>
  <c r="G830"/>
  <c r="G829"/>
  <c r="A823"/>
  <c r="G818"/>
  <c r="G819"/>
  <c r="G817"/>
  <c r="A818"/>
  <c r="A819"/>
  <c r="A817"/>
  <c r="A795"/>
  <c r="G795"/>
  <c r="G783"/>
  <c r="G784"/>
  <c r="G785"/>
  <c r="G786"/>
  <c r="G787"/>
  <c r="G788"/>
  <c r="G789"/>
  <c r="G790"/>
  <c r="G782"/>
  <c r="A783"/>
  <c r="A784"/>
  <c r="A785"/>
  <c r="A786"/>
  <c r="A787"/>
  <c r="A788"/>
  <c r="A789"/>
  <c r="A790"/>
  <c r="A782"/>
  <c r="G754"/>
  <c r="G755"/>
  <c r="G753"/>
  <c r="A754"/>
  <c r="A755"/>
  <c r="A753"/>
  <c r="A741"/>
  <c r="A742"/>
  <c r="A743"/>
  <c r="A744"/>
  <c r="A745"/>
  <c r="A746"/>
  <c r="A747"/>
  <c r="A748"/>
  <c r="A749"/>
  <c r="A740"/>
  <c r="G707"/>
  <c r="G701"/>
  <c r="G702"/>
  <c r="G703"/>
  <c r="G704"/>
  <c r="G700"/>
  <c r="A701"/>
  <c r="A702"/>
  <c r="A703"/>
  <c r="A704"/>
  <c r="A700"/>
  <c r="A690"/>
  <c r="G666"/>
  <c r="G781" l="1"/>
  <c r="G828"/>
  <c r="G827" s="1"/>
  <c r="G1037"/>
  <c r="G1036" s="1"/>
  <c r="G1035" s="1"/>
  <c r="G1034" s="1"/>
  <c r="G816"/>
  <c r="G752"/>
  <c r="G699"/>
  <c r="A250" l="1"/>
  <c r="G250"/>
  <c r="G249" s="1"/>
  <c r="G219"/>
  <c r="G220"/>
  <c r="G221"/>
  <c r="G222"/>
  <c r="G223"/>
  <c r="G224"/>
  <c r="G225"/>
  <c r="G215"/>
  <c r="G216"/>
  <c r="G217"/>
  <c r="G218"/>
  <c r="A215" l="1"/>
  <c r="A216"/>
  <c r="A217"/>
  <c r="A218"/>
  <c r="A219"/>
  <c r="A220"/>
  <c r="A221"/>
  <c r="A222"/>
  <c r="A223"/>
  <c r="A224"/>
  <c r="A225"/>
  <c r="G883"/>
  <c r="A883"/>
  <c r="G878"/>
  <c r="G879"/>
  <c r="G877"/>
  <c r="A878"/>
  <c r="A879"/>
  <c r="A877"/>
  <c r="R454" i="5"/>
  <c r="N656"/>
  <c r="N655"/>
  <c r="R654"/>
  <c r="R653" s="1"/>
  <c r="R652" s="1"/>
  <c r="Q654"/>
  <c r="Q653" s="1"/>
  <c r="Q652" s="1"/>
  <c r="P654"/>
  <c r="P653" s="1"/>
  <c r="P652" s="1"/>
  <c r="O654"/>
  <c r="O653" s="1"/>
  <c r="O652" s="1"/>
  <c r="M654"/>
  <c r="M653" s="1"/>
  <c r="M652" s="1"/>
  <c r="L654"/>
  <c r="L653" s="1"/>
  <c r="L652" s="1"/>
  <c r="K654"/>
  <c r="K653" s="1"/>
  <c r="K652" s="1"/>
  <c r="J654"/>
  <c r="J653" s="1"/>
  <c r="J652" s="1"/>
  <c r="N654" l="1"/>
  <c r="N653" s="1"/>
  <c r="N652" s="1"/>
  <c r="G876" i="2"/>
  <c r="G882"/>
  <c r="N602" i="5"/>
  <c r="N601" s="1"/>
  <c r="N600" s="1"/>
  <c r="N599" s="1"/>
  <c r="R601"/>
  <c r="R600" s="1"/>
  <c r="R599" s="1"/>
  <c r="Q601"/>
  <c r="Q600" s="1"/>
  <c r="Q599" s="1"/>
  <c r="P601"/>
  <c r="P600" s="1"/>
  <c r="P599" s="1"/>
  <c r="O601"/>
  <c r="O600" s="1"/>
  <c r="O599" s="1"/>
  <c r="M601"/>
  <c r="M600" s="1"/>
  <c r="M599" s="1"/>
  <c r="L601"/>
  <c r="L600" s="1"/>
  <c r="L599" s="1"/>
  <c r="K601"/>
  <c r="K600" s="1"/>
  <c r="K599" s="1"/>
  <c r="J601"/>
  <c r="J600" s="1"/>
  <c r="J599" s="1"/>
  <c r="N598"/>
  <c r="N597" s="1"/>
  <c r="N596" s="1"/>
  <c r="N595" s="1"/>
  <c r="R597"/>
  <c r="R596" s="1"/>
  <c r="R595" s="1"/>
  <c r="Q597"/>
  <c r="P597"/>
  <c r="P596" s="1"/>
  <c r="P595" s="1"/>
  <c r="O597"/>
  <c r="M597"/>
  <c r="M596" s="1"/>
  <c r="M595" s="1"/>
  <c r="L597"/>
  <c r="K597"/>
  <c r="K596" s="1"/>
  <c r="K595" s="1"/>
  <c r="J597"/>
  <c r="Q596"/>
  <c r="Q595" s="1"/>
  <c r="O596"/>
  <c r="O595" s="1"/>
  <c r="L596"/>
  <c r="L595" s="1"/>
  <c r="J596"/>
  <c r="J595" s="1"/>
  <c r="N583"/>
  <c r="N582"/>
  <c r="R575"/>
  <c r="N576"/>
  <c r="N529"/>
  <c r="R523"/>
  <c r="N525"/>
  <c r="N455"/>
  <c r="R446"/>
  <c r="N447"/>
  <c r="N449"/>
  <c r="N448"/>
  <c r="N450"/>
  <c r="R429"/>
  <c r="N430"/>
  <c r="N431"/>
  <c r="R528" l="1"/>
  <c r="G823" i="2"/>
  <c r="G822" s="1"/>
  <c r="G821" s="1"/>
  <c r="G820" s="1"/>
  <c r="R352" i="5"/>
  <c r="R345"/>
  <c r="N346"/>
  <c r="R314"/>
  <c r="N315"/>
  <c r="R1308" l="1"/>
  <c r="R1214"/>
  <c r="R1212"/>
  <c r="R818"/>
  <c r="G685" i="2"/>
  <c r="K534" i="5"/>
  <c r="L534"/>
  <c r="M534"/>
  <c r="O534"/>
  <c r="P534"/>
  <c r="Q534"/>
  <c r="R534"/>
  <c r="J534"/>
  <c r="N536"/>
  <c r="G693" i="2"/>
  <c r="J539" i="5"/>
  <c r="J538" s="1"/>
  <c r="J537" s="1"/>
  <c r="K539"/>
  <c r="K538" s="1"/>
  <c r="K537" s="1"/>
  <c r="L539"/>
  <c r="L538" s="1"/>
  <c r="L537" s="1"/>
  <c r="M539"/>
  <c r="M538" s="1"/>
  <c r="M537" s="1"/>
  <c r="O539"/>
  <c r="O538" s="1"/>
  <c r="O537" s="1"/>
  <c r="P539"/>
  <c r="P538" s="1"/>
  <c r="P537" s="1"/>
  <c r="Q539"/>
  <c r="Q538" s="1"/>
  <c r="Q537" s="1"/>
  <c r="N539"/>
  <c r="N538" s="1"/>
  <c r="N537" s="1"/>
  <c r="L751"/>
  <c r="K1132"/>
  <c r="K446"/>
  <c r="L446"/>
  <c r="M446"/>
  <c r="O446"/>
  <c r="P446"/>
  <c r="Q446"/>
  <c r="J446"/>
  <c r="J445" s="1"/>
  <c r="J444" s="1"/>
  <c r="N451"/>
  <c r="G698" i="2" s="1"/>
  <c r="G697" s="1"/>
  <c r="G696" s="1"/>
  <c r="K445" i="5"/>
  <c r="K444" s="1"/>
  <c r="Q445"/>
  <c r="Q444" s="1"/>
  <c r="P445"/>
  <c r="P444" s="1"/>
  <c r="O445"/>
  <c r="O444" s="1"/>
  <c r="M445"/>
  <c r="M444" s="1"/>
  <c r="L445"/>
  <c r="L444" s="1"/>
  <c r="R1211" l="1"/>
  <c r="R539"/>
  <c r="R538" s="1"/>
  <c r="R537" s="1"/>
  <c r="R445"/>
  <c r="R444" s="1"/>
  <c r="N446"/>
  <c r="N445" s="1"/>
  <c r="N444" s="1"/>
  <c r="N651"/>
  <c r="G1033" i="2" s="1"/>
  <c r="N650" i="5"/>
  <c r="G1032" i="2" s="1"/>
  <c r="K649" i="5"/>
  <c r="L649"/>
  <c r="L648" s="1"/>
  <c r="L647" s="1"/>
  <c r="L646" s="1"/>
  <c r="L645" s="1"/>
  <c r="L644" s="1"/>
  <c r="M649"/>
  <c r="O649"/>
  <c r="O648" s="1"/>
  <c r="O647" s="1"/>
  <c r="O646" s="1"/>
  <c r="O645" s="1"/>
  <c r="O644" s="1"/>
  <c r="P649"/>
  <c r="Q649"/>
  <c r="Q648" s="1"/>
  <c r="Q647" s="1"/>
  <c r="Q646" s="1"/>
  <c r="Q645" s="1"/>
  <c r="Q644" s="1"/>
  <c r="J649"/>
  <c r="N255"/>
  <c r="R254" s="1"/>
  <c r="R253" s="1"/>
  <c r="R252" s="1"/>
  <c r="Q254"/>
  <c r="P254"/>
  <c r="O254"/>
  <c r="N254"/>
  <c r="M254"/>
  <c r="L254"/>
  <c r="K254"/>
  <c r="J254"/>
  <c r="Q253"/>
  <c r="P253"/>
  <c r="O253"/>
  <c r="N253"/>
  <c r="M253"/>
  <c r="L253"/>
  <c r="K253"/>
  <c r="J253"/>
  <c r="Q252"/>
  <c r="P252"/>
  <c r="O252"/>
  <c r="N252"/>
  <c r="M252"/>
  <c r="L252"/>
  <c r="K252"/>
  <c r="J252"/>
  <c r="J314"/>
  <c r="K314"/>
  <c r="L314"/>
  <c r="M314"/>
  <c r="O314"/>
  <c r="P314"/>
  <c r="Q314"/>
  <c r="N317"/>
  <c r="J313"/>
  <c r="K313"/>
  <c r="K312" s="1"/>
  <c r="K311" s="1"/>
  <c r="L313"/>
  <c r="L312" s="1"/>
  <c r="L311" s="1"/>
  <c r="M313"/>
  <c r="O313"/>
  <c r="P313"/>
  <c r="Q313"/>
  <c r="Q312" s="1"/>
  <c r="Q311" s="1"/>
  <c r="P312"/>
  <c r="P311" s="1"/>
  <c r="O312"/>
  <c r="O311" s="1"/>
  <c r="M312"/>
  <c r="M311" s="1"/>
  <c r="J312"/>
  <c r="J311" s="1"/>
  <c r="K306"/>
  <c r="N264"/>
  <c r="Q263"/>
  <c r="Q262" s="1"/>
  <c r="Q261" s="1"/>
  <c r="P263"/>
  <c r="P262" s="1"/>
  <c r="P261" s="1"/>
  <c r="O263"/>
  <c r="O262" s="1"/>
  <c r="O261" s="1"/>
  <c r="M263"/>
  <c r="M262" s="1"/>
  <c r="M261" s="1"/>
  <c r="L263"/>
  <c r="L262" s="1"/>
  <c r="L261" s="1"/>
  <c r="K263"/>
  <c r="J263"/>
  <c r="J262" s="1"/>
  <c r="J261" s="1"/>
  <c r="K262"/>
  <c r="K261" s="1"/>
  <c r="K1133"/>
  <c r="K473"/>
  <c r="K1114"/>
  <c r="N1114" s="1"/>
  <c r="L588"/>
  <c r="L587" s="1"/>
  <c r="L586" s="1"/>
  <c r="L581" s="1"/>
  <c r="L580" s="1"/>
  <c r="L579" s="1"/>
  <c r="M588"/>
  <c r="O588"/>
  <c r="P588"/>
  <c r="Q588"/>
  <c r="K588"/>
  <c r="K483"/>
  <c r="K482" s="1"/>
  <c r="K481" s="1"/>
  <c r="K480" s="1"/>
  <c r="K1288"/>
  <c r="K1286"/>
  <c r="N1286" s="1"/>
  <c r="K616"/>
  <c r="K614"/>
  <c r="N614" s="1"/>
  <c r="K160"/>
  <c r="K158"/>
  <c r="N158" s="1"/>
  <c r="K142"/>
  <c r="K140"/>
  <c r="N140" s="1"/>
  <c r="K105"/>
  <c r="K103"/>
  <c r="K37"/>
  <c r="K35"/>
  <c r="N35" s="1"/>
  <c r="K26"/>
  <c r="K25"/>
  <c r="K18"/>
  <c r="K17"/>
  <c r="J752"/>
  <c r="N754"/>
  <c r="G383" i="2"/>
  <c r="N1069" i="5"/>
  <c r="K1067"/>
  <c r="K1066" s="1"/>
  <c r="K1065" s="1"/>
  <c r="K1064" s="1"/>
  <c r="K1063" s="1"/>
  <c r="L1067"/>
  <c r="M1067"/>
  <c r="M1066" s="1"/>
  <c r="M1065" s="1"/>
  <c r="M1064" s="1"/>
  <c r="O1067"/>
  <c r="O1066" s="1"/>
  <c r="O1065" s="1"/>
  <c r="O1064" s="1"/>
  <c r="P1067"/>
  <c r="Q1067"/>
  <c r="J1067"/>
  <c r="K441"/>
  <c r="J1036"/>
  <c r="K1036"/>
  <c r="L1036"/>
  <c r="M1036"/>
  <c r="O1036"/>
  <c r="P1036"/>
  <c r="Q1036"/>
  <c r="N1041"/>
  <c r="J1105"/>
  <c r="K1105"/>
  <c r="L1105"/>
  <c r="M1105"/>
  <c r="O1105"/>
  <c r="P1105"/>
  <c r="Q1105"/>
  <c r="J509"/>
  <c r="N442"/>
  <c r="J719"/>
  <c r="J718" s="1"/>
  <c r="J717" s="1"/>
  <c r="J712" s="1"/>
  <c r="K719"/>
  <c r="K718" s="1"/>
  <c r="K717" s="1"/>
  <c r="K712" s="1"/>
  <c r="L719"/>
  <c r="L718" s="1"/>
  <c r="L717" s="1"/>
  <c r="L712" s="1"/>
  <c r="M719"/>
  <c r="M718" s="1"/>
  <c r="M717" s="1"/>
  <c r="M712" s="1"/>
  <c r="O719"/>
  <c r="O718" s="1"/>
  <c r="O717" s="1"/>
  <c r="O712" s="1"/>
  <c r="P719"/>
  <c r="P718" s="1"/>
  <c r="P717" s="1"/>
  <c r="P712" s="1"/>
  <c r="Q719"/>
  <c r="Q718" s="1"/>
  <c r="Q717" s="1"/>
  <c r="Q712" s="1"/>
  <c r="J422"/>
  <c r="K328"/>
  <c r="L328"/>
  <c r="M328"/>
  <c r="O328"/>
  <c r="P328"/>
  <c r="Q328"/>
  <c r="J108"/>
  <c r="N108" s="1"/>
  <c r="J482"/>
  <c r="J481" s="1"/>
  <c r="J480" s="1"/>
  <c r="L482"/>
  <c r="M482"/>
  <c r="O482"/>
  <c r="P482"/>
  <c r="Q482"/>
  <c r="N485"/>
  <c r="J328"/>
  <c r="N329"/>
  <c r="J301"/>
  <c r="N784"/>
  <c r="G88" i="2"/>
  <c r="G87" s="1"/>
  <c r="G106"/>
  <c r="G105" s="1"/>
  <c r="G109"/>
  <c r="G108" s="1"/>
  <c r="G127"/>
  <c r="G126" s="1"/>
  <c r="G177"/>
  <c r="G176" s="1"/>
  <c r="G175" s="1"/>
  <c r="G289"/>
  <c r="G449"/>
  <c r="G448" s="1"/>
  <c r="G447" s="1"/>
  <c r="G446" s="1"/>
  <c r="G486"/>
  <c r="G485" s="1"/>
  <c r="G484" s="1"/>
  <c r="G483" s="1"/>
  <c r="G496"/>
  <c r="G495" s="1"/>
  <c r="G494" s="1"/>
  <c r="G493" s="1"/>
  <c r="G719"/>
  <c r="G718" s="1"/>
  <c r="G867"/>
  <c r="G866" s="1"/>
  <c r="G925"/>
  <c r="G924" s="1"/>
  <c r="K752" i="5"/>
  <c r="L752"/>
  <c r="M752"/>
  <c r="O752"/>
  <c r="P752"/>
  <c r="Q752"/>
  <c r="N764"/>
  <c r="N1349"/>
  <c r="R1349" s="1"/>
  <c r="S1349" s="1"/>
  <c r="S1348" s="1"/>
  <c r="S1347" s="1"/>
  <c r="S1346" s="1"/>
  <c r="S1341" s="1"/>
  <c r="S1340" s="1"/>
  <c r="E49" i="3" s="1"/>
  <c r="N1345" i="5"/>
  <c r="N1344" s="1"/>
  <c r="N1343" s="1"/>
  <c r="N1342" s="1"/>
  <c r="N1339"/>
  <c r="G632" i="2" s="1"/>
  <c r="N1338" i="5"/>
  <c r="G631" i="2"/>
  <c r="N1337" i="5"/>
  <c r="N1333"/>
  <c r="G660" i="2" s="1"/>
  <c r="G659" s="1"/>
  <c r="G658" s="1"/>
  <c r="N1331" i="5"/>
  <c r="G654" i="2"/>
  <c r="N1330" i="5"/>
  <c r="N1329"/>
  <c r="N1328"/>
  <c r="G655" i="2" s="1"/>
  <c r="N1327" i="5"/>
  <c r="N1326"/>
  <c r="N1325"/>
  <c r="G657" i="2" s="1"/>
  <c r="N1324" i="5"/>
  <c r="N1323"/>
  <c r="G650" i="2" s="1"/>
  <c r="N1320" i="5"/>
  <c r="R1320" s="1"/>
  <c r="S1320" s="1"/>
  <c r="H646" i="2" s="1"/>
  <c r="N1319" i="5"/>
  <c r="R1319" s="1"/>
  <c r="S1319" s="1"/>
  <c r="H645" i="2" s="1"/>
  <c r="H644" s="1"/>
  <c r="H643" s="1"/>
  <c r="H642" s="1"/>
  <c r="H610" s="1"/>
  <c r="N1315" i="5"/>
  <c r="R1315" s="1"/>
  <c r="S1315" s="1"/>
  <c r="N1310"/>
  <c r="N1309"/>
  <c r="R1307" s="1"/>
  <c r="R1306" s="1"/>
  <c r="R1305" s="1"/>
  <c r="R1304" s="1"/>
  <c r="D47" i="3" s="1"/>
  <c r="J1301" i="5"/>
  <c r="J1300" s="1"/>
  <c r="J1299" s="1"/>
  <c r="J1298" s="1"/>
  <c r="K1301"/>
  <c r="K1300" s="1"/>
  <c r="K1299" s="1"/>
  <c r="K1298" s="1"/>
  <c r="L1301"/>
  <c r="L1300" s="1"/>
  <c r="L1299" s="1"/>
  <c r="L1298" s="1"/>
  <c r="M1301"/>
  <c r="M1300" s="1"/>
  <c r="M1299" s="1"/>
  <c r="M1298" s="1"/>
  <c r="O1301"/>
  <c r="O1300" s="1"/>
  <c r="O1299" s="1"/>
  <c r="O1298" s="1"/>
  <c r="P1301"/>
  <c r="P1300" s="1"/>
  <c r="P1299" s="1"/>
  <c r="P1298" s="1"/>
  <c r="Q1301"/>
  <c r="Q1300" s="1"/>
  <c r="Q1299" s="1"/>
  <c r="Q1298" s="1"/>
  <c r="N1302"/>
  <c r="R1302" s="1"/>
  <c r="S1302" s="1"/>
  <c r="S1301" s="1"/>
  <c r="S1300" s="1"/>
  <c r="S1299" s="1"/>
  <c r="S1298" s="1"/>
  <c r="N1297"/>
  <c r="R1297" s="1"/>
  <c r="S1297" s="1"/>
  <c r="S1296" s="1"/>
  <c r="N1295"/>
  <c r="R1295" s="1"/>
  <c r="S1295" s="1"/>
  <c r="N1292"/>
  <c r="G122" i="2"/>
  <c r="N1291" i="5"/>
  <c r="N1288"/>
  <c r="G118" i="2" s="1"/>
  <c r="N1287" i="5"/>
  <c r="G117" i="2"/>
  <c r="N1282" i="5"/>
  <c r="N1281"/>
  <c r="G70" i="2" s="1"/>
  <c r="N1278" i="5"/>
  <c r="N1277"/>
  <c r="G66" i="2" s="1"/>
  <c r="N1276" i="5"/>
  <c r="N1265"/>
  <c r="N1263"/>
  <c r="N1259"/>
  <c r="N1257"/>
  <c r="N1251"/>
  <c r="R1251" s="1"/>
  <c r="S1251" s="1"/>
  <c r="H1023" i="2" s="1"/>
  <c r="N1250" i="5"/>
  <c r="R1250" s="1"/>
  <c r="S1250" s="1"/>
  <c r="H1022" i="2" s="1"/>
  <c r="N1246" i="5"/>
  <c r="R1246" s="1"/>
  <c r="S1246" s="1"/>
  <c r="S1245" s="1"/>
  <c r="S1244" s="1"/>
  <c r="N1243"/>
  <c r="N1242"/>
  <c r="G1017" i="2" s="1"/>
  <c r="N1241" i="5"/>
  <c r="G1016" i="2" s="1"/>
  <c r="N1240" i="5"/>
  <c r="G1015" i="2"/>
  <c r="N1239" i="5"/>
  <c r="G1014" i="2" s="1"/>
  <c r="N1238" i="5"/>
  <c r="N1237"/>
  <c r="N1234"/>
  <c r="R1234" s="1"/>
  <c r="S1234" s="1"/>
  <c r="S1233" s="1"/>
  <c r="S1232" s="1"/>
  <c r="N1231"/>
  <c r="N1230"/>
  <c r="G1007" i="2"/>
  <c r="G1006" s="1"/>
  <c r="N1223" i="5"/>
  <c r="N1222" s="1"/>
  <c r="N1221" s="1"/>
  <c r="G1003" i="2"/>
  <c r="G1002" s="1"/>
  <c r="G1001" s="1"/>
  <c r="N1220" i="5"/>
  <c r="N1219" s="1"/>
  <c r="N1218" s="1"/>
  <c r="N1217" s="1"/>
  <c r="N1210"/>
  <c r="N1207"/>
  <c r="N1201"/>
  <c r="G575" i="2" s="1"/>
  <c r="G574" s="1"/>
  <c r="G573" s="1"/>
  <c r="G572" s="1"/>
  <c r="G571" s="1"/>
  <c r="J1190" i="5"/>
  <c r="K1190"/>
  <c r="L1190"/>
  <c r="M1190"/>
  <c r="O1190"/>
  <c r="P1190"/>
  <c r="Q1190"/>
  <c r="N1197"/>
  <c r="N1195"/>
  <c r="G605" i="2" s="1"/>
  <c r="N1194" i="5"/>
  <c r="N1191"/>
  <c r="R1191" s="1"/>
  <c r="S1191" s="1"/>
  <c r="S1190" s="1"/>
  <c r="S1185" s="1"/>
  <c r="S1181" s="1"/>
  <c r="S1161" s="1"/>
  <c r="N1189"/>
  <c r="G601" i="2" s="1"/>
  <c r="N1188" i="5"/>
  <c r="G600" i="2" s="1"/>
  <c r="N1187" i="5"/>
  <c r="N1184"/>
  <c r="N1180"/>
  <c r="N1179"/>
  <c r="N1177"/>
  <c r="G589" i="2" s="1"/>
  <c r="G588" s="1"/>
  <c r="G587" s="1"/>
  <c r="N1174" i="5"/>
  <c r="G585" i="2" s="1"/>
  <c r="G584" s="1"/>
  <c r="N1173" i="5"/>
  <c r="N1171"/>
  <c r="N1170"/>
  <c r="G583" i="2" s="1"/>
  <c r="N1169" i="5"/>
  <c r="N1166"/>
  <c r="N1165"/>
  <c r="G579" i="2" s="1"/>
  <c r="G578" s="1"/>
  <c r="G577" s="1"/>
  <c r="N1158" i="5"/>
  <c r="G562" i="2" s="1"/>
  <c r="N1157" i="5"/>
  <c r="J1147"/>
  <c r="K1147"/>
  <c r="L1147"/>
  <c r="M1147"/>
  <c r="O1147"/>
  <c r="P1147"/>
  <c r="Q1147"/>
  <c r="N1150"/>
  <c r="R1150" s="1"/>
  <c r="S1150" s="1"/>
  <c r="N1149"/>
  <c r="R1149" s="1"/>
  <c r="S1149" s="1"/>
  <c r="N1148"/>
  <c r="R1148" s="1"/>
  <c r="S1148" s="1"/>
  <c r="N1136"/>
  <c r="G812" i="2" s="1"/>
  <c r="N1135" i="5"/>
  <c r="G803" i="2"/>
  <c r="N1134" i="5"/>
  <c r="N1125"/>
  <c r="N1124"/>
  <c r="G541" i="2" s="1"/>
  <c r="N1121" i="5"/>
  <c r="R1121" s="1"/>
  <c r="S1121" s="1"/>
  <c r="S1120" s="1"/>
  <c r="S1119" s="1"/>
  <c r="N1113"/>
  <c r="G532" i="2" s="1"/>
  <c r="N1112" i="5"/>
  <c r="G534" i="2" s="1"/>
  <c r="N1111" i="5"/>
  <c r="N1110"/>
  <c r="G530" i="2" s="1"/>
  <c r="N1108" i="5"/>
  <c r="N1106"/>
  <c r="N1101"/>
  <c r="N1097"/>
  <c r="N1093"/>
  <c r="G502" i="2" s="1"/>
  <c r="G501" s="1"/>
  <c r="G500" s="1"/>
  <c r="G499" s="1"/>
  <c r="G498" s="1"/>
  <c r="N1088" i="5"/>
  <c r="N1083"/>
  <c r="R1083" s="1"/>
  <c r="S1083" s="1"/>
  <c r="N1082"/>
  <c r="R1082" s="1"/>
  <c r="S1082" s="1"/>
  <c r="N1077"/>
  <c r="R1077" s="1"/>
  <c r="S1077" s="1"/>
  <c r="N1076"/>
  <c r="R1076" s="1"/>
  <c r="S1076" s="1"/>
  <c r="N1107"/>
  <c r="N1070"/>
  <c r="G459" i="2" s="1"/>
  <c r="N1068" i="5"/>
  <c r="N1062"/>
  <c r="S1061" s="1"/>
  <c r="S1060" s="1"/>
  <c r="S1059" s="1"/>
  <c r="S1058" s="1"/>
  <c r="N1028"/>
  <c r="N1027"/>
  <c r="G324" i="2" s="1"/>
  <c r="N1026" i="5"/>
  <c r="N1020"/>
  <c r="G311" i="2" s="1"/>
  <c r="N1018" i="5"/>
  <c r="G309" i="2" s="1"/>
  <c r="N1017" i="5"/>
  <c r="G308" i="2" s="1"/>
  <c r="N1016" i="5"/>
  <c r="G306" i="2" s="1"/>
  <c r="N1015" i="5"/>
  <c r="G301" i="2" s="1"/>
  <c r="N1014" i="5"/>
  <c r="G312" i="2" s="1"/>
  <c r="N1013" i="5"/>
  <c r="G307" i="2" s="1"/>
  <c r="N1012" i="5"/>
  <c r="N1011"/>
  <c r="G304" i="2" s="1"/>
  <c r="N1010" i="5"/>
  <c r="N1009"/>
  <c r="G303" i="2" s="1"/>
  <c r="N1008" i="5"/>
  <c r="G302" i="2" s="1"/>
  <c r="N1007" i="5"/>
  <c r="G300" i="2" s="1"/>
  <c r="N1006" i="5"/>
  <c r="G299" i="2" s="1"/>
  <c r="N1005" i="5"/>
  <c r="N1004"/>
  <c r="G296" i="2" s="1"/>
  <c r="N1001" i="5"/>
  <c r="R1001" s="1"/>
  <c r="S1001" s="1"/>
  <c r="N999"/>
  <c r="R999" s="1"/>
  <c r="S999" s="1"/>
  <c r="S998" s="1"/>
  <c r="N996"/>
  <c r="R996" s="1"/>
  <c r="N1055"/>
  <c r="R1055" s="1"/>
  <c r="S1055" s="1"/>
  <c r="N1053"/>
  <c r="R1053" s="1"/>
  <c r="S1053" s="1"/>
  <c r="N1050"/>
  <c r="G557" i="2" s="1"/>
  <c r="G556" s="1"/>
  <c r="G555" s="1"/>
  <c r="N1048" i="5"/>
  <c r="N1043"/>
  <c r="N1042"/>
  <c r="G427" i="2" s="1"/>
  <c r="N1040" i="5"/>
  <c r="N1039"/>
  <c r="N1038"/>
  <c r="G423" i="2" s="1"/>
  <c r="N1037" i="5"/>
  <c r="N1034"/>
  <c r="R1034" s="1"/>
  <c r="S1034" s="1"/>
  <c r="N1033"/>
  <c r="R1033" s="1"/>
  <c r="S1033" s="1"/>
  <c r="N984"/>
  <c r="N980"/>
  <c r="N977"/>
  <c r="N973"/>
  <c r="G473" i="2" s="1"/>
  <c r="N972" i="5"/>
  <c r="G472" i="2"/>
  <c r="N971" i="5"/>
  <c r="N970"/>
  <c r="G470" i="2" s="1"/>
  <c r="N969" i="5"/>
  <c r="G469" i="2"/>
  <c r="N968" i="5"/>
  <c r="G468" i="2" s="1"/>
  <c r="N967" i="5"/>
  <c r="G467" i="2" s="1"/>
  <c r="N966" i="5"/>
  <c r="G466" i="2" s="1"/>
  <c r="N965" i="5"/>
  <c r="N960"/>
  <c r="R960" s="1"/>
  <c r="S960" s="1"/>
  <c r="S959" s="1"/>
  <c r="S958" s="1"/>
  <c r="S957" s="1"/>
  <c r="S956" s="1"/>
  <c r="N955"/>
  <c r="G413" i="2" s="1"/>
  <c r="G412" s="1"/>
  <c r="G411" s="1"/>
  <c r="G410" s="1"/>
  <c r="G409" s="1"/>
  <c r="G408" s="1"/>
  <c r="N950" i="5"/>
  <c r="N948"/>
  <c r="N947"/>
  <c r="G351" i="2" s="1"/>
  <c r="N946" i="5"/>
  <c r="G350" i="2" s="1"/>
  <c r="N945" i="5"/>
  <c r="G349" i="2" s="1"/>
  <c r="N944" i="5"/>
  <c r="N943"/>
  <c r="G347" i="2" s="1"/>
  <c r="N940" i="5"/>
  <c r="R940" s="1"/>
  <c r="S940" s="1"/>
  <c r="S930" s="1"/>
  <c r="N939"/>
  <c r="N938"/>
  <c r="N937"/>
  <c r="G342" i="2" s="1"/>
  <c r="N936" i="5"/>
  <c r="G341" i="2" s="1"/>
  <c r="N935" i="5"/>
  <c r="N934"/>
  <c r="G339" i="2" s="1"/>
  <c r="N933" i="5"/>
  <c r="G338" i="2" s="1"/>
  <c r="N932" i="5"/>
  <c r="G337" i="2" s="1"/>
  <c r="N929" i="5"/>
  <c r="R929" s="1"/>
  <c r="S929" s="1"/>
  <c r="N926"/>
  <c r="N924"/>
  <c r="R924" s="1"/>
  <c r="S924" s="1"/>
  <c r="S921" s="1"/>
  <c r="N923"/>
  <c r="N920"/>
  <c r="R920" s="1"/>
  <c r="S920" s="1"/>
  <c r="S919" s="1"/>
  <c r="S918" s="1"/>
  <c r="J913"/>
  <c r="K913"/>
  <c r="L913"/>
  <c r="M913"/>
  <c r="O913"/>
  <c r="P913"/>
  <c r="Q913"/>
  <c r="J908"/>
  <c r="K908"/>
  <c r="L908"/>
  <c r="M908"/>
  <c r="O908"/>
  <c r="P908"/>
  <c r="Q908"/>
  <c r="N914"/>
  <c r="R914" s="1"/>
  <c r="S914" s="1"/>
  <c r="S913" s="1"/>
  <c r="N912"/>
  <c r="R912" s="1"/>
  <c r="S912" s="1"/>
  <c r="N911"/>
  <c r="R911" s="1"/>
  <c r="S911" s="1"/>
  <c r="N910"/>
  <c r="R910" s="1"/>
  <c r="S910" s="1"/>
  <c r="N909"/>
  <c r="R909" s="1"/>
  <c r="S909" s="1"/>
  <c r="N894"/>
  <c r="G806" i="2" s="1"/>
  <c r="N889" i="5"/>
  <c r="R886" s="1"/>
  <c r="N888"/>
  <c r="G640" i="2" s="1"/>
  <c r="N887" i="5"/>
  <c r="N881"/>
  <c r="N877"/>
  <c r="N869"/>
  <c r="N864"/>
  <c r="N860"/>
  <c r="N855"/>
  <c r="N852"/>
  <c r="N851"/>
  <c r="N850"/>
  <c r="G397" i="2" s="1"/>
  <c r="N849" i="5"/>
  <c r="G396" i="2"/>
  <c r="N847" i="5"/>
  <c r="N846"/>
  <c r="N841"/>
  <c r="N837"/>
  <c r="N833"/>
  <c r="N828"/>
  <c r="N822"/>
  <c r="G282" i="2" s="1"/>
  <c r="N821" i="5"/>
  <c r="G284" i="2" s="1"/>
  <c r="N820" i="5"/>
  <c r="N819"/>
  <c r="G281" i="2" s="1"/>
  <c r="N813" i="5"/>
  <c r="R813" s="1"/>
  <c r="S813" s="1"/>
  <c r="N812"/>
  <c r="R812" s="1"/>
  <c r="S812" s="1"/>
  <c r="N811"/>
  <c r="R811" s="1"/>
  <c r="S811" s="1"/>
  <c r="N810"/>
  <c r="R810" s="1"/>
  <c r="S810" s="1"/>
  <c r="N809"/>
  <c r="R809" s="1"/>
  <c r="S809" s="1"/>
  <c r="N808"/>
  <c r="R808" s="1"/>
  <c r="S808" s="1"/>
  <c r="N807"/>
  <c r="R807" s="1"/>
  <c r="S807" s="1"/>
  <c r="N798"/>
  <c r="N790"/>
  <c r="R790" s="1"/>
  <c r="S790" s="1"/>
  <c r="H808" i="2" s="1"/>
  <c r="N789" i="5"/>
  <c r="R789" s="1"/>
  <c r="S789" s="1"/>
  <c r="H805" i="2" s="1"/>
  <c r="N779" i="5"/>
  <c r="N778"/>
  <c r="G442" i="2" s="1"/>
  <c r="N774" i="5"/>
  <c r="R774" s="1"/>
  <c r="S774" s="1"/>
  <c r="N773"/>
  <c r="N768"/>
  <c r="G407" i="2" s="1"/>
  <c r="N767" i="5"/>
  <c r="N763"/>
  <c r="N762"/>
  <c r="N761"/>
  <c r="N760"/>
  <c r="N759"/>
  <c r="N758"/>
  <c r="N757"/>
  <c r="N756"/>
  <c r="N755"/>
  <c r="N753"/>
  <c r="N751"/>
  <c r="N747"/>
  <c r="N740"/>
  <c r="R740" s="1"/>
  <c r="S740" s="1"/>
  <c r="N739"/>
  <c r="R739" s="1"/>
  <c r="S739" s="1"/>
  <c r="N738"/>
  <c r="R738" s="1"/>
  <c r="S738" s="1"/>
  <c r="N737"/>
  <c r="R737" s="1"/>
  <c r="S737" s="1"/>
  <c r="N736"/>
  <c r="R736" s="1"/>
  <c r="S736" s="1"/>
  <c r="N735"/>
  <c r="R735" s="1"/>
  <c r="S735" s="1"/>
  <c r="N734"/>
  <c r="R734" s="1"/>
  <c r="S734" s="1"/>
  <c r="N733"/>
  <c r="R733" s="1"/>
  <c r="S733" s="1"/>
  <c r="N732"/>
  <c r="R732" s="1"/>
  <c r="S732" s="1"/>
  <c r="N731"/>
  <c r="R731" s="1"/>
  <c r="S731" s="1"/>
  <c r="N730"/>
  <c r="R730" s="1"/>
  <c r="S730" s="1"/>
  <c r="N729"/>
  <c r="R729" s="1"/>
  <c r="S729" s="1"/>
  <c r="N728"/>
  <c r="R728" s="1"/>
  <c r="S728" s="1"/>
  <c r="N727"/>
  <c r="R727" s="1"/>
  <c r="S727" s="1"/>
  <c r="N726"/>
  <c r="R726" s="1"/>
  <c r="S726" s="1"/>
  <c r="N725"/>
  <c r="R725" s="1"/>
  <c r="S725" s="1"/>
  <c r="N720"/>
  <c r="N719" s="1"/>
  <c r="N718" s="1"/>
  <c r="N717" s="1"/>
  <c r="N712" s="1"/>
  <c r="N711"/>
  <c r="R711" s="1"/>
  <c r="S711" s="1"/>
  <c r="H804" i="2" s="1"/>
  <c r="N710" i="5"/>
  <c r="R710" s="1"/>
  <c r="S710" s="1"/>
  <c r="N700"/>
  <c r="N699"/>
  <c r="N694"/>
  <c r="N689"/>
  <c r="N683"/>
  <c r="N682"/>
  <c r="N675"/>
  <c r="N674"/>
  <c r="N673"/>
  <c r="N664"/>
  <c r="R664" s="1"/>
  <c r="S664" s="1"/>
  <c r="N663"/>
  <c r="J642"/>
  <c r="J641" s="1"/>
  <c r="K642"/>
  <c r="K641" s="1"/>
  <c r="L642"/>
  <c r="L641" s="1"/>
  <c r="M642"/>
  <c r="M641" s="1"/>
  <c r="O642"/>
  <c r="O641" s="1"/>
  <c r="P642"/>
  <c r="P641" s="1"/>
  <c r="Q642"/>
  <c r="Q641" s="1"/>
  <c r="J639"/>
  <c r="J638" s="1"/>
  <c r="K639"/>
  <c r="K638" s="1"/>
  <c r="L639"/>
  <c r="L638" s="1"/>
  <c r="M639"/>
  <c r="M638" s="1"/>
  <c r="O639"/>
  <c r="O638" s="1"/>
  <c r="P639"/>
  <c r="P638" s="1"/>
  <c r="Q639"/>
  <c r="Q638" s="1"/>
  <c r="J648"/>
  <c r="J647" s="1"/>
  <c r="J646" s="1"/>
  <c r="J645" s="1"/>
  <c r="J644" s="1"/>
  <c r="K648"/>
  <c r="K647" s="1"/>
  <c r="K646" s="1"/>
  <c r="K645" s="1"/>
  <c r="K644" s="1"/>
  <c r="M648"/>
  <c r="M647" s="1"/>
  <c r="M646" s="1"/>
  <c r="M645" s="1"/>
  <c r="M644" s="1"/>
  <c r="P648"/>
  <c r="P647" s="1"/>
  <c r="P646" s="1"/>
  <c r="P645" s="1"/>
  <c r="P644" s="1"/>
  <c r="N643"/>
  <c r="R643" s="1"/>
  <c r="S643" s="1"/>
  <c r="S642" s="1"/>
  <c r="S641" s="1"/>
  <c r="S637" s="1"/>
  <c r="S629" s="1"/>
  <c r="N640"/>
  <c r="R639" s="1"/>
  <c r="R638" s="1"/>
  <c r="N636"/>
  <c r="N633"/>
  <c r="N622"/>
  <c r="R622" s="1"/>
  <c r="S622" s="1"/>
  <c r="S621" s="1"/>
  <c r="S611" s="1"/>
  <c r="S605" s="1"/>
  <c r="S604" s="1"/>
  <c r="J626"/>
  <c r="J625" s="1"/>
  <c r="J624" s="1"/>
  <c r="J623" s="1"/>
  <c r="K626"/>
  <c r="K625" s="1"/>
  <c r="K624" s="1"/>
  <c r="K623" s="1"/>
  <c r="L626"/>
  <c r="L625" s="1"/>
  <c r="L624" s="1"/>
  <c r="L623" s="1"/>
  <c r="M626"/>
  <c r="M625" s="1"/>
  <c r="M624" s="1"/>
  <c r="M623" s="1"/>
  <c r="O626"/>
  <c r="O625" s="1"/>
  <c r="O624" s="1"/>
  <c r="O623" s="1"/>
  <c r="P626"/>
  <c r="P625" s="1"/>
  <c r="P624" s="1"/>
  <c r="P623" s="1"/>
  <c r="Q626"/>
  <c r="Q625" s="1"/>
  <c r="Q624" s="1"/>
  <c r="Q623" s="1"/>
  <c r="N627"/>
  <c r="R627" s="1"/>
  <c r="S627" s="1"/>
  <c r="S626" s="1"/>
  <c r="S625" s="1"/>
  <c r="S624" s="1"/>
  <c r="S623" s="1"/>
  <c r="N620"/>
  <c r="N619"/>
  <c r="N616"/>
  <c r="N615"/>
  <c r="J593"/>
  <c r="J592" s="1"/>
  <c r="J591" s="1"/>
  <c r="K593"/>
  <c r="K592" s="1"/>
  <c r="K591" s="1"/>
  <c r="L593"/>
  <c r="L592" s="1"/>
  <c r="M593"/>
  <c r="M592" s="1"/>
  <c r="M591" s="1"/>
  <c r="O593"/>
  <c r="O592" s="1"/>
  <c r="O591" s="1"/>
  <c r="P593"/>
  <c r="P592" s="1"/>
  <c r="P591" s="1"/>
  <c r="Q593"/>
  <c r="Q592" s="1"/>
  <c r="Q591" s="1"/>
  <c r="N594"/>
  <c r="N590"/>
  <c r="N589"/>
  <c r="N577"/>
  <c r="N572"/>
  <c r="N571"/>
  <c r="N570"/>
  <c r="N569"/>
  <c r="N568"/>
  <c r="N567"/>
  <c r="N566"/>
  <c r="N565"/>
  <c r="N564"/>
  <c r="N560"/>
  <c r="R560" s="1"/>
  <c r="S560" s="1"/>
  <c r="S559" s="1"/>
  <c r="S558" s="1"/>
  <c r="N557"/>
  <c r="N554"/>
  <c r="R554" s="1"/>
  <c r="S554" s="1"/>
  <c r="S553" s="1"/>
  <c r="S552" s="1"/>
  <c r="N551"/>
  <c r="R551" s="1"/>
  <c r="S551" s="1"/>
  <c r="N548"/>
  <c r="G767" i="2" s="1"/>
  <c r="N547" i="5"/>
  <c r="N546"/>
  <c r="G766" i="2"/>
  <c r="N545" i="5"/>
  <c r="N535"/>
  <c r="N534" s="1"/>
  <c r="N526"/>
  <c r="N524"/>
  <c r="J515"/>
  <c r="K515"/>
  <c r="L515"/>
  <c r="M515"/>
  <c r="O515"/>
  <c r="P515"/>
  <c r="Q515"/>
  <c r="N519"/>
  <c r="N516"/>
  <c r="R516" s="1"/>
  <c r="S516" s="1"/>
  <c r="S515" s="1"/>
  <c r="S514" s="1"/>
  <c r="S513" s="1"/>
  <c r="N512"/>
  <c r="N511"/>
  <c r="N510"/>
  <c r="J476"/>
  <c r="J475" s="1"/>
  <c r="J474" s="1"/>
  <c r="K476"/>
  <c r="K475" s="1"/>
  <c r="K474" s="1"/>
  <c r="L476"/>
  <c r="L475" s="1"/>
  <c r="L474" s="1"/>
  <c r="M476"/>
  <c r="M475" s="1"/>
  <c r="M474" s="1"/>
  <c r="O476"/>
  <c r="O475" s="1"/>
  <c r="O474" s="1"/>
  <c r="P476"/>
  <c r="P475" s="1"/>
  <c r="P474" s="1"/>
  <c r="Q476"/>
  <c r="Q475" s="1"/>
  <c r="Q474" s="1"/>
  <c r="N496"/>
  <c r="R496" s="1"/>
  <c r="S496" s="1"/>
  <c r="S495" s="1"/>
  <c r="S494" s="1"/>
  <c r="S493" s="1"/>
  <c r="S492" s="1"/>
  <c r="N491"/>
  <c r="N490"/>
  <c r="N489"/>
  <c r="N484"/>
  <c r="N483"/>
  <c r="N477"/>
  <c r="R477" s="1"/>
  <c r="S477" s="1"/>
  <c r="S476" s="1"/>
  <c r="S475" s="1"/>
  <c r="S474" s="1"/>
  <c r="S443" s="1"/>
  <c r="S437" s="1"/>
  <c r="E24" i="3" s="1"/>
  <c r="N473" i="5"/>
  <c r="N472"/>
  <c r="N471"/>
  <c r="N468"/>
  <c r="G749" i="2" s="1"/>
  <c r="N467" i="5"/>
  <c r="N466"/>
  <c r="G747" i="2" s="1"/>
  <c r="N465" i="5"/>
  <c r="G746" i="2" s="1"/>
  <c r="N573" i="5"/>
  <c r="N464"/>
  <c r="N463"/>
  <c r="G744" i="2"/>
  <c r="N462" i="5"/>
  <c r="N461"/>
  <c r="G742" i="2" s="1"/>
  <c r="N460" i="5"/>
  <c r="N459"/>
  <c r="G740" i="2"/>
  <c r="N441" i="5"/>
  <c r="N440" s="1"/>
  <c r="N439" s="1"/>
  <c r="N438" s="1"/>
  <c r="N436"/>
  <c r="R436" s="1"/>
  <c r="S436" s="1"/>
  <c r="S435" s="1"/>
  <c r="S434" s="1"/>
  <c r="S433" s="1"/>
  <c r="S432" s="1"/>
  <c r="S411" s="1"/>
  <c r="E23" i="3" s="1"/>
  <c r="N429" i="5"/>
  <c r="N426"/>
  <c r="G724" i="2" s="1"/>
  <c r="N425" i="5"/>
  <c r="N422"/>
  <c r="N421"/>
  <c r="N417"/>
  <c r="N410"/>
  <c r="N403"/>
  <c r="N402"/>
  <c r="N401"/>
  <c r="N400"/>
  <c r="N399"/>
  <c r="N398"/>
  <c r="N397"/>
  <c r="N396"/>
  <c r="N395"/>
  <c r="N394"/>
  <c r="N393"/>
  <c r="N387"/>
  <c r="N377"/>
  <c r="N365"/>
  <c r="G1026" i="2" s="1"/>
  <c r="G1025" s="1"/>
  <c r="G1024" s="1"/>
  <c r="J357" i="5"/>
  <c r="K357"/>
  <c r="L357"/>
  <c r="M357"/>
  <c r="O357"/>
  <c r="P357"/>
  <c r="Q357"/>
  <c r="N358"/>
  <c r="R358" s="1"/>
  <c r="S358" s="1"/>
  <c r="S357" s="1"/>
  <c r="S356" s="1"/>
  <c r="S355" s="1"/>
  <c r="S354" s="1"/>
  <c r="S332" s="1"/>
  <c r="S331" s="1"/>
  <c r="N353"/>
  <c r="N343"/>
  <c r="N342"/>
  <c r="N337"/>
  <c r="J321"/>
  <c r="K321"/>
  <c r="L321"/>
  <c r="M321"/>
  <c r="O321"/>
  <c r="P321"/>
  <c r="Q321"/>
  <c r="N323"/>
  <c r="R323" s="1"/>
  <c r="S323" s="1"/>
  <c r="N322"/>
  <c r="R322" s="1"/>
  <c r="S322" s="1"/>
  <c r="N310"/>
  <c r="G872" i="2" s="1"/>
  <c r="N309" i="5"/>
  <c r="N306"/>
  <c r="N305"/>
  <c r="G864" i="2" s="1"/>
  <c r="N301" i="5"/>
  <c r="N293"/>
  <c r="N292"/>
  <c r="N289"/>
  <c r="N288"/>
  <c r="N287"/>
  <c r="N279"/>
  <c r="R279" s="1"/>
  <c r="S279" s="1"/>
  <c r="S278" s="1"/>
  <c r="S277" s="1"/>
  <c r="S276" s="1"/>
  <c r="S275" s="1"/>
  <c r="N274"/>
  <c r="R274" s="1"/>
  <c r="S274" s="1"/>
  <c r="H951" i="2" s="1"/>
  <c r="N273" i="5"/>
  <c r="R273" s="1"/>
  <c r="S273" s="1"/>
  <c r="H950" i="2" s="1"/>
  <c r="H949" s="1"/>
  <c r="H948" s="1"/>
  <c r="H947" s="1"/>
  <c r="N269" i="5"/>
  <c r="N260"/>
  <c r="N258" s="1"/>
  <c r="N257" s="1"/>
  <c r="N256" s="1"/>
  <c r="N250"/>
  <c r="N244"/>
  <c r="N224"/>
  <c r="N218"/>
  <c r="N217"/>
  <c r="N214"/>
  <c r="N213"/>
  <c r="N212"/>
  <c r="N209"/>
  <c r="N208"/>
  <c r="N207"/>
  <c r="N206"/>
  <c r="N205"/>
  <c r="N204"/>
  <c r="N203"/>
  <c r="N202"/>
  <c r="N201"/>
  <c r="N200"/>
  <c r="N199"/>
  <c r="N196"/>
  <c r="N191"/>
  <c r="N184"/>
  <c r="G939" i="2" s="1"/>
  <c r="G938" s="1"/>
  <c r="G937" s="1"/>
  <c r="G936" s="1"/>
  <c r="N179" i="5"/>
  <c r="N174"/>
  <c r="R174" s="1"/>
  <c r="S174" s="1"/>
  <c r="N173"/>
  <c r="R173" s="1"/>
  <c r="S173" s="1"/>
  <c r="N168"/>
  <c r="N167"/>
  <c r="G929" i="2" s="1"/>
  <c r="N164" i="5"/>
  <c r="N163"/>
  <c r="G922" i="2"/>
  <c r="N160" i="5"/>
  <c r="G919" i="2" s="1"/>
  <c r="N159" i="5"/>
  <c r="G918" i="2" s="1"/>
  <c r="N153" i="5"/>
  <c r="N152"/>
  <c r="N149"/>
  <c r="N146"/>
  <c r="N145"/>
  <c r="N142"/>
  <c r="N141"/>
  <c r="N133"/>
  <c r="R132" s="1"/>
  <c r="R131" s="1"/>
  <c r="N128"/>
  <c r="R128" s="1"/>
  <c r="S128" s="1"/>
  <c r="S127" s="1"/>
  <c r="S126" s="1"/>
  <c r="S125" s="1"/>
  <c r="S124" s="1"/>
  <c r="N123"/>
  <c r="R123" s="1"/>
  <c r="S123" s="1"/>
  <c r="N122"/>
  <c r="R122" s="1"/>
  <c r="S122" s="1"/>
  <c r="N117"/>
  <c r="N116"/>
  <c r="N115"/>
  <c r="N112"/>
  <c r="R111" s="1"/>
  <c r="R110" s="1"/>
  <c r="N109"/>
  <c r="N105"/>
  <c r="N104"/>
  <c r="N103"/>
  <c r="N99"/>
  <c r="N98"/>
  <c r="N95"/>
  <c r="N94"/>
  <c r="N93"/>
  <c r="N89"/>
  <c r="N88"/>
  <c r="N84"/>
  <c r="N83"/>
  <c r="N80"/>
  <c r="N79"/>
  <c r="N78"/>
  <c r="N74"/>
  <c r="N73"/>
  <c r="N70"/>
  <c r="N69"/>
  <c r="N68"/>
  <c r="N64"/>
  <c r="N63"/>
  <c r="N60"/>
  <c r="N59"/>
  <c r="N58"/>
  <c r="N51"/>
  <c r="R51" s="1"/>
  <c r="S51" s="1"/>
  <c r="N50"/>
  <c r="R50" s="1"/>
  <c r="S50" s="1"/>
  <c r="N45"/>
  <c r="N44"/>
  <c r="N41"/>
  <c r="G904" i="2" s="1"/>
  <c r="N40" i="5"/>
  <c r="N37"/>
  <c r="G900" i="2" s="1"/>
  <c r="N36" i="5"/>
  <c r="N30"/>
  <c r="N26"/>
  <c r="G890" i="2" s="1"/>
  <c r="N25" i="5"/>
  <c r="N18"/>
  <c r="N17"/>
  <c r="Q1348"/>
  <c r="P1348"/>
  <c r="O1348"/>
  <c r="N1348"/>
  <c r="N1347" s="1"/>
  <c r="N1346" s="1"/>
  <c r="Q1347"/>
  <c r="Q1346" s="1"/>
  <c r="P1347"/>
  <c r="P1346" s="1"/>
  <c r="O1347"/>
  <c r="O1346" s="1"/>
  <c r="Q1344"/>
  <c r="Q1343" s="1"/>
  <c r="Q1342" s="1"/>
  <c r="P1344"/>
  <c r="O1344"/>
  <c r="O1343" s="1"/>
  <c r="O1342" s="1"/>
  <c r="P1343"/>
  <c r="P1342" s="1"/>
  <c r="Q1336"/>
  <c r="Q1335" s="1"/>
  <c r="Q1334" s="1"/>
  <c r="P1336"/>
  <c r="P1335" s="1"/>
  <c r="P1334" s="1"/>
  <c r="O1336"/>
  <c r="O1335" s="1"/>
  <c r="O1334" s="1"/>
  <c r="Q1332"/>
  <c r="P1332"/>
  <c r="O1332"/>
  <c r="N1332"/>
  <c r="Q1322"/>
  <c r="Q1321" s="1"/>
  <c r="P1322"/>
  <c r="P1321" s="1"/>
  <c r="O1322"/>
  <c r="O1321" s="1"/>
  <c r="N1322"/>
  <c r="N1321" s="1"/>
  <c r="Q1318"/>
  <c r="P1318"/>
  <c r="O1318"/>
  <c r="N1318"/>
  <c r="Q1317"/>
  <c r="P1317"/>
  <c r="O1317"/>
  <c r="N1317"/>
  <c r="Q1314"/>
  <c r="P1314"/>
  <c r="P1313" s="1"/>
  <c r="O1314"/>
  <c r="O1313" s="1"/>
  <c r="N1314"/>
  <c r="N1313" s="1"/>
  <c r="Q1313"/>
  <c r="Q1308"/>
  <c r="Q1307" s="1"/>
  <c r="Q1306" s="1"/>
  <c r="Q1305" s="1"/>
  <c r="Q1304" s="1"/>
  <c r="P1308"/>
  <c r="P1307" s="1"/>
  <c r="P1306" s="1"/>
  <c r="P1305" s="1"/>
  <c r="P1304" s="1"/>
  <c r="O1308"/>
  <c r="O1307" s="1"/>
  <c r="O1306" s="1"/>
  <c r="O1305" s="1"/>
  <c r="O1304" s="1"/>
  <c r="Q1296"/>
  <c r="P1296"/>
  <c r="O1296"/>
  <c r="N1296"/>
  <c r="Q1294"/>
  <c r="Q1293" s="1"/>
  <c r="P1294"/>
  <c r="P1293" s="1"/>
  <c r="O1294"/>
  <c r="O1293" s="1"/>
  <c r="Q1290"/>
  <c r="P1290"/>
  <c r="P1289" s="1"/>
  <c r="O1290"/>
  <c r="O1289" s="1"/>
  <c r="N1290"/>
  <c r="N1289" s="1"/>
  <c r="Q1289"/>
  <c r="Q1285"/>
  <c r="Q1284" s="1"/>
  <c r="P1285"/>
  <c r="P1284" s="1"/>
  <c r="O1285"/>
  <c r="O1284" s="1"/>
  <c r="Q1280"/>
  <c r="P1280"/>
  <c r="P1279" s="1"/>
  <c r="O1280"/>
  <c r="O1279" s="1"/>
  <c r="N1280"/>
  <c r="N1279" s="1"/>
  <c r="Q1279"/>
  <c r="Q1275"/>
  <c r="Q1274" s="1"/>
  <c r="P1275"/>
  <c r="P1274" s="1"/>
  <c r="O1275"/>
  <c r="O1274" s="1"/>
  <c r="Q1264"/>
  <c r="P1264"/>
  <c r="O1264"/>
  <c r="N1264"/>
  <c r="Q1262"/>
  <c r="Q1261" s="1"/>
  <c r="Q1260" s="1"/>
  <c r="P1262"/>
  <c r="P1261" s="1"/>
  <c r="O1262"/>
  <c r="O1261" s="1"/>
  <c r="O1260" s="1"/>
  <c r="N1262"/>
  <c r="N1261" s="1"/>
  <c r="N1260" s="1"/>
  <c r="Q1258"/>
  <c r="P1258"/>
  <c r="O1258"/>
  <c r="N1258"/>
  <c r="Q1256"/>
  <c r="Q1255" s="1"/>
  <c r="P1256"/>
  <c r="P1255" s="1"/>
  <c r="O1256"/>
  <c r="O1255" s="1"/>
  <c r="O1254" s="1"/>
  <c r="O1253" s="1"/>
  <c r="O1252" s="1"/>
  <c r="N1256"/>
  <c r="Q1249"/>
  <c r="Q1248" s="1"/>
  <c r="Q1247" s="1"/>
  <c r="P1249"/>
  <c r="P1248" s="1"/>
  <c r="P1247" s="1"/>
  <c r="O1249"/>
  <c r="O1248" s="1"/>
  <c r="O1247" s="1"/>
  <c r="N1249"/>
  <c r="N1248" s="1"/>
  <c r="N1247" s="1"/>
  <c r="Q1245"/>
  <c r="Q1244" s="1"/>
  <c r="P1245"/>
  <c r="P1244" s="1"/>
  <c r="O1245"/>
  <c r="O1244" s="1"/>
  <c r="N1245"/>
  <c r="N1244" s="1"/>
  <c r="Q1236"/>
  <c r="Q1235" s="1"/>
  <c r="P1236"/>
  <c r="P1235" s="1"/>
  <c r="O1236"/>
  <c r="O1235" s="1"/>
  <c r="N1236"/>
  <c r="N1235" s="1"/>
  <c r="Q1233"/>
  <c r="P1233"/>
  <c r="O1233"/>
  <c r="N1233"/>
  <c r="Q1229"/>
  <c r="Q1228" s="1"/>
  <c r="P1229"/>
  <c r="P1228" s="1"/>
  <c r="O1229"/>
  <c r="O1228" s="1"/>
  <c r="N1229"/>
  <c r="N1228" s="1"/>
  <c r="R1222"/>
  <c r="R1221" s="1"/>
  <c r="Q1222"/>
  <c r="Q1221" s="1"/>
  <c r="P1222"/>
  <c r="P1221" s="1"/>
  <c r="O1222"/>
  <c r="O1221" s="1"/>
  <c r="Q1219"/>
  <c r="Q1218" s="1"/>
  <c r="P1219"/>
  <c r="P1218" s="1"/>
  <c r="O1219"/>
  <c r="O1218" s="1"/>
  <c r="Q1209"/>
  <c r="P1209"/>
  <c r="P1208" s="1"/>
  <c r="O1209"/>
  <c r="O1208" s="1"/>
  <c r="N1209"/>
  <c r="N1208" s="1"/>
  <c r="Q1208"/>
  <c r="Q1206"/>
  <c r="Q1205" s="1"/>
  <c r="P1206"/>
  <c r="P1205" s="1"/>
  <c r="O1206"/>
  <c r="N1206"/>
  <c r="N1205" s="1"/>
  <c r="O1205"/>
  <c r="R1200"/>
  <c r="R1199" s="1"/>
  <c r="R1198" s="1"/>
  <c r="Q1200"/>
  <c r="Q1199" s="1"/>
  <c r="Q1198" s="1"/>
  <c r="P1200"/>
  <c r="P1199" s="1"/>
  <c r="P1198" s="1"/>
  <c r="O1200"/>
  <c r="O1199" s="1"/>
  <c r="O1198" s="1"/>
  <c r="N1200"/>
  <c r="N1199" s="1"/>
  <c r="N1198" s="1"/>
  <c r="Q1196"/>
  <c r="P1196"/>
  <c r="O1196"/>
  <c r="N1196"/>
  <c r="Q1193"/>
  <c r="P1193"/>
  <c r="O1193"/>
  <c r="N1193"/>
  <c r="Q1186"/>
  <c r="P1186"/>
  <c r="P1185" s="1"/>
  <c r="O1186"/>
  <c r="N1186"/>
  <c r="Q1183"/>
  <c r="Q1182" s="1"/>
  <c r="P1183"/>
  <c r="P1182" s="1"/>
  <c r="O1183"/>
  <c r="O1182" s="1"/>
  <c r="N1183"/>
  <c r="N1182" s="1"/>
  <c r="Q1178"/>
  <c r="P1178"/>
  <c r="O1178"/>
  <c r="N1178"/>
  <c r="R1176"/>
  <c r="Q1176"/>
  <c r="P1176"/>
  <c r="O1176"/>
  <c r="N1176"/>
  <c r="Q1172"/>
  <c r="P1172"/>
  <c r="O1172"/>
  <c r="Q1168"/>
  <c r="P1168"/>
  <c r="O1168"/>
  <c r="R1164"/>
  <c r="R1163" s="1"/>
  <c r="Q1164"/>
  <c r="P1164"/>
  <c r="P1163" s="1"/>
  <c r="O1164"/>
  <c r="O1163" s="1"/>
  <c r="N1164"/>
  <c r="N1163" s="1"/>
  <c r="Q1163"/>
  <c r="Q1156"/>
  <c r="Q1155" s="1"/>
  <c r="Q1154" s="1"/>
  <c r="Q1153" s="1"/>
  <c r="Q1152" s="1"/>
  <c r="Q1151" s="1"/>
  <c r="P1156"/>
  <c r="P1155" s="1"/>
  <c r="P1154" s="1"/>
  <c r="P1153" s="1"/>
  <c r="P1152" s="1"/>
  <c r="P1151" s="1"/>
  <c r="O1156"/>
  <c r="O1155" s="1"/>
  <c r="O1154" s="1"/>
  <c r="O1153" s="1"/>
  <c r="O1152" s="1"/>
  <c r="O1151" s="1"/>
  <c r="Q1146"/>
  <c r="Q1145" s="1"/>
  <c r="Q1144" s="1"/>
  <c r="P1146"/>
  <c r="P1145" s="1"/>
  <c r="P1144" s="1"/>
  <c r="O1146"/>
  <c r="O1145" s="1"/>
  <c r="O1144" s="1"/>
  <c r="Q1131"/>
  <c r="Q1130" s="1"/>
  <c r="Q1129" s="1"/>
  <c r="Q1128" s="1"/>
  <c r="P1131"/>
  <c r="P1130" s="1"/>
  <c r="P1129" s="1"/>
  <c r="P1128" s="1"/>
  <c r="O1131"/>
  <c r="O1130" s="1"/>
  <c r="O1129" s="1"/>
  <c r="O1128" s="1"/>
  <c r="Q1123"/>
  <c r="Q1122" s="1"/>
  <c r="P1123"/>
  <c r="P1122" s="1"/>
  <c r="O1123"/>
  <c r="O1122" s="1"/>
  <c r="Q1120"/>
  <c r="P1120"/>
  <c r="O1120"/>
  <c r="N1120"/>
  <c r="Q1109"/>
  <c r="Q1104" s="1"/>
  <c r="Q1103" s="1"/>
  <c r="Q1102" s="1"/>
  <c r="P1109"/>
  <c r="O1109"/>
  <c r="O1104" s="1"/>
  <c r="O1103" s="1"/>
  <c r="O1102" s="1"/>
  <c r="P1104"/>
  <c r="P1103" s="1"/>
  <c r="P1102" s="1"/>
  <c r="Q1100"/>
  <c r="P1100"/>
  <c r="P1099" s="1"/>
  <c r="P1098" s="1"/>
  <c r="O1100"/>
  <c r="O1099" s="1"/>
  <c r="O1098" s="1"/>
  <c r="N1100"/>
  <c r="N1099" s="1"/>
  <c r="N1098" s="1"/>
  <c r="Q1099"/>
  <c r="Q1098" s="1"/>
  <c r="Q1096"/>
  <c r="Q1095" s="1"/>
  <c r="Q1094" s="1"/>
  <c r="P1096"/>
  <c r="P1095" s="1"/>
  <c r="P1094" s="1"/>
  <c r="O1096"/>
  <c r="O1095" s="1"/>
  <c r="O1094" s="1"/>
  <c r="N1096"/>
  <c r="N1095" s="1"/>
  <c r="N1094" s="1"/>
  <c r="Q1092"/>
  <c r="Q1091" s="1"/>
  <c r="Q1090" s="1"/>
  <c r="Q1089" s="1"/>
  <c r="P1092"/>
  <c r="P1091" s="1"/>
  <c r="P1090" s="1"/>
  <c r="P1089" s="1"/>
  <c r="O1092"/>
  <c r="O1091" s="1"/>
  <c r="O1090" s="1"/>
  <c r="O1089" s="1"/>
  <c r="N1092"/>
  <c r="N1091" s="1"/>
  <c r="N1090" s="1"/>
  <c r="N1089" s="1"/>
  <c r="Q1087"/>
  <c r="P1087"/>
  <c r="P1086" s="1"/>
  <c r="P1085" s="1"/>
  <c r="P1084" s="1"/>
  <c r="O1087"/>
  <c r="O1086" s="1"/>
  <c r="O1085" s="1"/>
  <c r="O1084" s="1"/>
  <c r="N1087"/>
  <c r="N1086" s="1"/>
  <c r="N1085" s="1"/>
  <c r="N1084" s="1"/>
  <c r="Q1086"/>
  <c r="Q1085" s="1"/>
  <c r="Q1084" s="1"/>
  <c r="Q1081"/>
  <c r="P1081"/>
  <c r="P1080" s="1"/>
  <c r="P1079" s="1"/>
  <c r="P1078" s="1"/>
  <c r="O1081"/>
  <c r="O1080" s="1"/>
  <c r="O1079" s="1"/>
  <c r="O1078" s="1"/>
  <c r="N1081"/>
  <c r="N1080" s="1"/>
  <c r="N1079" s="1"/>
  <c r="N1078" s="1"/>
  <c r="Q1080"/>
  <c r="Q1079" s="1"/>
  <c r="Q1078" s="1"/>
  <c r="Q1075"/>
  <c r="Q1074" s="1"/>
  <c r="Q1073" s="1"/>
  <c r="Q1072" s="1"/>
  <c r="P1075"/>
  <c r="P1074" s="1"/>
  <c r="P1073" s="1"/>
  <c r="P1072" s="1"/>
  <c r="O1075"/>
  <c r="O1074" s="1"/>
  <c r="O1073" s="1"/>
  <c r="O1072" s="1"/>
  <c r="N1075"/>
  <c r="N1074" s="1"/>
  <c r="N1073" s="1"/>
  <c r="N1072" s="1"/>
  <c r="Q1066"/>
  <c r="Q1065" s="1"/>
  <c r="Q1064" s="1"/>
  <c r="P1066"/>
  <c r="P1065" s="1"/>
  <c r="P1064" s="1"/>
  <c r="P1063" s="1"/>
  <c r="Q1061"/>
  <c r="Q1060" s="1"/>
  <c r="Q1059" s="1"/>
  <c r="Q1058" s="1"/>
  <c r="P1061"/>
  <c r="P1060" s="1"/>
  <c r="P1059" s="1"/>
  <c r="P1058" s="1"/>
  <c r="O1061"/>
  <c r="O1060" s="1"/>
  <c r="O1059" s="1"/>
  <c r="O1058" s="1"/>
  <c r="N1061"/>
  <c r="N1060" s="1"/>
  <c r="N1059" s="1"/>
  <c r="N1058" s="1"/>
  <c r="Q1025"/>
  <c r="P1025"/>
  <c r="P1024" s="1"/>
  <c r="P1023" s="1"/>
  <c r="P1022" s="1"/>
  <c r="P1021" s="1"/>
  <c r="O1025"/>
  <c r="O1024" s="1"/>
  <c r="O1023" s="1"/>
  <c r="O1022" s="1"/>
  <c r="N1025"/>
  <c r="N1024" s="1"/>
  <c r="N1023" s="1"/>
  <c r="N1022" s="1"/>
  <c r="Q1024"/>
  <c r="Q1023" s="1"/>
  <c r="Q1022" s="1"/>
  <c r="Q1021" s="1"/>
  <c r="Q1003"/>
  <c r="Q1002" s="1"/>
  <c r="P1003"/>
  <c r="P1002" s="1"/>
  <c r="O1003"/>
  <c r="O1002" s="1"/>
  <c r="N1003"/>
  <c r="N1002" s="1"/>
  <c r="Q1000"/>
  <c r="P1000"/>
  <c r="O1000"/>
  <c r="N1000"/>
  <c r="Q998"/>
  <c r="Q997" s="1"/>
  <c r="P998"/>
  <c r="P997" s="1"/>
  <c r="O998"/>
  <c r="N998"/>
  <c r="O997"/>
  <c r="Q995"/>
  <c r="P995"/>
  <c r="P994" s="1"/>
  <c r="O995"/>
  <c r="O994" s="1"/>
  <c r="N995"/>
  <c r="N994" s="1"/>
  <c r="Q994"/>
  <c r="Q1054"/>
  <c r="P1054"/>
  <c r="O1054"/>
  <c r="N1054"/>
  <c r="Q1052"/>
  <c r="Q1051" s="1"/>
  <c r="P1052"/>
  <c r="O1052"/>
  <c r="O1051" s="1"/>
  <c r="N1052"/>
  <c r="R1049"/>
  <c r="Q1049"/>
  <c r="P1049"/>
  <c r="O1049"/>
  <c r="N1049"/>
  <c r="Q1047"/>
  <c r="Q1046" s="1"/>
  <c r="Q1045" s="1"/>
  <c r="P1047"/>
  <c r="P1046" s="1"/>
  <c r="P1045" s="1"/>
  <c r="O1047"/>
  <c r="O1046" s="1"/>
  <c r="O1045" s="1"/>
  <c r="N1047"/>
  <c r="P1035"/>
  <c r="Q1035"/>
  <c r="O1035"/>
  <c r="Q1032"/>
  <c r="Q1031" s="1"/>
  <c r="Q1030" s="1"/>
  <c r="Q1029" s="1"/>
  <c r="P1032"/>
  <c r="P1031" s="1"/>
  <c r="P1030" s="1"/>
  <c r="P1029" s="1"/>
  <c r="O1032"/>
  <c r="O1031" s="1"/>
  <c r="N1032"/>
  <c r="N1031" s="1"/>
  <c r="Q983"/>
  <c r="P983"/>
  <c r="P982" s="1"/>
  <c r="P981" s="1"/>
  <c r="O983"/>
  <c r="O982" s="1"/>
  <c r="O981" s="1"/>
  <c r="N983"/>
  <c r="N982" s="1"/>
  <c r="N981" s="1"/>
  <c r="Q982"/>
  <c r="Q981" s="1"/>
  <c r="Q979"/>
  <c r="P979"/>
  <c r="P978" s="1"/>
  <c r="O979"/>
  <c r="O978" s="1"/>
  <c r="N979"/>
  <c r="N978" s="1"/>
  <c r="Q978"/>
  <c r="Q976"/>
  <c r="Q975" s="1"/>
  <c r="P976"/>
  <c r="P975" s="1"/>
  <c r="O976"/>
  <c r="O975" s="1"/>
  <c r="N976"/>
  <c r="N975" s="1"/>
  <c r="Q964"/>
  <c r="Q963" s="1"/>
  <c r="Q962" s="1"/>
  <c r="Q961" s="1"/>
  <c r="P964"/>
  <c r="P963" s="1"/>
  <c r="P962" s="1"/>
  <c r="P961" s="1"/>
  <c r="O964"/>
  <c r="N964"/>
  <c r="N963" s="1"/>
  <c r="N962" s="1"/>
  <c r="N961" s="1"/>
  <c r="O963"/>
  <c r="O962" s="1"/>
  <c r="O961" s="1"/>
  <c r="Q959"/>
  <c r="Q958" s="1"/>
  <c r="Q957" s="1"/>
  <c r="P959"/>
  <c r="P958" s="1"/>
  <c r="P957" s="1"/>
  <c r="O959"/>
  <c r="O958" s="1"/>
  <c r="O957" s="1"/>
  <c r="N959"/>
  <c r="N958" s="1"/>
  <c r="N957" s="1"/>
  <c r="R954"/>
  <c r="R953" s="1"/>
  <c r="R952" s="1"/>
  <c r="R951" s="1"/>
  <c r="Q954"/>
  <c r="Q953" s="1"/>
  <c r="Q952" s="1"/>
  <c r="Q951" s="1"/>
  <c r="P954"/>
  <c r="P953" s="1"/>
  <c r="P952" s="1"/>
  <c r="P951" s="1"/>
  <c r="O954"/>
  <c r="O953" s="1"/>
  <c r="O952" s="1"/>
  <c r="O951" s="1"/>
  <c r="N954"/>
  <c r="N953" s="1"/>
  <c r="N952" s="1"/>
  <c r="N951" s="1"/>
  <c r="Q949"/>
  <c r="P949"/>
  <c r="O949"/>
  <c r="N949"/>
  <c r="Q942"/>
  <c r="Q941" s="1"/>
  <c r="P942"/>
  <c r="P941" s="1"/>
  <c r="O942"/>
  <c r="O941" s="1"/>
  <c r="N942"/>
  <c r="N941" s="1"/>
  <c r="Q931"/>
  <c r="Q930" s="1"/>
  <c r="P931"/>
  <c r="P930" s="1"/>
  <c r="O931"/>
  <c r="O930" s="1"/>
  <c r="N931"/>
  <c r="N930" s="1"/>
  <c r="Q928"/>
  <c r="P928"/>
  <c r="O928"/>
  <c r="N928"/>
  <c r="Q925"/>
  <c r="P925"/>
  <c r="O925"/>
  <c r="N925"/>
  <c r="Q922"/>
  <c r="Q921" s="1"/>
  <c r="P922"/>
  <c r="P921" s="1"/>
  <c r="O922"/>
  <c r="O921" s="1"/>
  <c r="N922"/>
  <c r="N921" s="1"/>
  <c r="Q919"/>
  <c r="P919"/>
  <c r="O919"/>
  <c r="N919"/>
  <c r="Q907"/>
  <c r="Q906" s="1"/>
  <c r="Q905" s="1"/>
  <c r="P907"/>
  <c r="O907"/>
  <c r="O906" s="1"/>
  <c r="O905" s="1"/>
  <c r="P906"/>
  <c r="P905" s="1"/>
  <c r="Q893"/>
  <c r="Q892" s="1"/>
  <c r="Q891" s="1"/>
  <c r="Q890" s="1"/>
  <c r="P893"/>
  <c r="O893"/>
  <c r="O892" s="1"/>
  <c r="O891" s="1"/>
  <c r="O890" s="1"/>
  <c r="P892"/>
  <c r="P891" s="1"/>
  <c r="P890" s="1"/>
  <c r="Q886"/>
  <c r="Q884" s="1"/>
  <c r="Q883" s="1"/>
  <c r="Q882" s="1"/>
  <c r="P886"/>
  <c r="P884" s="1"/>
  <c r="P883" s="1"/>
  <c r="P882" s="1"/>
  <c r="O886"/>
  <c r="N886"/>
  <c r="O884"/>
  <c r="O883" s="1"/>
  <c r="O882" s="1"/>
  <c r="Q880"/>
  <c r="Q879" s="1"/>
  <c r="Q878" s="1"/>
  <c r="P880"/>
  <c r="P879" s="1"/>
  <c r="P878" s="1"/>
  <c r="O880"/>
  <c r="O879" s="1"/>
  <c r="O878" s="1"/>
  <c r="N880"/>
  <c r="N879" s="1"/>
  <c r="N878" s="1"/>
  <c r="Q876"/>
  <c r="Q875" s="1"/>
  <c r="Q874" s="1"/>
  <c r="P876"/>
  <c r="P875" s="1"/>
  <c r="P874" s="1"/>
  <c r="O876"/>
  <c r="O875" s="1"/>
  <c r="O874" s="1"/>
  <c r="N876"/>
  <c r="N875" s="1"/>
  <c r="N874" s="1"/>
  <c r="Q867"/>
  <c r="Q866" s="1"/>
  <c r="Q865" s="1"/>
  <c r="P867"/>
  <c r="P866" s="1"/>
  <c r="P865" s="1"/>
  <c r="O867"/>
  <c r="O866" s="1"/>
  <c r="O865" s="1"/>
  <c r="Q863"/>
  <c r="Q862" s="1"/>
  <c r="Q861" s="1"/>
  <c r="P863"/>
  <c r="P862" s="1"/>
  <c r="P861" s="1"/>
  <c r="O863"/>
  <c r="O862" s="1"/>
  <c r="O861" s="1"/>
  <c r="N863"/>
  <c r="N862" s="1"/>
  <c r="N861" s="1"/>
  <c r="Q859"/>
  <c r="Q858" s="1"/>
  <c r="Q857" s="1"/>
  <c r="P859"/>
  <c r="P858" s="1"/>
  <c r="P857" s="1"/>
  <c r="O859"/>
  <c r="O858" s="1"/>
  <c r="O857" s="1"/>
  <c r="N859"/>
  <c r="N858" s="1"/>
  <c r="N857" s="1"/>
  <c r="Q853"/>
  <c r="P853"/>
  <c r="O853"/>
  <c r="Q848"/>
  <c r="P848"/>
  <c r="O848"/>
  <c r="N848"/>
  <c r="Q845"/>
  <c r="Q844" s="1"/>
  <c r="P845"/>
  <c r="P844" s="1"/>
  <c r="O845"/>
  <c r="O844" s="1"/>
  <c r="Q840"/>
  <c r="P840"/>
  <c r="P839" s="1"/>
  <c r="P838" s="1"/>
  <c r="O840"/>
  <c r="O839" s="1"/>
  <c r="O838" s="1"/>
  <c r="N840"/>
  <c r="N839" s="1"/>
  <c r="N838" s="1"/>
  <c r="Q839"/>
  <c r="Q838" s="1"/>
  <c r="Q836"/>
  <c r="Q835" s="1"/>
  <c r="Q834" s="1"/>
  <c r="P836"/>
  <c r="P835" s="1"/>
  <c r="P834" s="1"/>
  <c r="O836"/>
  <c r="O835" s="1"/>
  <c r="O834" s="1"/>
  <c r="N836"/>
  <c r="N835" s="1"/>
  <c r="N834" s="1"/>
  <c r="Q832"/>
  <c r="Q831" s="1"/>
  <c r="Q830" s="1"/>
  <c r="P832"/>
  <c r="P831" s="1"/>
  <c r="P830" s="1"/>
  <c r="O832"/>
  <c r="O831" s="1"/>
  <c r="O830" s="1"/>
  <c r="N832"/>
  <c r="N831" s="1"/>
  <c r="N830" s="1"/>
  <c r="Q827"/>
  <c r="Q826" s="1"/>
  <c r="Q825" s="1"/>
  <c r="Q824" s="1"/>
  <c r="P827"/>
  <c r="P826" s="1"/>
  <c r="P825" s="1"/>
  <c r="P824" s="1"/>
  <c r="O827"/>
  <c r="O826" s="1"/>
  <c r="O825" s="1"/>
  <c r="O824" s="1"/>
  <c r="N827"/>
  <c r="N826" s="1"/>
  <c r="N825" s="1"/>
  <c r="N824" s="1"/>
  <c r="Q818"/>
  <c r="P818"/>
  <c r="P817" s="1"/>
  <c r="P816" s="1"/>
  <c r="P815" s="1"/>
  <c r="O818"/>
  <c r="O817" s="1"/>
  <c r="O816" s="1"/>
  <c r="O815" s="1"/>
  <c r="N818"/>
  <c r="N817" s="1"/>
  <c r="N816" s="1"/>
  <c r="N815" s="1"/>
  <c r="Q817"/>
  <c r="Q816" s="1"/>
  <c r="Q815" s="1"/>
  <c r="Q806"/>
  <c r="Q805" s="1"/>
  <c r="Q804" s="1"/>
  <c r="Q803" s="1"/>
  <c r="Q801" s="1"/>
  <c r="Q800" s="1"/>
  <c r="Q799" s="1"/>
  <c r="P806"/>
  <c r="P805" s="1"/>
  <c r="P804" s="1"/>
  <c r="P803" s="1"/>
  <c r="P801" s="1"/>
  <c r="P800" s="1"/>
  <c r="P799" s="1"/>
  <c r="O806"/>
  <c r="O805" s="1"/>
  <c r="O804" s="1"/>
  <c r="O803" s="1"/>
  <c r="O801" s="1"/>
  <c r="O800" s="1"/>
  <c r="O799" s="1"/>
  <c r="N806"/>
  <c r="N805" s="1"/>
  <c r="N804" s="1"/>
  <c r="N803" s="1"/>
  <c r="N801" s="1"/>
  <c r="N800" s="1"/>
  <c r="N799" s="1"/>
  <c r="Q797"/>
  <c r="Q796" s="1"/>
  <c r="Q791" s="1"/>
  <c r="P797"/>
  <c r="P796" s="1"/>
  <c r="P791" s="1"/>
  <c r="O797"/>
  <c r="O796" s="1"/>
  <c r="O791" s="1"/>
  <c r="N797"/>
  <c r="N796" s="1"/>
  <c r="N791" s="1"/>
  <c r="Q788"/>
  <c r="Q787" s="1"/>
  <c r="Q786" s="1"/>
  <c r="Q785" s="1"/>
  <c r="P788"/>
  <c r="P787" s="1"/>
  <c r="P786" s="1"/>
  <c r="P785" s="1"/>
  <c r="O788"/>
  <c r="O787" s="1"/>
  <c r="O786" s="1"/>
  <c r="O785" s="1"/>
  <c r="N788"/>
  <c r="N787" s="1"/>
  <c r="N786" s="1"/>
  <c r="N785" s="1"/>
  <c r="Q783"/>
  <c r="P783"/>
  <c r="P782" s="1"/>
  <c r="P781" s="1"/>
  <c r="P780" s="1"/>
  <c r="O783"/>
  <c r="O782" s="1"/>
  <c r="O781" s="1"/>
  <c r="O780" s="1"/>
  <c r="N783"/>
  <c r="N782" s="1"/>
  <c r="N781" s="1"/>
  <c r="N780" s="1"/>
  <c r="Q782"/>
  <c r="Q781" s="1"/>
  <c r="Q780" s="1"/>
  <c r="Q777"/>
  <c r="Q776" s="1"/>
  <c r="Q775" s="1"/>
  <c r="P777"/>
  <c r="P776" s="1"/>
  <c r="P775" s="1"/>
  <c r="O777"/>
  <c r="O776" s="1"/>
  <c r="O775" s="1"/>
  <c r="N777"/>
  <c r="N776" s="1"/>
  <c r="N775" s="1"/>
  <c r="Q772"/>
  <c r="Q771" s="1"/>
  <c r="Q770" s="1"/>
  <c r="P772"/>
  <c r="P771" s="1"/>
  <c r="P770" s="1"/>
  <c r="P769" s="1"/>
  <c r="O772"/>
  <c r="O771" s="1"/>
  <c r="O770" s="1"/>
  <c r="N772"/>
  <c r="N771" s="1"/>
  <c r="N770" s="1"/>
  <c r="Q766"/>
  <c r="Q765" s="1"/>
  <c r="P766"/>
  <c r="P765" s="1"/>
  <c r="O766"/>
  <c r="O765" s="1"/>
  <c r="N766"/>
  <c r="N765" s="1"/>
  <c r="Q750"/>
  <c r="Q749" s="1"/>
  <c r="Q748" s="1"/>
  <c r="O750"/>
  <c r="O749" s="1"/>
  <c r="O748" s="1"/>
  <c r="P750"/>
  <c r="P749" s="1"/>
  <c r="P748" s="1"/>
  <c r="Q746"/>
  <c r="P746"/>
  <c r="P745" s="1"/>
  <c r="P744" s="1"/>
  <c r="O746"/>
  <c r="O745" s="1"/>
  <c r="O744" s="1"/>
  <c r="N746"/>
  <c r="N745" s="1"/>
  <c r="N744" s="1"/>
  <c r="Q745"/>
  <c r="Q744" s="1"/>
  <c r="Q724"/>
  <c r="Q723" s="1"/>
  <c r="Q722" s="1"/>
  <c r="Q721" s="1"/>
  <c r="P724"/>
  <c r="P723" s="1"/>
  <c r="P722" s="1"/>
  <c r="P721" s="1"/>
  <c r="O724"/>
  <c r="N724"/>
  <c r="N723" s="1"/>
  <c r="N722" s="1"/>
  <c r="N721" s="1"/>
  <c r="O723"/>
  <c r="O722" s="1"/>
  <c r="O721" s="1"/>
  <c r="Q709"/>
  <c r="P709"/>
  <c r="O709"/>
  <c r="N709"/>
  <c r="Q708"/>
  <c r="P708"/>
  <c r="O708"/>
  <c r="N708"/>
  <c r="Q707"/>
  <c r="P707"/>
  <c r="O707"/>
  <c r="N707"/>
  <c r="Q706"/>
  <c r="P706"/>
  <c r="O706"/>
  <c r="N706"/>
  <c r="Q695"/>
  <c r="P695"/>
  <c r="O695"/>
  <c r="O692" s="1"/>
  <c r="O691" s="1"/>
  <c r="O690" s="1"/>
  <c r="N695"/>
  <c r="Q692"/>
  <c r="Q691" s="1"/>
  <c r="Q690" s="1"/>
  <c r="P692"/>
  <c r="P691" s="1"/>
  <c r="P690" s="1"/>
  <c r="Q688"/>
  <c r="P688"/>
  <c r="O688"/>
  <c r="O687" s="1"/>
  <c r="O686" s="1"/>
  <c r="N688"/>
  <c r="N687" s="1"/>
  <c r="N686" s="1"/>
  <c r="Q687"/>
  <c r="Q686" s="1"/>
  <c r="P687"/>
  <c r="P686" s="1"/>
  <c r="Q681"/>
  <c r="Q680" s="1"/>
  <c r="Q679" s="1"/>
  <c r="Q678" s="1"/>
  <c r="P681"/>
  <c r="P680" s="1"/>
  <c r="P679" s="1"/>
  <c r="P678" s="1"/>
  <c r="O681"/>
  <c r="O680" s="1"/>
  <c r="O679" s="1"/>
  <c r="O678" s="1"/>
  <c r="N681"/>
  <c r="N680" s="1"/>
  <c r="N679" s="1"/>
  <c r="N678" s="1"/>
  <c r="Q672"/>
  <c r="Q671" s="1"/>
  <c r="Q670" s="1"/>
  <c r="Q669" s="1"/>
  <c r="Q668" s="1"/>
  <c r="Q667" s="1"/>
  <c r="P672"/>
  <c r="P671" s="1"/>
  <c r="P670" s="1"/>
  <c r="P669" s="1"/>
  <c r="P668" s="1"/>
  <c r="P667" s="1"/>
  <c r="O672"/>
  <c r="O671" s="1"/>
  <c r="O670" s="1"/>
  <c r="O669" s="1"/>
  <c r="O668" s="1"/>
  <c r="O667" s="1"/>
  <c r="N672"/>
  <c r="N671" s="1"/>
  <c r="N670" s="1"/>
  <c r="N669" s="1"/>
  <c r="N668" s="1"/>
  <c r="N667" s="1"/>
  <c r="Q662"/>
  <c r="Q661" s="1"/>
  <c r="Q660" s="1"/>
  <c r="Q659" s="1"/>
  <c r="Q658" s="1"/>
  <c r="Q657" s="1"/>
  <c r="P662"/>
  <c r="P661" s="1"/>
  <c r="P660" s="1"/>
  <c r="P659" s="1"/>
  <c r="P658" s="1"/>
  <c r="P657" s="1"/>
  <c r="O662"/>
  <c r="O661" s="1"/>
  <c r="O660" s="1"/>
  <c r="O659" s="1"/>
  <c r="O658" s="1"/>
  <c r="O657" s="1"/>
  <c r="N662"/>
  <c r="N661" s="1"/>
  <c r="N660" s="1"/>
  <c r="N659" s="1"/>
  <c r="N658" s="1"/>
  <c r="N657" s="1"/>
  <c r="Q635"/>
  <c r="Q634" s="1"/>
  <c r="Q630" s="1"/>
  <c r="P635"/>
  <c r="P634" s="1"/>
  <c r="P630" s="1"/>
  <c r="O635"/>
  <c r="O634" s="1"/>
  <c r="O630" s="1"/>
  <c r="N635"/>
  <c r="N634" s="1"/>
  <c r="N630" s="1"/>
  <c r="Q632"/>
  <c r="Q631" s="1"/>
  <c r="P632"/>
  <c r="P631" s="1"/>
  <c r="O632"/>
  <c r="O631" s="1"/>
  <c r="N632"/>
  <c r="N631" s="1"/>
  <c r="Q621"/>
  <c r="P621"/>
  <c r="O621"/>
  <c r="N621"/>
  <c r="Q618"/>
  <c r="Q617" s="1"/>
  <c r="P618"/>
  <c r="P617" s="1"/>
  <c r="O618"/>
  <c r="O617" s="1"/>
  <c r="N618"/>
  <c r="N617" s="1"/>
  <c r="Q613"/>
  <c r="Q612" s="1"/>
  <c r="Q611" s="1"/>
  <c r="Q605" s="1"/>
  <c r="Q604" s="1"/>
  <c r="P613"/>
  <c r="P612" s="1"/>
  <c r="O613"/>
  <c r="O612" s="1"/>
  <c r="Q587"/>
  <c r="Q586" s="1"/>
  <c r="Q581" s="1"/>
  <c r="Q580" s="1"/>
  <c r="Q579" s="1"/>
  <c r="P587"/>
  <c r="P586" s="1"/>
  <c r="O587"/>
  <c r="O586" s="1"/>
  <c r="O581" s="1"/>
  <c r="O580" s="1"/>
  <c r="O579" s="1"/>
  <c r="Q575"/>
  <c r="Q574" s="1"/>
  <c r="P575"/>
  <c r="P574" s="1"/>
  <c r="O575"/>
  <c r="O574" s="1"/>
  <c r="N575"/>
  <c r="N574" s="1"/>
  <c r="Q563"/>
  <c r="Q562" s="1"/>
  <c r="P563"/>
  <c r="P562" s="1"/>
  <c r="O563"/>
  <c r="O562" s="1"/>
  <c r="N563"/>
  <c r="N562" s="1"/>
  <c r="Q559"/>
  <c r="P559"/>
  <c r="P558" s="1"/>
  <c r="O559"/>
  <c r="O558" s="1"/>
  <c r="N559"/>
  <c r="N558" s="1"/>
  <c r="Q558"/>
  <c r="Q556"/>
  <c r="Q555" s="1"/>
  <c r="P556"/>
  <c r="P555" s="1"/>
  <c r="O556"/>
  <c r="O555" s="1"/>
  <c r="N556"/>
  <c r="N555" s="1"/>
  <c r="Q553"/>
  <c r="P553"/>
  <c r="O553"/>
  <c r="N553"/>
  <c r="Q552"/>
  <c r="P552"/>
  <c r="O552"/>
  <c r="N552"/>
  <c r="Q550"/>
  <c r="Q549" s="1"/>
  <c r="P550"/>
  <c r="P549" s="1"/>
  <c r="O550"/>
  <c r="O549" s="1"/>
  <c r="N550"/>
  <c r="N549" s="1"/>
  <c r="Q544"/>
  <c r="Q543" s="1"/>
  <c r="P544"/>
  <c r="P543" s="1"/>
  <c r="O544"/>
  <c r="O543" s="1"/>
  <c r="N544"/>
  <c r="N543" s="1"/>
  <c r="Q533"/>
  <c r="P533"/>
  <c r="N533"/>
  <c r="O533"/>
  <c r="O532" s="1"/>
  <c r="Q523"/>
  <c r="Q522" s="1"/>
  <c r="Q521" s="1"/>
  <c r="Q520" s="1"/>
  <c r="P523"/>
  <c r="P522" s="1"/>
  <c r="P521" s="1"/>
  <c r="P520" s="1"/>
  <c r="O523"/>
  <c r="N523"/>
  <c r="N522" s="1"/>
  <c r="N521" s="1"/>
  <c r="N520" s="1"/>
  <c r="O522"/>
  <c r="O521" s="1"/>
  <c r="O520" s="1"/>
  <c r="Q518"/>
  <c r="Q517" s="1"/>
  <c r="Q514" s="1"/>
  <c r="Q513" s="1"/>
  <c r="P518"/>
  <c r="P517" s="1"/>
  <c r="P514" s="1"/>
  <c r="P513" s="1"/>
  <c r="O518"/>
  <c r="O517" s="1"/>
  <c r="O514" s="1"/>
  <c r="O513" s="1"/>
  <c r="N518"/>
  <c r="N517" s="1"/>
  <c r="Q509"/>
  <c r="Q508" s="1"/>
  <c r="Q507" s="1"/>
  <c r="Q506" s="1"/>
  <c r="P509"/>
  <c r="P508" s="1"/>
  <c r="P507" s="1"/>
  <c r="P506" s="1"/>
  <c r="O509"/>
  <c r="O508" s="1"/>
  <c r="O507" s="1"/>
  <c r="O506" s="1"/>
  <c r="N509"/>
  <c r="N508" s="1"/>
  <c r="N507" s="1"/>
  <c r="N506" s="1"/>
  <c r="Q502"/>
  <c r="Q501" s="1"/>
  <c r="Q500" s="1"/>
  <c r="Q499" s="1"/>
  <c r="Q498" s="1"/>
  <c r="P502"/>
  <c r="P501" s="1"/>
  <c r="P500" s="1"/>
  <c r="P499" s="1"/>
  <c r="P498" s="1"/>
  <c r="O502"/>
  <c r="O501" s="1"/>
  <c r="O500" s="1"/>
  <c r="O499" s="1"/>
  <c r="O498" s="1"/>
  <c r="N502"/>
  <c r="N501" s="1"/>
  <c r="N500" s="1"/>
  <c r="N499" s="1"/>
  <c r="N498" s="1"/>
  <c r="Q495"/>
  <c r="Q494" s="1"/>
  <c r="Q493" s="1"/>
  <c r="Q492" s="1"/>
  <c r="P495"/>
  <c r="P494" s="1"/>
  <c r="P493" s="1"/>
  <c r="P492" s="1"/>
  <c r="O495"/>
  <c r="O494" s="1"/>
  <c r="O493" s="1"/>
  <c r="O492" s="1"/>
  <c r="N495"/>
  <c r="N494" s="1"/>
  <c r="N493" s="1"/>
  <c r="N492" s="1"/>
  <c r="Q488"/>
  <c r="Q487" s="1"/>
  <c r="Q486" s="1"/>
  <c r="P488"/>
  <c r="P487" s="1"/>
  <c r="P486" s="1"/>
  <c r="O488"/>
  <c r="O487" s="1"/>
  <c r="O486" s="1"/>
  <c r="N488"/>
  <c r="N487" s="1"/>
  <c r="N486" s="1"/>
  <c r="Q481"/>
  <c r="Q480" s="1"/>
  <c r="Q479" s="1"/>
  <c r="P481"/>
  <c r="P480" s="1"/>
  <c r="P479" s="1"/>
  <c r="O481"/>
  <c r="O480" s="1"/>
  <c r="O479" s="1"/>
  <c r="Q470"/>
  <c r="Q469" s="1"/>
  <c r="P470"/>
  <c r="P469" s="1"/>
  <c r="O470"/>
  <c r="O469" s="1"/>
  <c r="N470"/>
  <c r="N469" s="1"/>
  <c r="Q458"/>
  <c r="Q457" s="1"/>
  <c r="P458"/>
  <c r="P457" s="1"/>
  <c r="O458"/>
  <c r="O457" s="1"/>
  <c r="Q441"/>
  <c r="Q440" s="1"/>
  <c r="Q439" s="1"/>
  <c r="Q438" s="1"/>
  <c r="P441"/>
  <c r="P440" s="1"/>
  <c r="P439" s="1"/>
  <c r="P438" s="1"/>
  <c r="O441"/>
  <c r="O440" s="1"/>
  <c r="O439" s="1"/>
  <c r="O438" s="1"/>
  <c r="Q435"/>
  <c r="Q434" s="1"/>
  <c r="Q433" s="1"/>
  <c r="Q432" s="1"/>
  <c r="P435"/>
  <c r="P434" s="1"/>
  <c r="P433" s="1"/>
  <c r="P432" s="1"/>
  <c r="O435"/>
  <c r="O434" s="1"/>
  <c r="O433" s="1"/>
  <c r="O432" s="1"/>
  <c r="N435"/>
  <c r="N434" s="1"/>
  <c r="N433" s="1"/>
  <c r="N432" s="1"/>
  <c r="Q428"/>
  <c r="Q427" s="1"/>
  <c r="P428"/>
  <c r="P427" s="1"/>
  <c r="O428"/>
  <c r="O427" s="1"/>
  <c r="N428"/>
  <c r="N427" s="1"/>
  <c r="Q424"/>
  <c r="Q423" s="1"/>
  <c r="P424"/>
  <c r="P423" s="1"/>
  <c r="O424"/>
  <c r="O423" s="1"/>
  <c r="N424"/>
  <c r="N423" s="1"/>
  <c r="Q420"/>
  <c r="Q419" s="1"/>
  <c r="P420"/>
  <c r="P419" s="1"/>
  <c r="O420"/>
  <c r="O419" s="1"/>
  <c r="N420"/>
  <c r="N419" s="1"/>
  <c r="Q415"/>
  <c r="Q414" s="1"/>
  <c r="Q413" s="1"/>
  <c r="Q412" s="1"/>
  <c r="P415"/>
  <c r="P414" s="1"/>
  <c r="P413" s="1"/>
  <c r="P412" s="1"/>
  <c r="O415"/>
  <c r="O414" s="1"/>
  <c r="Q409"/>
  <c r="Q408" s="1"/>
  <c r="Q407" s="1"/>
  <c r="Q406" s="1"/>
  <c r="Q405" s="1"/>
  <c r="P409"/>
  <c r="P408" s="1"/>
  <c r="P407" s="1"/>
  <c r="P406" s="1"/>
  <c r="P405" s="1"/>
  <c r="O409"/>
  <c r="O408" s="1"/>
  <c r="O407" s="1"/>
  <c r="O406" s="1"/>
  <c r="O405" s="1"/>
  <c r="N409"/>
  <c r="N408" s="1"/>
  <c r="N407" s="1"/>
  <c r="N406" s="1"/>
  <c r="N405" s="1"/>
  <c r="Q391"/>
  <c r="Q390" s="1"/>
  <c r="Q389" s="1"/>
  <c r="Q388" s="1"/>
  <c r="P391"/>
  <c r="P390" s="1"/>
  <c r="P389" s="1"/>
  <c r="P388" s="1"/>
  <c r="O391"/>
  <c r="O390" s="1"/>
  <c r="O389" s="1"/>
  <c r="O388" s="1"/>
  <c r="N391"/>
  <c r="N390" s="1"/>
  <c r="N389" s="1"/>
  <c r="N388" s="1"/>
  <c r="Q386"/>
  <c r="Q385" s="1"/>
  <c r="Q384" s="1"/>
  <c r="Q383" s="1"/>
  <c r="Q382" s="1"/>
  <c r="P386"/>
  <c r="P385" s="1"/>
  <c r="P384" s="1"/>
  <c r="P383" s="1"/>
  <c r="P382" s="1"/>
  <c r="P381" s="1"/>
  <c r="P380" s="1"/>
  <c r="O386"/>
  <c r="O385" s="1"/>
  <c r="O384" s="1"/>
  <c r="O383" s="1"/>
  <c r="O382" s="1"/>
  <c r="N386"/>
  <c r="N385" s="1"/>
  <c r="N384" s="1"/>
  <c r="N383" s="1"/>
  <c r="N382" s="1"/>
  <c r="Q376"/>
  <c r="Q375" s="1"/>
  <c r="P376"/>
  <c r="P375" s="1"/>
  <c r="P374" s="1"/>
  <c r="P373" s="1"/>
  <c r="P372" s="1"/>
  <c r="P371" s="1"/>
  <c r="O376"/>
  <c r="O375" s="1"/>
  <c r="O374" s="1"/>
  <c r="O373" s="1"/>
  <c r="O372" s="1"/>
  <c r="O371" s="1"/>
  <c r="N376"/>
  <c r="N375" s="1"/>
  <c r="N374" s="1"/>
  <c r="N373" s="1"/>
  <c r="N372" s="1"/>
  <c r="N371" s="1"/>
  <c r="R364"/>
  <c r="R363" s="1"/>
  <c r="R362" s="1"/>
  <c r="Q364"/>
  <c r="Q363" s="1"/>
  <c r="Q362" s="1"/>
  <c r="Q361" s="1"/>
  <c r="Q360" s="1"/>
  <c r="Q359" s="1"/>
  <c r="P364"/>
  <c r="P363" s="1"/>
  <c r="P362" s="1"/>
  <c r="P361" s="1"/>
  <c r="P360" s="1"/>
  <c r="P359" s="1"/>
  <c r="O364"/>
  <c r="O363" s="1"/>
  <c r="O362" s="1"/>
  <c r="O361" s="1"/>
  <c r="O360" s="1"/>
  <c r="O359" s="1"/>
  <c r="N364"/>
  <c r="N363" s="1"/>
  <c r="N362" s="1"/>
  <c r="N361" s="1"/>
  <c r="N360" s="1"/>
  <c r="N359" s="1"/>
  <c r="Q356"/>
  <c r="Q355" s="1"/>
  <c r="Q354" s="1"/>
  <c r="P356"/>
  <c r="P355" s="1"/>
  <c r="P354" s="1"/>
  <c r="O356"/>
  <c r="O355" s="1"/>
  <c r="O354" s="1"/>
  <c r="Q352"/>
  <c r="Q351" s="1"/>
  <c r="P352"/>
  <c r="P351" s="1"/>
  <c r="O352"/>
  <c r="O351" s="1"/>
  <c r="N352"/>
  <c r="N351" s="1"/>
  <c r="Q349"/>
  <c r="Q348" s="1"/>
  <c r="Q347" s="1"/>
  <c r="P349"/>
  <c r="P348" s="1"/>
  <c r="P347" s="1"/>
  <c r="O349"/>
  <c r="O348" s="1"/>
  <c r="O347" s="1"/>
  <c r="N349"/>
  <c r="N348" s="1"/>
  <c r="N347" s="1"/>
  <c r="Q345"/>
  <c r="Q344" s="1"/>
  <c r="P345"/>
  <c r="P344" s="1"/>
  <c r="O345"/>
  <c r="O344" s="1"/>
  <c r="N345"/>
  <c r="N344" s="1"/>
  <c r="Q341"/>
  <c r="Q340" s="1"/>
  <c r="Q339" s="1"/>
  <c r="P341"/>
  <c r="P340" s="1"/>
  <c r="O341"/>
  <c r="O340" s="1"/>
  <c r="N341"/>
  <c r="N340" s="1"/>
  <c r="Q336"/>
  <c r="Q335" s="1"/>
  <c r="Q334" s="1"/>
  <c r="Q333" s="1"/>
  <c r="P336"/>
  <c r="P335" s="1"/>
  <c r="P334" s="1"/>
  <c r="P333" s="1"/>
  <c r="O336"/>
  <c r="O335" s="1"/>
  <c r="O334" s="1"/>
  <c r="O333" s="1"/>
  <c r="N336"/>
  <c r="N335" s="1"/>
  <c r="N334" s="1"/>
  <c r="N333" s="1"/>
  <c r="P327"/>
  <c r="P326" s="1"/>
  <c r="P325" s="1"/>
  <c r="P324" s="1"/>
  <c r="O327"/>
  <c r="O326" s="1"/>
  <c r="O325" s="1"/>
  <c r="O324" s="1"/>
  <c r="Q327"/>
  <c r="Q326" s="1"/>
  <c r="Q320"/>
  <c r="Q319" s="1"/>
  <c r="Q318" s="1"/>
  <c r="P320"/>
  <c r="P319" s="1"/>
  <c r="P318" s="1"/>
  <c r="O320"/>
  <c r="O319" s="1"/>
  <c r="O318" s="1"/>
  <c r="Q308"/>
  <c r="Q307" s="1"/>
  <c r="P308"/>
  <c r="P307" s="1"/>
  <c r="O308"/>
  <c r="O307" s="1"/>
  <c r="N308"/>
  <c r="N307" s="1"/>
  <c r="Q304"/>
  <c r="Q303" s="1"/>
  <c r="P304"/>
  <c r="P303" s="1"/>
  <c r="O304"/>
  <c r="N304"/>
  <c r="N303" s="1"/>
  <c r="O303"/>
  <c r="Q299"/>
  <c r="Q298" s="1"/>
  <c r="P299"/>
  <c r="O299"/>
  <c r="O298" s="1"/>
  <c r="P298"/>
  <c r="Q291"/>
  <c r="P291"/>
  <c r="P290" s="1"/>
  <c r="O291"/>
  <c r="O290" s="1"/>
  <c r="N291"/>
  <c r="N290" s="1"/>
  <c r="Q286"/>
  <c r="Q285" s="1"/>
  <c r="P286"/>
  <c r="P285" s="1"/>
  <c r="O286"/>
  <c r="N286"/>
  <c r="N285" s="1"/>
  <c r="O285"/>
  <c r="Q278"/>
  <c r="P278"/>
  <c r="O278"/>
  <c r="N278"/>
  <c r="N277" s="1"/>
  <c r="N276" s="1"/>
  <c r="N275" s="1"/>
  <c r="Q277"/>
  <c r="Q276" s="1"/>
  <c r="Q275" s="1"/>
  <c r="P277"/>
  <c r="O277"/>
  <c r="O276" s="1"/>
  <c r="O275" s="1"/>
  <c r="P276"/>
  <c r="P275" s="1"/>
  <c r="Q272"/>
  <c r="Q271" s="1"/>
  <c r="Q270" s="1"/>
  <c r="P272"/>
  <c r="P271" s="1"/>
  <c r="P270" s="1"/>
  <c r="O272"/>
  <c r="O271" s="1"/>
  <c r="O270" s="1"/>
  <c r="N272"/>
  <c r="N271" s="1"/>
  <c r="N270" s="1"/>
  <c r="Q268"/>
  <c r="Q267" s="1"/>
  <c r="Q266" s="1"/>
  <c r="Q265" s="1"/>
  <c r="P268"/>
  <c r="P267" s="1"/>
  <c r="P266" s="1"/>
  <c r="P265" s="1"/>
  <c r="O268"/>
  <c r="N268"/>
  <c r="N267" s="1"/>
  <c r="N266" s="1"/>
  <c r="N265" s="1"/>
  <c r="O267"/>
  <c r="O266" s="1"/>
  <c r="O265" s="1"/>
  <c r="Q258"/>
  <c r="Q257" s="1"/>
  <c r="Q256" s="1"/>
  <c r="Q251" s="1"/>
  <c r="P258"/>
  <c r="P257" s="1"/>
  <c r="P256" s="1"/>
  <c r="P251" s="1"/>
  <c r="O258"/>
  <c r="O257" s="1"/>
  <c r="O256" s="1"/>
  <c r="Q249"/>
  <c r="P249"/>
  <c r="P248" s="1"/>
  <c r="P247" s="1"/>
  <c r="P246" s="1"/>
  <c r="O249"/>
  <c r="O248" s="1"/>
  <c r="O247" s="1"/>
  <c r="O246" s="1"/>
  <c r="N249"/>
  <c r="N248" s="1"/>
  <c r="N247" s="1"/>
  <c r="N246" s="1"/>
  <c r="Q248"/>
  <c r="Q247" s="1"/>
  <c r="Q246" s="1"/>
  <c r="Q243"/>
  <c r="P243"/>
  <c r="O243"/>
  <c r="N243"/>
  <c r="N241" s="1"/>
  <c r="P226"/>
  <c r="P225" s="1"/>
  <c r="Q226"/>
  <c r="Q225" s="1"/>
  <c r="O226"/>
  <c r="Q223"/>
  <c r="P223"/>
  <c r="P222" s="1"/>
  <c r="O223"/>
  <c r="N223"/>
  <c r="N222" s="1"/>
  <c r="Q216"/>
  <c r="Q215" s="1"/>
  <c r="P216"/>
  <c r="P215" s="1"/>
  <c r="O216"/>
  <c r="O215" s="1"/>
  <c r="N216"/>
  <c r="N215" s="1"/>
  <c r="Q211"/>
  <c r="Q210" s="1"/>
  <c r="P211"/>
  <c r="P210" s="1"/>
  <c r="O211"/>
  <c r="O210" s="1"/>
  <c r="N211"/>
  <c r="N210" s="1"/>
  <c r="Q198"/>
  <c r="P198"/>
  <c r="P197" s="1"/>
  <c r="O198"/>
  <c r="O197" s="1"/>
  <c r="N198"/>
  <c r="N197" s="1"/>
  <c r="Q197"/>
  <c r="Q195"/>
  <c r="P195"/>
  <c r="O195"/>
  <c r="N195"/>
  <c r="Q194"/>
  <c r="P194"/>
  <c r="O194"/>
  <c r="N194"/>
  <c r="Q190"/>
  <c r="Q189" s="1"/>
  <c r="Q188" s="1"/>
  <c r="Q187" s="1"/>
  <c r="P190"/>
  <c r="O190"/>
  <c r="O189" s="1"/>
  <c r="O188" s="1"/>
  <c r="O187" s="1"/>
  <c r="N190"/>
  <c r="N189"/>
  <c r="N188" s="1"/>
  <c r="P189"/>
  <c r="P188"/>
  <c r="P187" s="1"/>
  <c r="R183"/>
  <c r="R182" s="1"/>
  <c r="R181" s="1"/>
  <c r="R180" s="1"/>
  <c r="D14" i="3" s="1"/>
  <c r="Q183" i="5"/>
  <c r="Q182" s="1"/>
  <c r="Q181" s="1"/>
  <c r="Q180" s="1"/>
  <c r="P183"/>
  <c r="O183"/>
  <c r="O182" s="1"/>
  <c r="O181" s="1"/>
  <c r="O180" s="1"/>
  <c r="N183"/>
  <c r="N182" s="1"/>
  <c r="N181" s="1"/>
  <c r="N180" s="1"/>
  <c r="P182"/>
  <c r="P181" s="1"/>
  <c r="P180" s="1"/>
  <c r="R178"/>
  <c r="R177" s="1"/>
  <c r="R176" s="1"/>
  <c r="R175" s="1"/>
  <c r="D13" i="3" s="1"/>
  <c r="Q178" i="5"/>
  <c r="P178"/>
  <c r="P177" s="1"/>
  <c r="P176" s="1"/>
  <c r="P175" s="1"/>
  <c r="O178"/>
  <c r="O177" s="1"/>
  <c r="O176" s="1"/>
  <c r="O175" s="1"/>
  <c r="N178"/>
  <c r="N177" s="1"/>
  <c r="N176" s="1"/>
  <c r="N175" s="1"/>
  <c r="Q177"/>
  <c r="Q176" s="1"/>
  <c r="Q175" s="1"/>
  <c r="Q172"/>
  <c r="Q171" s="1"/>
  <c r="Q170" s="1"/>
  <c r="Q169" s="1"/>
  <c r="P172"/>
  <c r="P171" s="1"/>
  <c r="P170" s="1"/>
  <c r="P169" s="1"/>
  <c r="O172"/>
  <c r="O171" s="1"/>
  <c r="O170" s="1"/>
  <c r="O169" s="1"/>
  <c r="N172"/>
  <c r="N171" s="1"/>
  <c r="N170" s="1"/>
  <c r="N169" s="1"/>
  <c r="Q166"/>
  <c r="Q165" s="1"/>
  <c r="P166"/>
  <c r="P165" s="1"/>
  <c r="O166"/>
  <c r="O165" s="1"/>
  <c r="N166"/>
  <c r="N165" s="1"/>
  <c r="Q162"/>
  <c r="P162"/>
  <c r="P161" s="1"/>
  <c r="O162"/>
  <c r="O161" s="1"/>
  <c r="N162"/>
  <c r="N161" s="1"/>
  <c r="Q161"/>
  <c r="Q157"/>
  <c r="Q156" s="1"/>
  <c r="P157"/>
  <c r="P156" s="1"/>
  <c r="O157"/>
  <c r="O156" s="1"/>
  <c r="Q151"/>
  <c r="Q150" s="1"/>
  <c r="P151"/>
  <c r="P150" s="1"/>
  <c r="O151"/>
  <c r="O150" s="1"/>
  <c r="N151"/>
  <c r="N150" s="1"/>
  <c r="R148"/>
  <c r="R147" s="1"/>
  <c r="Q148"/>
  <c r="Q147" s="1"/>
  <c r="P148"/>
  <c r="P147" s="1"/>
  <c r="O148"/>
  <c r="O147" s="1"/>
  <c r="N148"/>
  <c r="N147" s="1"/>
  <c r="Q144"/>
  <c r="Q143" s="1"/>
  <c r="P144"/>
  <c r="P143" s="1"/>
  <c r="O144"/>
  <c r="O143" s="1"/>
  <c r="N144"/>
  <c r="N143" s="1"/>
  <c r="Q139"/>
  <c r="Q138" s="1"/>
  <c r="P139"/>
  <c r="P138" s="1"/>
  <c r="O139"/>
  <c r="O138" s="1"/>
  <c r="Q132"/>
  <c r="Q131" s="1"/>
  <c r="Q130" s="1"/>
  <c r="Q129" s="1"/>
  <c r="P132"/>
  <c r="P131" s="1"/>
  <c r="P130" s="1"/>
  <c r="P129" s="1"/>
  <c r="O132"/>
  <c r="O131" s="1"/>
  <c r="O130" s="1"/>
  <c r="O129" s="1"/>
  <c r="N132"/>
  <c r="N131" s="1"/>
  <c r="N130" s="1"/>
  <c r="N129" s="1"/>
  <c r="Q127"/>
  <c r="Q126" s="1"/>
  <c r="Q125" s="1"/>
  <c r="Q124" s="1"/>
  <c r="P127"/>
  <c r="P126" s="1"/>
  <c r="P125" s="1"/>
  <c r="P124" s="1"/>
  <c r="O127"/>
  <c r="O126" s="1"/>
  <c r="O125" s="1"/>
  <c r="O124" s="1"/>
  <c r="N127"/>
  <c r="N126" s="1"/>
  <c r="N125" s="1"/>
  <c r="N124" s="1"/>
  <c r="Q121"/>
  <c r="Q120" s="1"/>
  <c r="Q119" s="1"/>
  <c r="Q118" s="1"/>
  <c r="P121"/>
  <c r="P120" s="1"/>
  <c r="P119" s="1"/>
  <c r="P118" s="1"/>
  <c r="O121"/>
  <c r="O120" s="1"/>
  <c r="O119" s="1"/>
  <c r="O118" s="1"/>
  <c r="N121"/>
  <c r="N120" s="1"/>
  <c r="N119" s="1"/>
  <c r="Q114"/>
  <c r="Q113" s="1"/>
  <c r="P114"/>
  <c r="P113" s="1"/>
  <c r="O114"/>
  <c r="O113" s="1"/>
  <c r="N114"/>
  <c r="N113" s="1"/>
  <c r="Q111"/>
  <c r="P111"/>
  <c r="O111"/>
  <c r="N111"/>
  <c r="Q110"/>
  <c r="P110"/>
  <c r="O110"/>
  <c r="N110"/>
  <c r="Q107"/>
  <c r="Q106" s="1"/>
  <c r="P107"/>
  <c r="P106" s="1"/>
  <c r="O107"/>
  <c r="O106" s="1"/>
  <c r="Q102"/>
  <c r="Q101" s="1"/>
  <c r="P102"/>
  <c r="P101" s="1"/>
  <c r="O102"/>
  <c r="O101" s="1"/>
  <c r="N102"/>
  <c r="N101" s="1"/>
  <c r="Q97"/>
  <c r="Q96" s="1"/>
  <c r="P97"/>
  <c r="P96" s="1"/>
  <c r="O97"/>
  <c r="O96" s="1"/>
  <c r="N97"/>
  <c r="N96" s="1"/>
  <c r="Q92"/>
  <c r="Q91" s="1"/>
  <c r="P92"/>
  <c r="P91" s="1"/>
  <c r="O92"/>
  <c r="O91" s="1"/>
  <c r="N92"/>
  <c r="N91" s="1"/>
  <c r="Q87"/>
  <c r="P87"/>
  <c r="O87"/>
  <c r="N87"/>
  <c r="N86" s="1"/>
  <c r="N85" s="1"/>
  <c r="Q86"/>
  <c r="Q85" s="1"/>
  <c r="P86"/>
  <c r="P85" s="1"/>
  <c r="O86"/>
  <c r="O85" s="1"/>
  <c r="Q82"/>
  <c r="Q81" s="1"/>
  <c r="P82"/>
  <c r="P81" s="1"/>
  <c r="O82"/>
  <c r="O81" s="1"/>
  <c r="N82"/>
  <c r="N81" s="1"/>
  <c r="Q77"/>
  <c r="Q76" s="1"/>
  <c r="Q75" s="1"/>
  <c r="P77"/>
  <c r="P76" s="1"/>
  <c r="P75" s="1"/>
  <c r="O77"/>
  <c r="O76" s="1"/>
  <c r="N77"/>
  <c r="N76" s="1"/>
  <c r="Q72"/>
  <c r="Q71" s="1"/>
  <c r="P72"/>
  <c r="P71" s="1"/>
  <c r="O72"/>
  <c r="O71" s="1"/>
  <c r="N72"/>
  <c r="N71" s="1"/>
  <c r="Q67"/>
  <c r="P67"/>
  <c r="O67"/>
  <c r="O66" s="1"/>
  <c r="N67"/>
  <c r="N66" s="1"/>
  <c r="Q66"/>
  <c r="P66"/>
  <c r="Q62"/>
  <c r="Q61" s="1"/>
  <c r="P62"/>
  <c r="P61" s="1"/>
  <c r="O62"/>
  <c r="O61" s="1"/>
  <c r="N62"/>
  <c r="N61" s="1"/>
  <c r="Q57"/>
  <c r="Q56" s="1"/>
  <c r="P57"/>
  <c r="P56" s="1"/>
  <c r="O57"/>
  <c r="N57"/>
  <c r="N56" s="1"/>
  <c r="O56"/>
  <c r="Q49"/>
  <c r="Q48" s="1"/>
  <c r="Q47" s="1"/>
  <c r="Q46" s="1"/>
  <c r="P49"/>
  <c r="P48" s="1"/>
  <c r="P47" s="1"/>
  <c r="P46" s="1"/>
  <c r="O49"/>
  <c r="O48" s="1"/>
  <c r="O47" s="1"/>
  <c r="O46" s="1"/>
  <c r="N49"/>
  <c r="N48" s="1"/>
  <c r="N47" s="1"/>
  <c r="Q43"/>
  <c r="P43"/>
  <c r="P42" s="1"/>
  <c r="O43"/>
  <c r="O42" s="1"/>
  <c r="N43"/>
  <c r="N42" s="1"/>
  <c r="Q42"/>
  <c r="Q39"/>
  <c r="Q38" s="1"/>
  <c r="P39"/>
  <c r="P38" s="1"/>
  <c r="O39"/>
  <c r="O38" s="1"/>
  <c r="N39"/>
  <c r="N38" s="1"/>
  <c r="Q34"/>
  <c r="Q33" s="1"/>
  <c r="P34"/>
  <c r="P33" s="1"/>
  <c r="O34"/>
  <c r="O33" s="1"/>
  <c r="Q29"/>
  <c r="Q28" s="1"/>
  <c r="Q27" s="1"/>
  <c r="P29"/>
  <c r="P28" s="1"/>
  <c r="P27" s="1"/>
  <c r="O29"/>
  <c r="O28" s="1"/>
  <c r="O27" s="1"/>
  <c r="N29"/>
  <c r="N28" s="1"/>
  <c r="N27" s="1"/>
  <c r="Q24"/>
  <c r="P24"/>
  <c r="O24"/>
  <c r="N24"/>
  <c r="N23" s="1"/>
  <c r="N22" s="1"/>
  <c r="N21" s="1"/>
  <c r="Q23"/>
  <c r="Q22" s="1"/>
  <c r="Q21" s="1"/>
  <c r="P23"/>
  <c r="P22" s="1"/>
  <c r="P21" s="1"/>
  <c r="O23"/>
  <c r="O22" s="1"/>
  <c r="O21" s="1"/>
  <c r="Q16"/>
  <c r="Q15" s="1"/>
  <c r="Q14" s="1"/>
  <c r="P16"/>
  <c r="P15" s="1"/>
  <c r="P14" s="1"/>
  <c r="O16"/>
  <c r="O15" s="1"/>
  <c r="O14" s="1"/>
  <c r="N16"/>
  <c r="N15" s="1"/>
  <c r="N14" s="1"/>
  <c r="N13" s="1"/>
  <c r="N12" s="1"/>
  <c r="N11" s="1"/>
  <c r="M1348"/>
  <c r="L1348"/>
  <c r="M1347"/>
  <c r="L1347"/>
  <c r="M1346"/>
  <c r="L1346"/>
  <c r="M1344"/>
  <c r="L1344"/>
  <c r="M1343"/>
  <c r="L1343"/>
  <c r="M1342"/>
  <c r="L1342"/>
  <c r="M1341"/>
  <c r="L1341"/>
  <c r="M1340"/>
  <c r="L1340"/>
  <c r="M1336"/>
  <c r="L1336"/>
  <c r="M1335"/>
  <c r="L1335"/>
  <c r="M1334"/>
  <c r="L1334"/>
  <c r="M1332"/>
  <c r="L1332"/>
  <c r="M1322"/>
  <c r="L1322"/>
  <c r="M1321"/>
  <c r="L1321"/>
  <c r="M1318"/>
  <c r="L1318"/>
  <c r="M1317"/>
  <c r="L1317"/>
  <c r="M1316"/>
  <c r="L1316"/>
  <c r="M1314"/>
  <c r="L1314"/>
  <c r="M1313"/>
  <c r="L1313"/>
  <c r="M1312"/>
  <c r="L1312"/>
  <c r="M1311"/>
  <c r="L1311"/>
  <c r="M1308"/>
  <c r="L1308"/>
  <c r="M1307"/>
  <c r="L1307"/>
  <c r="M1306"/>
  <c r="L1306"/>
  <c r="M1305"/>
  <c r="L1305"/>
  <c r="M1304"/>
  <c r="L1304"/>
  <c r="M1303"/>
  <c r="L1303"/>
  <c r="M1296"/>
  <c r="L1296"/>
  <c r="M1294"/>
  <c r="L1294"/>
  <c r="M1293"/>
  <c r="L1293"/>
  <c r="M1290"/>
  <c r="L1290"/>
  <c r="M1289"/>
  <c r="L1289"/>
  <c r="M1285"/>
  <c r="L1285"/>
  <c r="M1284"/>
  <c r="L1284"/>
  <c r="M1283"/>
  <c r="L1283"/>
  <c r="M1280"/>
  <c r="L1280"/>
  <c r="M1279"/>
  <c r="L1279"/>
  <c r="M1275"/>
  <c r="L1275"/>
  <c r="M1274"/>
  <c r="L1274"/>
  <c r="M1273"/>
  <c r="L1273"/>
  <c r="L1272" s="1"/>
  <c r="L1271" s="1"/>
  <c r="M1272"/>
  <c r="M1271" s="1"/>
  <c r="M1264"/>
  <c r="L1264"/>
  <c r="M1262"/>
  <c r="L1262"/>
  <c r="M1261"/>
  <c r="L1261"/>
  <c r="M1260"/>
  <c r="L1260"/>
  <c r="M1258"/>
  <c r="L1258"/>
  <c r="M1256"/>
  <c r="L1256"/>
  <c r="M1255"/>
  <c r="L1255"/>
  <c r="M1254"/>
  <c r="L1254"/>
  <c r="M1253"/>
  <c r="L1253"/>
  <c r="M1252"/>
  <c r="L1252"/>
  <c r="M1249"/>
  <c r="L1249"/>
  <c r="M1248"/>
  <c r="L1248"/>
  <c r="M1247"/>
  <c r="L1247"/>
  <c r="M1245"/>
  <c r="L1245"/>
  <c r="M1244"/>
  <c r="L1244"/>
  <c r="M1236"/>
  <c r="L1236"/>
  <c r="M1235"/>
  <c r="L1235"/>
  <c r="M1233"/>
  <c r="L1233"/>
  <c r="M1232"/>
  <c r="L1232"/>
  <c r="M1229"/>
  <c r="L1229"/>
  <c r="M1228"/>
  <c r="L1228"/>
  <c r="M1222"/>
  <c r="L1222"/>
  <c r="M1221"/>
  <c r="L1221"/>
  <c r="M1219"/>
  <c r="L1219"/>
  <c r="M1218"/>
  <c r="L1218"/>
  <c r="M1217"/>
  <c r="L1217"/>
  <c r="M1209"/>
  <c r="L1209"/>
  <c r="M1208"/>
  <c r="L1208"/>
  <c r="M1206"/>
  <c r="L1206"/>
  <c r="M1205"/>
  <c r="L1205"/>
  <c r="M1204"/>
  <c r="L1204"/>
  <c r="M1203"/>
  <c r="L1203"/>
  <c r="M1202"/>
  <c r="L1202"/>
  <c r="M1200"/>
  <c r="L1200"/>
  <c r="M1199"/>
  <c r="L1199"/>
  <c r="M1198"/>
  <c r="L1198"/>
  <c r="M1196"/>
  <c r="L1196"/>
  <c r="M1193"/>
  <c r="L1193"/>
  <c r="M1192"/>
  <c r="L1192"/>
  <c r="M1186"/>
  <c r="L1186"/>
  <c r="M1185"/>
  <c r="L1185"/>
  <c r="M1183"/>
  <c r="L1183"/>
  <c r="M1182"/>
  <c r="L1182"/>
  <c r="M1181"/>
  <c r="L1181"/>
  <c r="M1178"/>
  <c r="L1178"/>
  <c r="M1176"/>
  <c r="L1176"/>
  <c r="M1175"/>
  <c r="L1175"/>
  <c r="M1172"/>
  <c r="L1172"/>
  <c r="M1168"/>
  <c r="L1168"/>
  <c r="M1167"/>
  <c r="L1167"/>
  <c r="M1164"/>
  <c r="L1164"/>
  <c r="M1163"/>
  <c r="L1163"/>
  <c r="M1162"/>
  <c r="L1162"/>
  <c r="M1161"/>
  <c r="L1161"/>
  <c r="M1160"/>
  <c r="L1160"/>
  <c r="M1156"/>
  <c r="L1156"/>
  <c r="M1155"/>
  <c r="L1155"/>
  <c r="M1154"/>
  <c r="L1154"/>
  <c r="M1153"/>
  <c r="L1153"/>
  <c r="M1152"/>
  <c r="L1152"/>
  <c r="M1151"/>
  <c r="L1151"/>
  <c r="M1146"/>
  <c r="L1146"/>
  <c r="M1145"/>
  <c r="L1145"/>
  <c r="M1144"/>
  <c r="L1144"/>
  <c r="M1131"/>
  <c r="L1131"/>
  <c r="M1130"/>
  <c r="L1130"/>
  <c r="M1129"/>
  <c r="L1129"/>
  <c r="M1128"/>
  <c r="L1128"/>
  <c r="M1123"/>
  <c r="L1123"/>
  <c r="M1122"/>
  <c r="L1122"/>
  <c r="M1120"/>
  <c r="L1120"/>
  <c r="M1119"/>
  <c r="L1119"/>
  <c r="M1109"/>
  <c r="L1109"/>
  <c r="M1104"/>
  <c r="L1104"/>
  <c r="M1103"/>
  <c r="L1103"/>
  <c r="M1102"/>
  <c r="L1102"/>
  <c r="M1100"/>
  <c r="L1100"/>
  <c r="M1099"/>
  <c r="L1099"/>
  <c r="M1098"/>
  <c r="L1098"/>
  <c r="M1096"/>
  <c r="L1096"/>
  <c r="M1095"/>
  <c r="L1095"/>
  <c r="M1094"/>
  <c r="L1094"/>
  <c r="M1092"/>
  <c r="L1092"/>
  <c r="M1091"/>
  <c r="L1091"/>
  <c r="M1090"/>
  <c r="L1090"/>
  <c r="M1089"/>
  <c r="L1089"/>
  <c r="M1087"/>
  <c r="L1087"/>
  <c r="M1086"/>
  <c r="L1086"/>
  <c r="M1085"/>
  <c r="L1085"/>
  <c r="M1084"/>
  <c r="L1084"/>
  <c r="M1081"/>
  <c r="L1081"/>
  <c r="M1080"/>
  <c r="L1080"/>
  <c r="M1079"/>
  <c r="L1079"/>
  <c r="M1078"/>
  <c r="L1078"/>
  <c r="M1075"/>
  <c r="L1075"/>
  <c r="M1074"/>
  <c r="L1074"/>
  <c r="M1073"/>
  <c r="L1073"/>
  <c r="M1072"/>
  <c r="L1072"/>
  <c r="M1071"/>
  <c r="L1071"/>
  <c r="L1066"/>
  <c r="L1065" s="1"/>
  <c r="L1064" s="1"/>
  <c r="L1063" s="1"/>
  <c r="M1061"/>
  <c r="L1061"/>
  <c r="M1060"/>
  <c r="L1060"/>
  <c r="M1059"/>
  <c r="L1059"/>
  <c r="M1058"/>
  <c r="L1058"/>
  <c r="M1025"/>
  <c r="L1025"/>
  <c r="M1024"/>
  <c r="L1024"/>
  <c r="M1023"/>
  <c r="L1023"/>
  <c r="M1022"/>
  <c r="L1022"/>
  <c r="M1021"/>
  <c r="L1021"/>
  <c r="M1003"/>
  <c r="L1003"/>
  <c r="M1002"/>
  <c r="L1002"/>
  <c r="M1000"/>
  <c r="L1000"/>
  <c r="M998"/>
  <c r="L998"/>
  <c r="M997"/>
  <c r="L997"/>
  <c r="M995"/>
  <c r="L995"/>
  <c r="M994"/>
  <c r="L994"/>
  <c r="M993"/>
  <c r="L993"/>
  <c r="M992"/>
  <c r="L992"/>
  <c r="M991"/>
  <c r="L991"/>
  <c r="M1054"/>
  <c r="L1054"/>
  <c r="M1052"/>
  <c r="L1052"/>
  <c r="M1051"/>
  <c r="L1051"/>
  <c r="M1049"/>
  <c r="L1049"/>
  <c r="M1047"/>
  <c r="L1047"/>
  <c r="M1046"/>
  <c r="L1046"/>
  <c r="M1045"/>
  <c r="L1045"/>
  <c r="M1044"/>
  <c r="L1044"/>
  <c r="M1035"/>
  <c r="L1035"/>
  <c r="M1032"/>
  <c r="L1032"/>
  <c r="M1031"/>
  <c r="L1031"/>
  <c r="M1030"/>
  <c r="L1030"/>
  <c r="M1029"/>
  <c r="L1029"/>
  <c r="M990"/>
  <c r="M985" s="1"/>
  <c r="L990"/>
  <c r="L985" s="1"/>
  <c r="M983"/>
  <c r="L983"/>
  <c r="M982"/>
  <c r="L982"/>
  <c r="M981"/>
  <c r="L981"/>
  <c r="M979"/>
  <c r="L979"/>
  <c r="M978"/>
  <c r="L978"/>
  <c r="M976"/>
  <c r="M975" s="1"/>
  <c r="M974" s="1"/>
  <c r="L976"/>
  <c r="L975" s="1"/>
  <c r="L974" s="1"/>
  <c r="M964"/>
  <c r="L964"/>
  <c r="M963"/>
  <c r="L963"/>
  <c r="M962"/>
  <c r="L962"/>
  <c r="M961"/>
  <c r="L961"/>
  <c r="M959"/>
  <c r="L959"/>
  <c r="M958"/>
  <c r="L958"/>
  <c r="M957"/>
  <c r="L957"/>
  <c r="M956"/>
  <c r="L956"/>
  <c r="M954"/>
  <c r="L954"/>
  <c r="M953"/>
  <c r="L953"/>
  <c r="M952"/>
  <c r="L952"/>
  <c r="M951"/>
  <c r="L951"/>
  <c r="M949"/>
  <c r="L949"/>
  <c r="M942"/>
  <c r="L942"/>
  <c r="M941"/>
  <c r="L941"/>
  <c r="M931"/>
  <c r="L931"/>
  <c r="M930"/>
  <c r="L930"/>
  <c r="M928"/>
  <c r="L928"/>
  <c r="M927"/>
  <c r="L927"/>
  <c r="M925"/>
  <c r="L925"/>
  <c r="M922"/>
  <c r="L922"/>
  <c r="M921"/>
  <c r="L921"/>
  <c r="M919"/>
  <c r="L919"/>
  <c r="M918"/>
  <c r="L918"/>
  <c r="M917"/>
  <c r="L917"/>
  <c r="M916"/>
  <c r="L916"/>
  <c r="M915"/>
  <c r="L915"/>
  <c r="M907"/>
  <c r="L907"/>
  <c r="M906"/>
  <c r="L906"/>
  <c r="M905"/>
  <c r="L905"/>
  <c r="M893"/>
  <c r="L893"/>
  <c r="M892"/>
  <c r="L892"/>
  <c r="M891"/>
  <c r="L891"/>
  <c r="M890"/>
  <c r="L890"/>
  <c r="M886"/>
  <c r="L886"/>
  <c r="M884"/>
  <c r="L884"/>
  <c r="M883"/>
  <c r="L883"/>
  <c r="M882"/>
  <c r="L882"/>
  <c r="M880"/>
  <c r="L880"/>
  <c r="M879"/>
  <c r="L879"/>
  <c r="M878"/>
  <c r="L878"/>
  <c r="M876"/>
  <c r="L876"/>
  <c r="M875"/>
  <c r="L875"/>
  <c r="M874"/>
  <c r="L874"/>
  <c r="M873"/>
  <c r="L873"/>
  <c r="M867"/>
  <c r="L867"/>
  <c r="M866"/>
  <c r="L866"/>
  <c r="M865"/>
  <c r="L865"/>
  <c r="M863"/>
  <c r="L863"/>
  <c r="M862"/>
  <c r="L862"/>
  <c r="M861"/>
  <c r="L861"/>
  <c r="M859"/>
  <c r="L859"/>
  <c r="M858"/>
  <c r="L858"/>
  <c r="M857"/>
  <c r="L857"/>
  <c r="M856"/>
  <c r="L856"/>
  <c r="M853"/>
  <c r="L853"/>
  <c r="M848"/>
  <c r="L848"/>
  <c r="M845"/>
  <c r="L845"/>
  <c r="M844"/>
  <c r="L844"/>
  <c r="M843"/>
  <c r="L843"/>
  <c r="M842"/>
  <c r="L842"/>
  <c r="M840"/>
  <c r="L840"/>
  <c r="M839"/>
  <c r="L839"/>
  <c r="M838"/>
  <c r="L838"/>
  <c r="M836"/>
  <c r="L836"/>
  <c r="M835"/>
  <c r="L835"/>
  <c r="M834"/>
  <c r="L834"/>
  <c r="M832"/>
  <c r="L832"/>
  <c r="M831"/>
  <c r="L831"/>
  <c r="M830"/>
  <c r="L830"/>
  <c r="M829"/>
  <c r="L829"/>
  <c r="M827"/>
  <c r="L827"/>
  <c r="M826"/>
  <c r="L826"/>
  <c r="M825"/>
  <c r="L825"/>
  <c r="M824"/>
  <c r="L824"/>
  <c r="M823"/>
  <c r="L823"/>
  <c r="M818"/>
  <c r="L818"/>
  <c r="M817"/>
  <c r="L817"/>
  <c r="M816"/>
  <c r="L816"/>
  <c r="M815"/>
  <c r="L815"/>
  <c r="M814"/>
  <c r="L814"/>
  <c r="M806"/>
  <c r="L806"/>
  <c r="M805"/>
  <c r="L805"/>
  <c r="M804"/>
  <c r="L804"/>
  <c r="M803"/>
  <c r="M801" s="1"/>
  <c r="M800" s="1"/>
  <c r="M799" s="1"/>
  <c r="L803"/>
  <c r="L801" s="1"/>
  <c r="L800" s="1"/>
  <c r="L799" s="1"/>
  <c r="M797"/>
  <c r="L797"/>
  <c r="M796"/>
  <c r="L796"/>
  <c r="M791"/>
  <c r="L791"/>
  <c r="M788"/>
  <c r="L788"/>
  <c r="M787"/>
  <c r="L787"/>
  <c r="M786"/>
  <c r="L786"/>
  <c r="M785"/>
  <c r="L785"/>
  <c r="M783"/>
  <c r="L783"/>
  <c r="M782"/>
  <c r="L782"/>
  <c r="M781"/>
  <c r="L781"/>
  <c r="M780"/>
  <c r="L780"/>
  <c r="M777"/>
  <c r="L777"/>
  <c r="M776"/>
  <c r="L776"/>
  <c r="M775"/>
  <c r="L775"/>
  <c r="M772"/>
  <c r="L772"/>
  <c r="M771"/>
  <c r="L771"/>
  <c r="M770"/>
  <c r="L770"/>
  <c r="M769"/>
  <c r="L769"/>
  <c r="M766"/>
  <c r="L766"/>
  <c r="M765"/>
  <c r="L765"/>
  <c r="M750"/>
  <c r="L750"/>
  <c r="M749"/>
  <c r="L749"/>
  <c r="M748"/>
  <c r="L748"/>
  <c r="M746"/>
  <c r="L746"/>
  <c r="M745"/>
  <c r="L745"/>
  <c r="M744"/>
  <c r="L744"/>
  <c r="M743"/>
  <c r="L743"/>
  <c r="M742"/>
  <c r="L742"/>
  <c r="M741"/>
  <c r="L741"/>
  <c r="M724"/>
  <c r="L724"/>
  <c r="M723"/>
  <c r="L723"/>
  <c r="M722"/>
  <c r="L722"/>
  <c r="M721"/>
  <c r="L721"/>
  <c r="M709"/>
  <c r="L709"/>
  <c r="M708"/>
  <c r="L708"/>
  <c r="M707"/>
  <c r="L707"/>
  <c r="M706"/>
  <c r="L706"/>
  <c r="M695"/>
  <c r="L695"/>
  <c r="M692"/>
  <c r="L692"/>
  <c r="M691"/>
  <c r="L691"/>
  <c r="M690"/>
  <c r="L690"/>
  <c r="M688"/>
  <c r="L688"/>
  <c r="M687"/>
  <c r="L687"/>
  <c r="M686"/>
  <c r="L686"/>
  <c r="M685"/>
  <c r="L685"/>
  <c r="M684"/>
  <c r="L684"/>
  <c r="M681"/>
  <c r="L681"/>
  <c r="M680"/>
  <c r="L680"/>
  <c r="M679"/>
  <c r="L679"/>
  <c r="M678"/>
  <c r="L678"/>
  <c r="M677"/>
  <c r="L677"/>
  <c r="M676"/>
  <c r="L676"/>
  <c r="M672"/>
  <c r="L672"/>
  <c r="M671"/>
  <c r="L671"/>
  <c r="M670"/>
  <c r="L670"/>
  <c r="M669"/>
  <c r="L669"/>
  <c r="M668"/>
  <c r="L668"/>
  <c r="M667"/>
  <c r="L667"/>
  <c r="M662"/>
  <c r="L662"/>
  <c r="M661"/>
  <c r="L661"/>
  <c r="L660" s="1"/>
  <c r="L659" s="1"/>
  <c r="L658" s="1"/>
  <c r="L657" s="1"/>
  <c r="M660"/>
  <c r="M659" s="1"/>
  <c r="M658" s="1"/>
  <c r="M657" s="1"/>
  <c r="M635"/>
  <c r="L635"/>
  <c r="M634"/>
  <c r="L634"/>
  <c r="M632"/>
  <c r="L632"/>
  <c r="M631"/>
  <c r="L631"/>
  <c r="M630"/>
  <c r="L630"/>
  <c r="M621"/>
  <c r="L621"/>
  <c r="M618"/>
  <c r="L618"/>
  <c r="M617"/>
  <c r="L617"/>
  <c r="M613"/>
  <c r="L613"/>
  <c r="M612"/>
  <c r="L612"/>
  <c r="M611"/>
  <c r="L611"/>
  <c r="M605"/>
  <c r="L605"/>
  <c r="L604" s="1"/>
  <c r="L603" s="1"/>
  <c r="M604"/>
  <c r="M603" s="1"/>
  <c r="M587"/>
  <c r="M586" s="1"/>
  <c r="M575"/>
  <c r="L575"/>
  <c r="M574"/>
  <c r="L574"/>
  <c r="M563"/>
  <c r="L563"/>
  <c r="M562"/>
  <c r="L562"/>
  <c r="M561"/>
  <c r="L561"/>
  <c r="M559"/>
  <c r="L559"/>
  <c r="M558"/>
  <c r="L558"/>
  <c r="M556"/>
  <c r="L556"/>
  <c r="M555"/>
  <c r="L555"/>
  <c r="M553"/>
  <c r="L553"/>
  <c r="M552"/>
  <c r="L552"/>
  <c r="M550"/>
  <c r="L550"/>
  <c r="M549"/>
  <c r="L549"/>
  <c r="M544"/>
  <c r="L544"/>
  <c r="M543"/>
  <c r="L543"/>
  <c r="M542"/>
  <c r="L542"/>
  <c r="L541" s="1"/>
  <c r="M541"/>
  <c r="M533"/>
  <c r="L533"/>
  <c r="L532" s="1"/>
  <c r="M532"/>
  <c r="M523"/>
  <c r="L523"/>
  <c r="M522"/>
  <c r="L522"/>
  <c r="M521"/>
  <c r="L521"/>
  <c r="M520"/>
  <c r="L520"/>
  <c r="M518"/>
  <c r="L518"/>
  <c r="M517"/>
  <c r="L517"/>
  <c r="M514"/>
  <c r="L514"/>
  <c r="M513"/>
  <c r="L513"/>
  <c r="M509"/>
  <c r="L509"/>
  <c r="M508"/>
  <c r="L508"/>
  <c r="M507"/>
  <c r="L507"/>
  <c r="M506"/>
  <c r="L506"/>
  <c r="M505"/>
  <c r="L505"/>
  <c r="M502"/>
  <c r="L502"/>
  <c r="M501"/>
  <c r="L501"/>
  <c r="M500"/>
  <c r="L500"/>
  <c r="M499"/>
  <c r="L499"/>
  <c r="M498"/>
  <c r="L498"/>
  <c r="M495"/>
  <c r="L495"/>
  <c r="M494"/>
  <c r="L494"/>
  <c r="M493"/>
  <c r="L493"/>
  <c r="M492"/>
  <c r="L492"/>
  <c r="M488"/>
  <c r="L488"/>
  <c r="M487"/>
  <c r="L487"/>
  <c r="M486"/>
  <c r="L486"/>
  <c r="M481"/>
  <c r="L481"/>
  <c r="M480"/>
  <c r="L480"/>
  <c r="M479"/>
  <c r="L479"/>
  <c r="M478"/>
  <c r="L478"/>
  <c r="M470"/>
  <c r="L470"/>
  <c r="M469"/>
  <c r="L469"/>
  <c r="M458"/>
  <c r="L458"/>
  <c r="M457"/>
  <c r="L457"/>
  <c r="M456"/>
  <c r="L456"/>
  <c r="M441"/>
  <c r="L441"/>
  <c r="M440"/>
  <c r="M439" s="1"/>
  <c r="M438" s="1"/>
  <c r="L440"/>
  <c r="L439" s="1"/>
  <c r="L438" s="1"/>
  <c r="M435"/>
  <c r="L435"/>
  <c r="M434"/>
  <c r="L434"/>
  <c r="M433"/>
  <c r="L433"/>
  <c r="M432"/>
  <c r="L432"/>
  <c r="M428"/>
  <c r="L428"/>
  <c r="M427"/>
  <c r="L427"/>
  <c r="M424"/>
  <c r="L424"/>
  <c r="M423"/>
  <c r="L423"/>
  <c r="M420"/>
  <c r="L420"/>
  <c r="M419"/>
  <c r="L419"/>
  <c r="M415"/>
  <c r="L415"/>
  <c r="M414"/>
  <c r="L414"/>
  <c r="M413"/>
  <c r="L413"/>
  <c r="M412"/>
  <c r="L412"/>
  <c r="M411"/>
  <c r="L411"/>
  <c r="M409"/>
  <c r="L409"/>
  <c r="M408"/>
  <c r="L408"/>
  <c r="M407"/>
  <c r="L407"/>
  <c r="M406"/>
  <c r="L406"/>
  <c r="M405"/>
  <c r="L405"/>
  <c r="M391"/>
  <c r="L391"/>
  <c r="M390"/>
  <c r="L390"/>
  <c r="M389"/>
  <c r="L389"/>
  <c r="M388"/>
  <c r="L388"/>
  <c r="M386"/>
  <c r="L386"/>
  <c r="M385"/>
  <c r="L385"/>
  <c r="M384"/>
  <c r="L384"/>
  <c r="M383"/>
  <c r="L383"/>
  <c r="M382"/>
  <c r="L382"/>
  <c r="M381"/>
  <c r="L381"/>
  <c r="M380"/>
  <c r="L380"/>
  <c r="M376"/>
  <c r="L376"/>
  <c r="M375"/>
  <c r="L375"/>
  <c r="M374"/>
  <c r="L374"/>
  <c r="M373"/>
  <c r="L373"/>
  <c r="M372"/>
  <c r="L372"/>
  <c r="M371"/>
  <c r="L371"/>
  <c r="M364"/>
  <c r="L364"/>
  <c r="M363"/>
  <c r="L363"/>
  <c r="M362"/>
  <c r="L362"/>
  <c r="M361"/>
  <c r="L361"/>
  <c r="M360"/>
  <c r="L360"/>
  <c r="M359"/>
  <c r="L359"/>
  <c r="M356"/>
  <c r="L356"/>
  <c r="M355"/>
  <c r="L355"/>
  <c r="M354"/>
  <c r="L354"/>
  <c r="M352"/>
  <c r="L352"/>
  <c r="M351"/>
  <c r="L351"/>
  <c r="M349"/>
  <c r="L349"/>
  <c r="M348"/>
  <c r="L348"/>
  <c r="M347"/>
  <c r="L347"/>
  <c r="M345"/>
  <c r="L345"/>
  <c r="M344"/>
  <c r="L344"/>
  <c r="M341"/>
  <c r="L341"/>
  <c r="M340"/>
  <c r="L340"/>
  <c r="M339"/>
  <c r="L339"/>
  <c r="M338"/>
  <c r="L338"/>
  <c r="M336"/>
  <c r="L336"/>
  <c r="M335"/>
  <c r="L335"/>
  <c r="M334"/>
  <c r="L334"/>
  <c r="M333"/>
  <c r="L333"/>
  <c r="M332"/>
  <c r="L332"/>
  <c r="M331"/>
  <c r="L331"/>
  <c r="M330"/>
  <c r="L330"/>
  <c r="M327"/>
  <c r="L327"/>
  <c r="M326"/>
  <c r="L326"/>
  <c r="M325"/>
  <c r="L325"/>
  <c r="M324"/>
  <c r="L324"/>
  <c r="M320"/>
  <c r="L320"/>
  <c r="M319"/>
  <c r="L319"/>
  <c r="M318"/>
  <c r="L318"/>
  <c r="M308"/>
  <c r="L308"/>
  <c r="M307"/>
  <c r="L307"/>
  <c r="M304"/>
  <c r="L304"/>
  <c r="M303"/>
  <c r="L303"/>
  <c r="M299"/>
  <c r="L299"/>
  <c r="M298"/>
  <c r="L298"/>
  <c r="M297"/>
  <c r="L297"/>
  <c r="L296" s="1"/>
  <c r="L295" s="1"/>
  <c r="L294" s="1"/>
  <c r="M291"/>
  <c r="L291"/>
  <c r="M290"/>
  <c r="L290"/>
  <c r="M286"/>
  <c r="L286"/>
  <c r="M285"/>
  <c r="L285"/>
  <c r="M284"/>
  <c r="L284"/>
  <c r="M283"/>
  <c r="L283"/>
  <c r="M282"/>
  <c r="L282"/>
  <c r="M281"/>
  <c r="L281"/>
  <c r="M280"/>
  <c r="L280"/>
  <c r="M278"/>
  <c r="L278"/>
  <c r="M277"/>
  <c r="L277"/>
  <c r="M276"/>
  <c r="L276"/>
  <c r="M275"/>
  <c r="L275"/>
  <c r="M272"/>
  <c r="L272"/>
  <c r="M271"/>
  <c r="L271"/>
  <c r="M270"/>
  <c r="L270"/>
  <c r="M268"/>
  <c r="L268"/>
  <c r="M267"/>
  <c r="L267"/>
  <c r="M266"/>
  <c r="L266"/>
  <c r="L265" s="1"/>
  <c r="M265"/>
  <c r="M258"/>
  <c r="L258"/>
  <c r="M257"/>
  <c r="L257"/>
  <c r="L256" s="1"/>
  <c r="M256"/>
  <c r="M251" s="1"/>
  <c r="M249"/>
  <c r="L249"/>
  <c r="M248"/>
  <c r="L248"/>
  <c r="M247"/>
  <c r="L247"/>
  <c r="M246"/>
  <c r="L246"/>
  <c r="M243"/>
  <c r="M241" s="1"/>
  <c r="L243"/>
  <c r="L241" s="1"/>
  <c r="M240"/>
  <c r="L240"/>
  <c r="M239"/>
  <c r="L239"/>
  <c r="M226"/>
  <c r="L226"/>
  <c r="M225"/>
  <c r="L225"/>
  <c r="M223"/>
  <c r="M222" s="1"/>
  <c r="L223"/>
  <c r="L222" s="1"/>
  <c r="M221"/>
  <c r="M220" s="1"/>
  <c r="M219" s="1"/>
  <c r="M216"/>
  <c r="L216"/>
  <c r="M215"/>
  <c r="L215"/>
  <c r="M211"/>
  <c r="L211"/>
  <c r="M210"/>
  <c r="L210"/>
  <c r="M198"/>
  <c r="L198"/>
  <c r="M197"/>
  <c r="L197"/>
  <c r="M195"/>
  <c r="L195"/>
  <c r="M194"/>
  <c r="L194"/>
  <c r="M193"/>
  <c r="L193"/>
  <c r="M192"/>
  <c r="L192"/>
  <c r="M190"/>
  <c r="L190"/>
  <c r="M189"/>
  <c r="L189"/>
  <c r="M188"/>
  <c r="L188"/>
  <c r="M187"/>
  <c r="L187"/>
  <c r="M186"/>
  <c r="L186"/>
  <c r="M183"/>
  <c r="L183"/>
  <c r="M182"/>
  <c r="L182"/>
  <c r="M181"/>
  <c r="L181"/>
  <c r="M180"/>
  <c r="L180"/>
  <c r="M178"/>
  <c r="L178"/>
  <c r="M177"/>
  <c r="L177"/>
  <c r="M176"/>
  <c r="L176"/>
  <c r="M175"/>
  <c r="L175"/>
  <c r="M172"/>
  <c r="L172"/>
  <c r="M171"/>
  <c r="L171"/>
  <c r="M170"/>
  <c r="L170"/>
  <c r="M169"/>
  <c r="L169"/>
  <c r="M166"/>
  <c r="L166"/>
  <c r="M165"/>
  <c r="L165"/>
  <c r="M162"/>
  <c r="L162"/>
  <c r="M161"/>
  <c r="L161"/>
  <c r="M157"/>
  <c r="L157"/>
  <c r="M156"/>
  <c r="L156"/>
  <c r="M155"/>
  <c r="L155"/>
  <c r="M154"/>
  <c r="L154"/>
  <c r="M151"/>
  <c r="L151"/>
  <c r="M150"/>
  <c r="L150"/>
  <c r="M148"/>
  <c r="L148"/>
  <c r="M147"/>
  <c r="L147"/>
  <c r="M144"/>
  <c r="L144"/>
  <c r="M143"/>
  <c r="L143"/>
  <c r="M139"/>
  <c r="L139"/>
  <c r="M138"/>
  <c r="L138"/>
  <c r="M137"/>
  <c r="L137"/>
  <c r="M136"/>
  <c r="L136"/>
  <c r="M135"/>
  <c r="L135"/>
  <c r="M134"/>
  <c r="L134"/>
  <c r="M132"/>
  <c r="L132"/>
  <c r="M131"/>
  <c r="L131"/>
  <c r="M130"/>
  <c r="L130"/>
  <c r="M129"/>
  <c r="L129"/>
  <c r="M127"/>
  <c r="L127"/>
  <c r="M126"/>
  <c r="L126"/>
  <c r="M125"/>
  <c r="L125"/>
  <c r="M124"/>
  <c r="L124"/>
  <c r="M121"/>
  <c r="L121"/>
  <c r="M120"/>
  <c r="L120"/>
  <c r="M119"/>
  <c r="L119"/>
  <c r="M118"/>
  <c r="L118"/>
  <c r="M114"/>
  <c r="L114"/>
  <c r="M113"/>
  <c r="L113"/>
  <c r="M111"/>
  <c r="L111"/>
  <c r="M110"/>
  <c r="L110"/>
  <c r="M107"/>
  <c r="L107"/>
  <c r="M106"/>
  <c r="L106"/>
  <c r="M102"/>
  <c r="L102"/>
  <c r="M101"/>
  <c r="L101"/>
  <c r="M100"/>
  <c r="L100"/>
  <c r="M97"/>
  <c r="L97"/>
  <c r="M96"/>
  <c r="L96"/>
  <c r="M92"/>
  <c r="L92"/>
  <c r="M91"/>
  <c r="L91"/>
  <c r="M90"/>
  <c r="L90"/>
  <c r="M87"/>
  <c r="L87"/>
  <c r="M86"/>
  <c r="L86"/>
  <c r="M85"/>
  <c r="L85"/>
  <c r="M82"/>
  <c r="L82"/>
  <c r="M81"/>
  <c r="L81"/>
  <c r="M77"/>
  <c r="L77"/>
  <c r="M76"/>
  <c r="L76"/>
  <c r="M75"/>
  <c r="L75"/>
  <c r="M72"/>
  <c r="L72"/>
  <c r="M71"/>
  <c r="L71"/>
  <c r="M67"/>
  <c r="L67"/>
  <c r="M66"/>
  <c r="L66"/>
  <c r="M65"/>
  <c r="L65"/>
  <c r="M62"/>
  <c r="L62"/>
  <c r="M61"/>
  <c r="L61"/>
  <c r="M57"/>
  <c r="L57"/>
  <c r="M56"/>
  <c r="L56"/>
  <c r="M55"/>
  <c r="L55"/>
  <c r="M54"/>
  <c r="L54"/>
  <c r="M53"/>
  <c r="L53"/>
  <c r="M52"/>
  <c r="L52"/>
  <c r="M49"/>
  <c r="L49"/>
  <c r="M48"/>
  <c r="L48"/>
  <c r="M47"/>
  <c r="L47"/>
  <c r="M46"/>
  <c r="L46"/>
  <c r="M43"/>
  <c r="L43"/>
  <c r="M42"/>
  <c r="L42"/>
  <c r="M39"/>
  <c r="L39"/>
  <c r="M38"/>
  <c r="L38"/>
  <c r="M34"/>
  <c r="L34"/>
  <c r="M33"/>
  <c r="L33"/>
  <c r="M32"/>
  <c r="L32"/>
  <c r="M31"/>
  <c r="L31"/>
  <c r="M29"/>
  <c r="L29"/>
  <c r="M28"/>
  <c r="L28"/>
  <c r="M27"/>
  <c r="L27"/>
  <c r="M24"/>
  <c r="L24"/>
  <c r="M23"/>
  <c r="L23"/>
  <c r="M22"/>
  <c r="L22"/>
  <c r="M21"/>
  <c r="L21"/>
  <c r="M20"/>
  <c r="L20"/>
  <c r="M19"/>
  <c r="L19"/>
  <c r="M16"/>
  <c r="L16"/>
  <c r="M15"/>
  <c r="L15"/>
  <c r="M14"/>
  <c r="L14"/>
  <c r="M13"/>
  <c r="L13"/>
  <c r="M12"/>
  <c r="L12"/>
  <c r="M11"/>
  <c r="L11"/>
  <c r="K1348"/>
  <c r="K1347" s="1"/>
  <c r="K1346" s="1"/>
  <c r="K1344"/>
  <c r="K1343" s="1"/>
  <c r="K1342" s="1"/>
  <c r="K1336"/>
  <c r="K1335" s="1"/>
  <c r="K1334" s="1"/>
  <c r="K1332"/>
  <c r="K1322"/>
  <c r="K1318"/>
  <c r="K1317" s="1"/>
  <c r="K1314"/>
  <c r="K1313" s="1"/>
  <c r="K1308"/>
  <c r="K1307" s="1"/>
  <c r="K1306" s="1"/>
  <c r="K1305" s="1"/>
  <c r="K1304" s="1"/>
  <c r="K1296"/>
  <c r="K1294"/>
  <c r="K1293" s="1"/>
  <c r="K1290"/>
  <c r="K1289" s="1"/>
  <c r="K1285"/>
  <c r="K1284" s="1"/>
  <c r="K1280"/>
  <c r="K1279" s="1"/>
  <c r="K1275"/>
  <c r="K1274" s="1"/>
  <c r="K1264"/>
  <c r="K1262"/>
  <c r="K1261" s="1"/>
  <c r="K1258"/>
  <c r="K1256"/>
  <c r="K1249"/>
  <c r="K1248" s="1"/>
  <c r="K1247" s="1"/>
  <c r="K1245"/>
  <c r="K1244" s="1"/>
  <c r="K1236"/>
  <c r="K1235" s="1"/>
  <c r="K1233"/>
  <c r="K1229"/>
  <c r="K1228" s="1"/>
  <c r="K1222"/>
  <c r="K1221" s="1"/>
  <c r="K1219"/>
  <c r="K1218" s="1"/>
  <c r="K1209"/>
  <c r="K1208" s="1"/>
  <c r="K1206"/>
  <c r="K1205" s="1"/>
  <c r="K1200"/>
  <c r="K1199" s="1"/>
  <c r="K1198" s="1"/>
  <c r="K1196"/>
  <c r="K1193"/>
  <c r="K1186"/>
  <c r="K1185" s="1"/>
  <c r="K1183"/>
  <c r="K1182" s="1"/>
  <c r="K1178"/>
  <c r="K1176"/>
  <c r="K1172"/>
  <c r="K1168"/>
  <c r="K1164"/>
  <c r="K1163" s="1"/>
  <c r="K1156"/>
  <c r="K1155" s="1"/>
  <c r="K1154" s="1"/>
  <c r="K1153" s="1"/>
  <c r="K1152" s="1"/>
  <c r="K1151" s="1"/>
  <c r="K1146"/>
  <c r="K1145" s="1"/>
  <c r="K1144" s="1"/>
  <c r="K1131"/>
  <c r="K1130" s="1"/>
  <c r="K1129" s="1"/>
  <c r="K1128" s="1"/>
  <c r="K1123"/>
  <c r="K1122" s="1"/>
  <c r="K1120"/>
  <c r="K1109"/>
  <c r="K1100"/>
  <c r="K1099" s="1"/>
  <c r="K1098" s="1"/>
  <c r="K1096"/>
  <c r="K1095" s="1"/>
  <c r="K1094" s="1"/>
  <c r="K1092"/>
  <c r="K1091" s="1"/>
  <c r="K1090" s="1"/>
  <c r="K1089" s="1"/>
  <c r="K1087"/>
  <c r="K1086" s="1"/>
  <c r="K1085" s="1"/>
  <c r="K1084" s="1"/>
  <c r="K1081"/>
  <c r="K1080" s="1"/>
  <c r="K1079" s="1"/>
  <c r="K1078" s="1"/>
  <c r="K1075"/>
  <c r="K1074" s="1"/>
  <c r="K1073" s="1"/>
  <c r="K1072" s="1"/>
  <c r="K1061"/>
  <c r="K1060" s="1"/>
  <c r="K1059" s="1"/>
  <c r="K1058" s="1"/>
  <c r="K1025"/>
  <c r="K1024" s="1"/>
  <c r="K1023" s="1"/>
  <c r="K1022" s="1"/>
  <c r="K1003"/>
  <c r="K1002" s="1"/>
  <c r="K1000"/>
  <c r="K998"/>
  <c r="K995"/>
  <c r="K994" s="1"/>
  <c r="K1054"/>
  <c r="K1052"/>
  <c r="K1049"/>
  <c r="K1047"/>
  <c r="K1035"/>
  <c r="K1032"/>
  <c r="K1031" s="1"/>
  <c r="K983"/>
  <c r="K982" s="1"/>
  <c r="K981" s="1"/>
  <c r="K979"/>
  <c r="K978" s="1"/>
  <c r="K976"/>
  <c r="K975" s="1"/>
  <c r="K964"/>
  <c r="K963" s="1"/>
  <c r="K962" s="1"/>
  <c r="K961" s="1"/>
  <c r="K959"/>
  <c r="K958" s="1"/>
  <c r="K957" s="1"/>
  <c r="K954"/>
  <c r="K953" s="1"/>
  <c r="K952" s="1"/>
  <c r="K951" s="1"/>
  <c r="K949"/>
  <c r="K942"/>
  <c r="K931"/>
  <c r="K930" s="1"/>
  <c r="K928"/>
  <c r="K925"/>
  <c r="K922"/>
  <c r="K921" s="1"/>
  <c r="K919"/>
  <c r="K907"/>
  <c r="K906" s="1"/>
  <c r="K905" s="1"/>
  <c r="K893"/>
  <c r="K892" s="1"/>
  <c r="K891" s="1"/>
  <c r="K890" s="1"/>
  <c r="K886"/>
  <c r="K884" s="1"/>
  <c r="K883" s="1"/>
  <c r="K882" s="1"/>
  <c r="K880"/>
  <c r="K879" s="1"/>
  <c r="K878" s="1"/>
  <c r="K876"/>
  <c r="K875" s="1"/>
  <c r="K874" s="1"/>
  <c r="K867"/>
  <c r="K866" s="1"/>
  <c r="K865" s="1"/>
  <c r="K863"/>
  <c r="K862" s="1"/>
  <c r="K861" s="1"/>
  <c r="K859"/>
  <c r="K858" s="1"/>
  <c r="K857" s="1"/>
  <c r="K848"/>
  <c r="K845"/>
  <c r="K840"/>
  <c r="K839" s="1"/>
  <c r="K838" s="1"/>
  <c r="K836"/>
  <c r="K835" s="1"/>
  <c r="K834" s="1"/>
  <c r="K832"/>
  <c r="K831" s="1"/>
  <c r="K830" s="1"/>
  <c r="K827"/>
  <c r="K826" s="1"/>
  <c r="K825" s="1"/>
  <c r="K824" s="1"/>
  <c r="K818"/>
  <c r="K817" s="1"/>
  <c r="K816" s="1"/>
  <c r="K815" s="1"/>
  <c r="K806"/>
  <c r="K805" s="1"/>
  <c r="K804" s="1"/>
  <c r="K803" s="1"/>
  <c r="K801" s="1"/>
  <c r="K800" s="1"/>
  <c r="K799" s="1"/>
  <c r="K797"/>
  <c r="K796" s="1"/>
  <c r="K791" s="1"/>
  <c r="K788"/>
  <c r="K787" s="1"/>
  <c r="K786" s="1"/>
  <c r="K785" s="1"/>
  <c r="K783"/>
  <c r="K782" s="1"/>
  <c r="K781" s="1"/>
  <c r="K780" s="1"/>
  <c r="K777"/>
  <c r="K776" s="1"/>
  <c r="K775" s="1"/>
  <c r="K772"/>
  <c r="K771" s="1"/>
  <c r="K770" s="1"/>
  <c r="K766"/>
  <c r="K765" s="1"/>
  <c r="K750"/>
  <c r="K749" s="1"/>
  <c r="K748" s="1"/>
  <c r="K746"/>
  <c r="K745" s="1"/>
  <c r="K744" s="1"/>
  <c r="K724"/>
  <c r="K723" s="1"/>
  <c r="K722" s="1"/>
  <c r="K721" s="1"/>
  <c r="K709"/>
  <c r="K708" s="1"/>
  <c r="K707" s="1"/>
  <c r="K706" s="1"/>
  <c r="K695"/>
  <c r="K692" s="1"/>
  <c r="K691" s="1"/>
  <c r="K690" s="1"/>
  <c r="K688"/>
  <c r="K687" s="1"/>
  <c r="K686" s="1"/>
  <c r="K681"/>
  <c r="K680" s="1"/>
  <c r="K679" s="1"/>
  <c r="K678" s="1"/>
  <c r="K672"/>
  <c r="K671" s="1"/>
  <c r="K670" s="1"/>
  <c r="K669" s="1"/>
  <c r="K668" s="1"/>
  <c r="K667" s="1"/>
  <c r="K662"/>
  <c r="K661" s="1"/>
  <c r="K660" s="1"/>
  <c r="K659" s="1"/>
  <c r="K658" s="1"/>
  <c r="K657" s="1"/>
  <c r="K635"/>
  <c r="K634" s="1"/>
  <c r="K630" s="1"/>
  <c r="K632"/>
  <c r="K631" s="1"/>
  <c r="K621"/>
  <c r="K618"/>
  <c r="K617" s="1"/>
  <c r="K613"/>
  <c r="K612" s="1"/>
  <c r="K587"/>
  <c r="K586" s="1"/>
  <c r="K575"/>
  <c r="K574" s="1"/>
  <c r="K563"/>
  <c r="K562" s="1"/>
  <c r="K559"/>
  <c r="K558" s="1"/>
  <c r="K556"/>
  <c r="K555" s="1"/>
  <c r="K553"/>
  <c r="K552" s="1"/>
  <c r="K550"/>
  <c r="K549" s="1"/>
  <c r="K544"/>
  <c r="K543" s="1"/>
  <c r="K533"/>
  <c r="K523"/>
  <c r="K522" s="1"/>
  <c r="K521" s="1"/>
  <c r="K520" s="1"/>
  <c r="K518"/>
  <c r="K517" s="1"/>
  <c r="K514" s="1"/>
  <c r="K513" s="1"/>
  <c r="K509"/>
  <c r="K508" s="1"/>
  <c r="K507" s="1"/>
  <c r="K506" s="1"/>
  <c r="K502"/>
  <c r="K501" s="1"/>
  <c r="K500" s="1"/>
  <c r="K499" s="1"/>
  <c r="K498" s="1"/>
  <c r="K495"/>
  <c r="K494" s="1"/>
  <c r="K493" s="1"/>
  <c r="K492" s="1"/>
  <c r="K488"/>
  <c r="K487" s="1"/>
  <c r="K486" s="1"/>
  <c r="K470"/>
  <c r="K469" s="1"/>
  <c r="K458"/>
  <c r="K457" s="1"/>
  <c r="K440"/>
  <c r="K439" s="1"/>
  <c r="K435"/>
  <c r="K434" s="1"/>
  <c r="K433" s="1"/>
  <c r="K432" s="1"/>
  <c r="K428"/>
  <c r="K427" s="1"/>
  <c r="K424"/>
  <c r="K423" s="1"/>
  <c r="K420"/>
  <c r="K419" s="1"/>
  <c r="K409"/>
  <c r="K408" s="1"/>
  <c r="K407" s="1"/>
  <c r="K406" s="1"/>
  <c r="K405" s="1"/>
  <c r="K391"/>
  <c r="K390" s="1"/>
  <c r="K389" s="1"/>
  <c r="K388" s="1"/>
  <c r="K386"/>
  <c r="K385" s="1"/>
  <c r="K384" s="1"/>
  <c r="K383" s="1"/>
  <c r="K382" s="1"/>
  <c r="K376"/>
  <c r="K375" s="1"/>
  <c r="K374" s="1"/>
  <c r="K373" s="1"/>
  <c r="K372" s="1"/>
  <c r="K371" s="1"/>
  <c r="K364"/>
  <c r="K363" s="1"/>
  <c r="K362" s="1"/>
  <c r="K361" s="1"/>
  <c r="K360" s="1"/>
  <c r="K359" s="1"/>
  <c r="K356"/>
  <c r="K355" s="1"/>
  <c r="K354" s="1"/>
  <c r="K352"/>
  <c r="K351" s="1"/>
  <c r="K349"/>
  <c r="K348" s="1"/>
  <c r="K345"/>
  <c r="K344" s="1"/>
  <c r="K341"/>
  <c r="K340" s="1"/>
  <c r="K336"/>
  <c r="K335" s="1"/>
  <c r="K334" s="1"/>
  <c r="K333" s="1"/>
  <c r="K327"/>
  <c r="K326" s="1"/>
  <c r="K325" s="1"/>
  <c r="K324" s="1"/>
  <c r="K320"/>
  <c r="K319" s="1"/>
  <c r="K318" s="1"/>
  <c r="K308"/>
  <c r="K307" s="1"/>
  <c r="K304"/>
  <c r="K303" s="1"/>
  <c r="K291"/>
  <c r="K290" s="1"/>
  <c r="K286"/>
  <c r="K285" s="1"/>
  <c r="K278"/>
  <c r="K277" s="1"/>
  <c r="K276" s="1"/>
  <c r="K275" s="1"/>
  <c r="K272"/>
  <c r="K271" s="1"/>
  <c r="K270" s="1"/>
  <c r="K268"/>
  <c r="K267" s="1"/>
  <c r="K266" s="1"/>
  <c r="K265" s="1"/>
  <c r="K258"/>
  <c r="K257" s="1"/>
  <c r="K256" s="1"/>
  <c r="K251" s="1"/>
  <c r="K249"/>
  <c r="K248" s="1"/>
  <c r="K247" s="1"/>
  <c r="K246" s="1"/>
  <c r="K243"/>
  <c r="K223"/>
  <c r="K216"/>
  <c r="K215" s="1"/>
  <c r="K211"/>
  <c r="K210" s="1"/>
  <c r="K198"/>
  <c r="K197" s="1"/>
  <c r="K195"/>
  <c r="K194" s="1"/>
  <c r="K190"/>
  <c r="K189" s="1"/>
  <c r="K188" s="1"/>
  <c r="K187" s="1"/>
  <c r="K183"/>
  <c r="K182" s="1"/>
  <c r="K181" s="1"/>
  <c r="K180" s="1"/>
  <c r="K178"/>
  <c r="K177" s="1"/>
  <c r="K176" s="1"/>
  <c r="K175" s="1"/>
  <c r="K172"/>
  <c r="K171" s="1"/>
  <c r="K170" s="1"/>
  <c r="K169" s="1"/>
  <c r="K166"/>
  <c r="K165" s="1"/>
  <c r="K162"/>
  <c r="K161" s="1"/>
  <c r="K157"/>
  <c r="K156" s="1"/>
  <c r="K151"/>
  <c r="K150" s="1"/>
  <c r="K148"/>
  <c r="K147" s="1"/>
  <c r="K144"/>
  <c r="K143" s="1"/>
  <c r="K139"/>
  <c r="K138" s="1"/>
  <c r="K132"/>
  <c r="K131" s="1"/>
  <c r="K130" s="1"/>
  <c r="K129" s="1"/>
  <c r="K127"/>
  <c r="K126" s="1"/>
  <c r="K125" s="1"/>
  <c r="K124" s="1"/>
  <c r="K121"/>
  <c r="K120" s="1"/>
  <c r="K119" s="1"/>
  <c r="K118" s="1"/>
  <c r="K114"/>
  <c r="K113" s="1"/>
  <c r="K111"/>
  <c r="K110" s="1"/>
  <c r="K107"/>
  <c r="K106" s="1"/>
  <c r="K102"/>
  <c r="K101" s="1"/>
  <c r="K97"/>
  <c r="K96" s="1"/>
  <c r="K92"/>
  <c r="K91" s="1"/>
  <c r="K87"/>
  <c r="K86" s="1"/>
  <c r="K85" s="1"/>
  <c r="K82"/>
  <c r="K81" s="1"/>
  <c r="K77"/>
  <c r="K76" s="1"/>
  <c r="K72"/>
  <c r="K71" s="1"/>
  <c r="K67"/>
  <c r="K66" s="1"/>
  <c r="K62"/>
  <c r="K61" s="1"/>
  <c r="K57"/>
  <c r="K56" s="1"/>
  <c r="K49"/>
  <c r="K48" s="1"/>
  <c r="K47" s="1"/>
  <c r="K46" s="1"/>
  <c r="K43"/>
  <c r="K42" s="1"/>
  <c r="K39"/>
  <c r="K38" s="1"/>
  <c r="K34"/>
  <c r="K33" s="1"/>
  <c r="K29"/>
  <c r="K28" s="1"/>
  <c r="K27" s="1"/>
  <c r="K24"/>
  <c r="K23" s="1"/>
  <c r="K22" s="1"/>
  <c r="K21" s="1"/>
  <c r="K16"/>
  <c r="K15" s="1"/>
  <c r="K14" s="1"/>
  <c r="J495"/>
  <c r="J494" s="1"/>
  <c r="J493" s="1"/>
  <c r="J492" s="1"/>
  <c r="J1061"/>
  <c r="J1060" s="1"/>
  <c r="J1059" s="1"/>
  <c r="J1058" s="1"/>
  <c r="J806"/>
  <c r="J805" s="1"/>
  <c r="J804" s="1"/>
  <c r="J803" s="1"/>
  <c r="J801" s="1"/>
  <c r="J800" s="1"/>
  <c r="J799" s="1"/>
  <c r="J724"/>
  <c r="J723" s="1"/>
  <c r="J722" s="1"/>
  <c r="J721" s="1"/>
  <c r="J632"/>
  <c r="J631" s="1"/>
  <c r="J559"/>
  <c r="J558" s="1"/>
  <c r="J553"/>
  <c r="J552" s="1"/>
  <c r="J441"/>
  <c r="J440" s="1"/>
  <c r="J439" s="1"/>
  <c r="J438" s="1"/>
  <c r="J435"/>
  <c r="J434" s="1"/>
  <c r="J433" s="1"/>
  <c r="J432" s="1"/>
  <c r="J409"/>
  <c r="J408" s="1"/>
  <c r="J407" s="1"/>
  <c r="J406" s="1"/>
  <c r="J405" s="1"/>
  <c r="J1133"/>
  <c r="N1133" s="1"/>
  <c r="J693"/>
  <c r="N693" s="1"/>
  <c r="J1249"/>
  <c r="J1248" s="1"/>
  <c r="J1247" s="1"/>
  <c r="J1236"/>
  <c r="J1235" s="1"/>
  <c r="J1318"/>
  <c r="J895"/>
  <c r="N895" s="1"/>
  <c r="N893" s="1"/>
  <c r="N892" s="1"/>
  <c r="N891" s="1"/>
  <c r="N890" s="1"/>
  <c r="J1132"/>
  <c r="J1131" s="1"/>
  <c r="J1130" s="1"/>
  <c r="J1129" s="1"/>
  <c r="J1128" s="1"/>
  <c r="J827"/>
  <c r="J826" s="1"/>
  <c r="J825" s="1"/>
  <c r="J824" s="1"/>
  <c r="J1054"/>
  <c r="J922"/>
  <c r="J921" s="1"/>
  <c r="J772"/>
  <c r="J771" s="1"/>
  <c r="J770" s="1"/>
  <c r="J709"/>
  <c r="J211"/>
  <c r="J210" s="1"/>
  <c r="J1348"/>
  <c r="J1347" s="1"/>
  <c r="J1346" s="1"/>
  <c r="J1344"/>
  <c r="J1343" s="1"/>
  <c r="J1342" s="1"/>
  <c r="J1336"/>
  <c r="J1335" s="1"/>
  <c r="J1334" s="1"/>
  <c r="J1332"/>
  <c r="J1322"/>
  <c r="J1317"/>
  <c r="J1314"/>
  <c r="J1313" s="1"/>
  <c r="J1308"/>
  <c r="J1307" s="1"/>
  <c r="J1306" s="1"/>
  <c r="J1305" s="1"/>
  <c r="J1304" s="1"/>
  <c r="J1296"/>
  <c r="J1294"/>
  <c r="J1293" s="1"/>
  <c r="J1290"/>
  <c r="J1289" s="1"/>
  <c r="J1285"/>
  <c r="J1284" s="1"/>
  <c r="J1280"/>
  <c r="J1279" s="1"/>
  <c r="J1275"/>
  <c r="J1274" s="1"/>
  <c r="J1264"/>
  <c r="J1262"/>
  <c r="J1261" s="1"/>
  <c r="J1258"/>
  <c r="J1256"/>
  <c r="J1245"/>
  <c r="J1244" s="1"/>
  <c r="J1233"/>
  <c r="J1229"/>
  <c r="J1228" s="1"/>
  <c r="J1222"/>
  <c r="J1221" s="1"/>
  <c r="J1219"/>
  <c r="J1218" s="1"/>
  <c r="J1209"/>
  <c r="J1208" s="1"/>
  <c r="J1206"/>
  <c r="J1205" s="1"/>
  <c r="J1200"/>
  <c r="J1199" s="1"/>
  <c r="J1198" s="1"/>
  <c r="J1196"/>
  <c r="J1193"/>
  <c r="J1186"/>
  <c r="J1185" s="1"/>
  <c r="J1183"/>
  <c r="J1182" s="1"/>
  <c r="J1178"/>
  <c r="J1176"/>
  <c r="J1172"/>
  <c r="J1168"/>
  <c r="J1164"/>
  <c r="J1163" s="1"/>
  <c r="J1156"/>
  <c r="J1155" s="1"/>
  <c r="J1154" s="1"/>
  <c r="J1153" s="1"/>
  <c r="J1152" s="1"/>
  <c r="J1151" s="1"/>
  <c r="J1146"/>
  <c r="J1145" s="1"/>
  <c r="J1144" s="1"/>
  <c r="J1123"/>
  <c r="J1122" s="1"/>
  <c r="J1120"/>
  <c r="J1109"/>
  <c r="J1104" s="1"/>
  <c r="J1103" s="1"/>
  <c r="J1102" s="1"/>
  <c r="J1100"/>
  <c r="J1099" s="1"/>
  <c r="J1098" s="1"/>
  <c r="J1096"/>
  <c r="J1095" s="1"/>
  <c r="J1094" s="1"/>
  <c r="J1092"/>
  <c r="J1091" s="1"/>
  <c r="J1090" s="1"/>
  <c r="J1089" s="1"/>
  <c r="J1087"/>
  <c r="J1086" s="1"/>
  <c r="J1085" s="1"/>
  <c r="J1084" s="1"/>
  <c r="J1081"/>
  <c r="J1080" s="1"/>
  <c r="J1079" s="1"/>
  <c r="J1078" s="1"/>
  <c r="J1075"/>
  <c r="J1074" s="1"/>
  <c r="J1073" s="1"/>
  <c r="J1072" s="1"/>
  <c r="J1066"/>
  <c r="J1065" s="1"/>
  <c r="J1064" s="1"/>
  <c r="J1063" s="1"/>
  <c r="J1025"/>
  <c r="J1024" s="1"/>
  <c r="J1023" s="1"/>
  <c r="J1022" s="1"/>
  <c r="J1021" s="1"/>
  <c r="J1003"/>
  <c r="J1002" s="1"/>
  <c r="J1000"/>
  <c r="J998"/>
  <c r="J995"/>
  <c r="J994" s="1"/>
  <c r="J1052"/>
  <c r="J1049"/>
  <c r="J1047"/>
  <c r="J1035"/>
  <c r="J1032"/>
  <c r="J1031" s="1"/>
  <c r="J983"/>
  <c r="J982" s="1"/>
  <c r="J981" s="1"/>
  <c r="J979"/>
  <c r="J978" s="1"/>
  <c r="J976"/>
  <c r="J975" s="1"/>
  <c r="J964"/>
  <c r="J963" s="1"/>
  <c r="J962" s="1"/>
  <c r="J961" s="1"/>
  <c r="J959"/>
  <c r="J958" s="1"/>
  <c r="J957" s="1"/>
  <c r="J954"/>
  <c r="J953" s="1"/>
  <c r="J952" s="1"/>
  <c r="J951" s="1"/>
  <c r="J949"/>
  <c r="J942"/>
  <c r="J931"/>
  <c r="J930" s="1"/>
  <c r="J928"/>
  <c r="J925"/>
  <c r="J919"/>
  <c r="J907"/>
  <c r="J906" s="1"/>
  <c r="J905" s="1"/>
  <c r="J886"/>
  <c r="J885"/>
  <c r="N885" s="1"/>
  <c r="N884" s="1"/>
  <c r="N883" s="1"/>
  <c r="N882" s="1"/>
  <c r="J880"/>
  <c r="J879" s="1"/>
  <c r="J878" s="1"/>
  <c r="J876"/>
  <c r="J875" s="1"/>
  <c r="J874" s="1"/>
  <c r="J868"/>
  <c r="J867" s="1"/>
  <c r="J866" s="1"/>
  <c r="J865" s="1"/>
  <c r="J863"/>
  <c r="J862" s="1"/>
  <c r="J861" s="1"/>
  <c r="J859"/>
  <c r="J858" s="1"/>
  <c r="J857" s="1"/>
  <c r="J854"/>
  <c r="K854" s="1"/>
  <c r="J848"/>
  <c r="J845"/>
  <c r="J840"/>
  <c r="J839" s="1"/>
  <c r="J838" s="1"/>
  <c r="J836"/>
  <c r="J835" s="1"/>
  <c r="J834" s="1"/>
  <c r="J832"/>
  <c r="J831" s="1"/>
  <c r="J830" s="1"/>
  <c r="J818"/>
  <c r="J817" s="1"/>
  <c r="J816" s="1"/>
  <c r="J815" s="1"/>
  <c r="J797"/>
  <c r="J796" s="1"/>
  <c r="J791" s="1"/>
  <c r="J777"/>
  <c r="J776" s="1"/>
  <c r="J775" s="1"/>
  <c r="J788"/>
  <c r="J787" s="1"/>
  <c r="J786" s="1"/>
  <c r="J785" s="1"/>
  <c r="J783"/>
  <c r="J782" s="1"/>
  <c r="J781" s="1"/>
  <c r="J780" s="1"/>
  <c r="J766"/>
  <c r="J765" s="1"/>
  <c r="J750"/>
  <c r="J749" s="1"/>
  <c r="J748" s="1"/>
  <c r="J746"/>
  <c r="J745" s="1"/>
  <c r="J744" s="1"/>
  <c r="J708"/>
  <c r="J707" s="1"/>
  <c r="J706" s="1"/>
  <c r="J695"/>
  <c r="J688"/>
  <c r="J687" s="1"/>
  <c r="J686" s="1"/>
  <c r="J681"/>
  <c r="J680" s="1"/>
  <c r="J679" s="1"/>
  <c r="J678" s="1"/>
  <c r="J672"/>
  <c r="J671" s="1"/>
  <c r="J670" s="1"/>
  <c r="J669" s="1"/>
  <c r="J668" s="1"/>
  <c r="J667" s="1"/>
  <c r="J662"/>
  <c r="J661" s="1"/>
  <c r="J660" s="1"/>
  <c r="J659" s="1"/>
  <c r="J658" s="1"/>
  <c r="J657" s="1"/>
  <c r="J635"/>
  <c r="J634" s="1"/>
  <c r="J630" s="1"/>
  <c r="J621"/>
  <c r="J618"/>
  <c r="J617" s="1"/>
  <c r="J613"/>
  <c r="J612" s="1"/>
  <c r="J588"/>
  <c r="J587" s="1"/>
  <c r="J586" s="1"/>
  <c r="J581" s="1"/>
  <c r="J580" s="1"/>
  <c r="J579" s="1"/>
  <c r="J575"/>
  <c r="J574" s="1"/>
  <c r="J563"/>
  <c r="J562" s="1"/>
  <c r="J556"/>
  <c r="J555" s="1"/>
  <c r="J550"/>
  <c r="J549" s="1"/>
  <c r="J544"/>
  <c r="J543" s="1"/>
  <c r="J533"/>
  <c r="J532" s="1"/>
  <c r="J523"/>
  <c r="J522" s="1"/>
  <c r="J521" s="1"/>
  <c r="J520" s="1"/>
  <c r="J518"/>
  <c r="J517" s="1"/>
  <c r="J514" s="1"/>
  <c r="J513" s="1"/>
  <c r="J508"/>
  <c r="J507" s="1"/>
  <c r="J506" s="1"/>
  <c r="J502"/>
  <c r="J501" s="1"/>
  <c r="J500" s="1"/>
  <c r="J499" s="1"/>
  <c r="J498" s="1"/>
  <c r="J488"/>
  <c r="J487" s="1"/>
  <c r="J486" s="1"/>
  <c r="J470"/>
  <c r="J469" s="1"/>
  <c r="J458"/>
  <c r="J457" s="1"/>
  <c r="J428"/>
  <c r="J427" s="1"/>
  <c r="J424"/>
  <c r="J423" s="1"/>
  <c r="J420"/>
  <c r="J419" s="1"/>
  <c r="J391"/>
  <c r="J390" s="1"/>
  <c r="J389" s="1"/>
  <c r="J388" s="1"/>
  <c r="J386"/>
  <c r="J385" s="1"/>
  <c r="J384" s="1"/>
  <c r="J383" s="1"/>
  <c r="J382" s="1"/>
  <c r="J376"/>
  <c r="J375" s="1"/>
  <c r="J374" s="1"/>
  <c r="J373" s="1"/>
  <c r="J372" s="1"/>
  <c r="J371" s="1"/>
  <c r="J364"/>
  <c r="J363" s="1"/>
  <c r="J362" s="1"/>
  <c r="J361" s="1"/>
  <c r="J360" s="1"/>
  <c r="J359" s="1"/>
  <c r="J356"/>
  <c r="J355" s="1"/>
  <c r="J354" s="1"/>
  <c r="J352"/>
  <c r="J351" s="1"/>
  <c r="J349"/>
  <c r="J348" s="1"/>
  <c r="J345"/>
  <c r="J344" s="1"/>
  <c r="J341"/>
  <c r="J340" s="1"/>
  <c r="J336"/>
  <c r="J335" s="1"/>
  <c r="J334" s="1"/>
  <c r="J333" s="1"/>
  <c r="J327"/>
  <c r="J326" s="1"/>
  <c r="J325" s="1"/>
  <c r="J324" s="1"/>
  <c r="J320"/>
  <c r="J319" s="1"/>
  <c r="J318" s="1"/>
  <c r="J308"/>
  <c r="J307" s="1"/>
  <c r="J304"/>
  <c r="J303" s="1"/>
  <c r="J291"/>
  <c r="J290" s="1"/>
  <c r="J286"/>
  <c r="J285" s="1"/>
  <c r="J278"/>
  <c r="J277" s="1"/>
  <c r="J276" s="1"/>
  <c r="J275" s="1"/>
  <c r="J272"/>
  <c r="J271" s="1"/>
  <c r="J270" s="1"/>
  <c r="J268"/>
  <c r="J267" s="1"/>
  <c r="J266" s="1"/>
  <c r="J265" s="1"/>
  <c r="J258"/>
  <c r="J257" s="1"/>
  <c r="J256" s="1"/>
  <c r="J251" s="1"/>
  <c r="J249"/>
  <c r="J248" s="1"/>
  <c r="J247" s="1"/>
  <c r="J246" s="1"/>
  <c r="J243"/>
  <c r="J223"/>
  <c r="J221" s="1"/>
  <c r="J220" s="1"/>
  <c r="J216"/>
  <c r="J215" s="1"/>
  <c r="J198"/>
  <c r="J197" s="1"/>
  <c r="J195"/>
  <c r="J194" s="1"/>
  <c r="J190"/>
  <c r="J189" s="1"/>
  <c r="J188" s="1"/>
  <c r="J187" s="1"/>
  <c r="J183"/>
  <c r="J182" s="1"/>
  <c r="J181" s="1"/>
  <c r="J180" s="1"/>
  <c r="J178"/>
  <c r="J177" s="1"/>
  <c r="J176" s="1"/>
  <c r="J175" s="1"/>
  <c r="J172"/>
  <c r="J171" s="1"/>
  <c r="J170" s="1"/>
  <c r="J169" s="1"/>
  <c r="J166"/>
  <c r="J165" s="1"/>
  <c r="J162"/>
  <c r="J161" s="1"/>
  <c r="J157"/>
  <c r="J156" s="1"/>
  <c r="J151"/>
  <c r="J150" s="1"/>
  <c r="J148"/>
  <c r="J147" s="1"/>
  <c r="J144"/>
  <c r="J143" s="1"/>
  <c r="J139"/>
  <c r="J138" s="1"/>
  <c r="J121"/>
  <c r="J120" s="1"/>
  <c r="J119" s="1"/>
  <c r="J118" s="1"/>
  <c r="J132"/>
  <c r="J131" s="1"/>
  <c r="J130" s="1"/>
  <c r="J129" s="1"/>
  <c r="J127"/>
  <c r="J126" s="1"/>
  <c r="J125" s="1"/>
  <c r="J124" s="1"/>
  <c r="J114"/>
  <c r="J113" s="1"/>
  <c r="J111"/>
  <c r="J110" s="1"/>
  <c r="J107"/>
  <c r="J106" s="1"/>
  <c r="J102"/>
  <c r="J101" s="1"/>
  <c r="J97"/>
  <c r="J96" s="1"/>
  <c r="J92"/>
  <c r="J91" s="1"/>
  <c r="J87"/>
  <c r="J86" s="1"/>
  <c r="J85" s="1"/>
  <c r="J82"/>
  <c r="J81" s="1"/>
  <c r="J77"/>
  <c r="J76" s="1"/>
  <c r="J72"/>
  <c r="J71" s="1"/>
  <c r="J67"/>
  <c r="J66" s="1"/>
  <c r="J62"/>
  <c r="J61" s="1"/>
  <c r="J57"/>
  <c r="J56" s="1"/>
  <c r="J49"/>
  <c r="J48" s="1"/>
  <c r="J47" s="1"/>
  <c r="J46" s="1"/>
  <c r="J43"/>
  <c r="J42" s="1"/>
  <c r="J39"/>
  <c r="J38" s="1"/>
  <c r="J34"/>
  <c r="J33" s="1"/>
  <c r="J29"/>
  <c r="J28" s="1"/>
  <c r="J27" s="1"/>
  <c r="J24"/>
  <c r="J23" s="1"/>
  <c r="J22" s="1"/>
  <c r="J21" s="1"/>
  <c r="J16"/>
  <c r="J15" s="1"/>
  <c r="J14" s="1"/>
  <c r="D42" i="3"/>
  <c r="J226" i="5"/>
  <c r="J225" s="1"/>
  <c r="N1255"/>
  <c r="N1254" s="1"/>
  <c r="N1253" s="1"/>
  <c r="N1252" s="1"/>
  <c r="P1167"/>
  <c r="N1132"/>
  <c r="N1175"/>
  <c r="O1192"/>
  <c r="Q1192"/>
  <c r="Q1175"/>
  <c r="N997"/>
  <c r="N1046"/>
  <c r="N1045" s="1"/>
  <c r="O578"/>
  <c r="N300"/>
  <c r="N416"/>
  <c r="Q374"/>
  <c r="Q373" s="1"/>
  <c r="Q372" s="1"/>
  <c r="Q371" s="1"/>
  <c r="K941"/>
  <c r="K299"/>
  <c r="K298" s="1"/>
  <c r="K415"/>
  <c r="K414" s="1"/>
  <c r="Q290"/>
  <c r="N302"/>
  <c r="J299"/>
  <c r="J298" s="1"/>
  <c r="N418"/>
  <c r="J415"/>
  <c r="J414" s="1"/>
  <c r="J1321"/>
  <c r="J1316" s="1"/>
  <c r="N299"/>
  <c r="N298" s="1"/>
  <c r="K1104"/>
  <c r="K1103" s="1"/>
  <c r="K1102" s="1"/>
  <c r="K1175"/>
  <c r="O1044"/>
  <c r="Q1044"/>
  <c r="N639"/>
  <c r="N638" s="1"/>
  <c r="N1051"/>
  <c r="P1051"/>
  <c r="P1044" s="1"/>
  <c r="G713" i="2"/>
  <c r="G859"/>
  <c r="G861"/>
  <c r="O1217" i="5"/>
  <c r="G75" i="2"/>
  <c r="G22"/>
  <c r="G24"/>
  <c r="G28"/>
  <c r="G33"/>
  <c r="G37"/>
  <c r="G42"/>
  <c r="G44"/>
  <c r="G48"/>
  <c r="G53"/>
  <c r="R92" i="5"/>
  <c r="R91" s="1"/>
  <c r="G82" i="2"/>
  <c r="G86"/>
  <c r="G94"/>
  <c r="G169"/>
  <c r="G181"/>
  <c r="G144"/>
  <c r="G145"/>
  <c r="G149"/>
  <c r="G153"/>
  <c r="G147"/>
  <c r="G157"/>
  <c r="G161"/>
  <c r="G14"/>
  <c r="G18"/>
  <c r="G246"/>
  <c r="R410" i="5"/>
  <c r="S410" s="1"/>
  <c r="R489"/>
  <c r="S489" s="1"/>
  <c r="R491"/>
  <c r="S491" s="1"/>
  <c r="R511"/>
  <c r="S511" s="1"/>
  <c r="R512"/>
  <c r="S512" s="1"/>
  <c r="R533"/>
  <c r="R532" s="1"/>
  <c r="G99" i="2"/>
  <c r="G103"/>
  <c r="R663" i="5"/>
  <c r="G546" i="2"/>
  <c r="G548"/>
  <c r="G279"/>
  <c r="G378"/>
  <c r="G395"/>
  <c r="G382"/>
  <c r="G385"/>
  <c r="G387"/>
  <c r="G389"/>
  <c r="G391"/>
  <c r="G393"/>
  <c r="N476" i="5"/>
  <c r="N475" s="1"/>
  <c r="N474" s="1"/>
  <c r="N752"/>
  <c r="N750" s="1"/>
  <c r="N749" s="1"/>
  <c r="N748" s="1"/>
  <c r="G76" i="2"/>
  <c r="G23"/>
  <c r="G27"/>
  <c r="G32"/>
  <c r="G34"/>
  <c r="G38"/>
  <c r="G43"/>
  <c r="G47"/>
  <c r="R87" i="5"/>
  <c r="R86" s="1"/>
  <c r="R85" s="1"/>
  <c r="G61" i="2"/>
  <c r="G81"/>
  <c r="R107" i="5"/>
  <c r="R106" s="1"/>
  <c r="G93" i="2"/>
  <c r="G168"/>
  <c r="G170"/>
  <c r="G174"/>
  <c r="R151" i="5"/>
  <c r="R150" s="1"/>
  <c r="R195"/>
  <c r="R194" s="1"/>
  <c r="G151" i="2"/>
  <c r="G148"/>
  <c r="G152"/>
  <c r="G146"/>
  <c r="G156"/>
  <c r="G158"/>
  <c r="G162"/>
  <c r="G254"/>
  <c r="G253" s="1"/>
  <c r="G252" s="1"/>
  <c r="G251" s="1"/>
  <c r="G13"/>
  <c r="G17"/>
  <c r="G247"/>
  <c r="G240"/>
  <c r="G143"/>
  <c r="G712"/>
  <c r="G674"/>
  <c r="R490" i="5"/>
  <c r="S490" s="1"/>
  <c r="R510"/>
  <c r="S510" s="1"/>
  <c r="S509" s="1"/>
  <c r="S508" s="1"/>
  <c r="S507" s="1"/>
  <c r="S506" s="1"/>
  <c r="S505" s="1"/>
  <c r="E28" i="3" s="1"/>
  <c r="G98" i="2"/>
  <c r="G100"/>
  <c r="G104"/>
  <c r="R635" i="5"/>
  <c r="R634" s="1"/>
  <c r="G547" i="2"/>
  <c r="G280"/>
  <c r="G370"/>
  <c r="G394"/>
  <c r="G379"/>
  <c r="G384"/>
  <c r="G386"/>
  <c r="G388"/>
  <c r="G390"/>
  <c r="G392"/>
  <c r="N515" i="5"/>
  <c r="N593"/>
  <c r="N592" s="1"/>
  <c r="N591" s="1"/>
  <c r="N626"/>
  <c r="N625" s="1"/>
  <c r="N624" s="1"/>
  <c r="N623" s="1"/>
  <c r="N845"/>
  <c r="N844" s="1"/>
  <c r="G665" i="2"/>
  <c r="G664" s="1"/>
  <c r="G663" s="1"/>
  <c r="G662" s="1"/>
  <c r="G661" s="1"/>
  <c r="R386" i="5"/>
  <c r="R385" s="1"/>
  <c r="R384" s="1"/>
  <c r="R383" s="1"/>
  <c r="R382" s="1"/>
  <c r="R351"/>
  <c r="R344"/>
  <c r="R341"/>
  <c r="R340" s="1"/>
  <c r="R291"/>
  <c r="R290" s="1"/>
  <c r="R243"/>
  <c r="R216"/>
  <c r="R215" s="1"/>
  <c r="G142" i="2"/>
  <c r="G180"/>
  <c r="G85"/>
  <c r="R82" i="5"/>
  <c r="R81" s="1"/>
  <c r="R67"/>
  <c r="R66" s="1"/>
  <c r="R62"/>
  <c r="R61" s="1"/>
  <c r="R618"/>
  <c r="R617" s="1"/>
  <c r="G12" i="2"/>
  <c r="G92"/>
  <c r="G80"/>
  <c r="G60"/>
  <c r="G57"/>
  <c r="G56" s="1"/>
  <c r="G55" s="1"/>
  <c r="R77" i="5"/>
  <c r="R76" s="1"/>
  <c r="R72"/>
  <c r="R71" s="1"/>
  <c r="R57"/>
  <c r="R56" s="1"/>
  <c r="R16"/>
  <c r="R15" s="1"/>
  <c r="R14" s="1"/>
  <c r="G371" i="2"/>
  <c r="R746" i="5"/>
  <c r="R745" s="1"/>
  <c r="R672"/>
  <c r="R671" s="1"/>
  <c r="R670" s="1"/>
  <c r="R669" s="1"/>
  <c r="R668" s="1"/>
  <c r="R667" s="1"/>
  <c r="G672" i="2"/>
  <c r="G671" s="1"/>
  <c r="G690"/>
  <c r="R441" i="5"/>
  <c r="R440" s="1"/>
  <c r="R439" s="1"/>
  <c r="R438" s="1"/>
  <c r="G208" i="2"/>
  <c r="G207" s="1"/>
  <c r="G206" s="1"/>
  <c r="R376" i="5"/>
  <c r="R375" s="1"/>
  <c r="R374" s="1"/>
  <c r="R373" s="1"/>
  <c r="R372" s="1"/>
  <c r="G231" i="2"/>
  <c r="G230" s="1"/>
  <c r="G229" s="1"/>
  <c r="G228" s="1"/>
  <c r="G227" s="1"/>
  <c r="R336" i="5"/>
  <c r="R335" s="1"/>
  <c r="R334" s="1"/>
  <c r="R333" s="1"/>
  <c r="G186" i="2"/>
  <c r="G185" s="1"/>
  <c r="G184" s="1"/>
  <c r="G183" s="1"/>
  <c r="R223" i="5"/>
  <c r="R222" s="1"/>
  <c r="R221" s="1"/>
  <c r="R220" s="1"/>
  <c r="G134" i="2"/>
  <c r="G133" s="1"/>
  <c r="G132" s="1"/>
  <c r="G131" s="1"/>
  <c r="R190" i="5"/>
  <c r="R189" s="1"/>
  <c r="R188" s="1"/>
  <c r="R187" s="1"/>
  <c r="G173" i="2"/>
  <c r="G711"/>
  <c r="R415" i="5"/>
  <c r="R414" s="1"/>
  <c r="G860" i="2"/>
  <c r="Q325" i="5"/>
  <c r="Q324" s="1"/>
  <c r="R1092"/>
  <c r="R1091" s="1"/>
  <c r="R1090" s="1"/>
  <c r="R1089" s="1"/>
  <c r="Q381"/>
  <c r="Q380" s="1"/>
  <c r="O561"/>
  <c r="R1105"/>
  <c r="N1105"/>
  <c r="N357"/>
  <c r="N356" s="1"/>
  <c r="N355" s="1"/>
  <c r="N354" s="1"/>
  <c r="R720"/>
  <c r="S719" s="1"/>
  <c r="S718" s="1"/>
  <c r="S717" s="1"/>
  <c r="S712" s="1"/>
  <c r="N913"/>
  <c r="N1147"/>
  <c r="N1146" s="1"/>
  <c r="N1145" s="1"/>
  <c r="N1144" s="1"/>
  <c r="N1190"/>
  <c r="N1185" s="1"/>
  <c r="N328"/>
  <c r="N327" s="1"/>
  <c r="N326" s="1"/>
  <c r="N325" s="1"/>
  <c r="N324" s="1"/>
  <c r="G843" i="2"/>
  <c r="G842" s="1"/>
  <c r="G841" s="1"/>
  <c r="G840" s="1"/>
  <c r="G839" s="1"/>
  <c r="R593" i="5"/>
  <c r="R592" s="1"/>
  <c r="R591" s="1"/>
  <c r="G838" i="2"/>
  <c r="G777"/>
  <c r="G776" s="1"/>
  <c r="G775" s="1"/>
  <c r="G774" s="1"/>
  <c r="G773" s="1"/>
  <c r="R556" i="5"/>
  <c r="R555" s="1"/>
  <c r="G760" i="2"/>
  <c r="G759" s="1"/>
  <c r="G758" s="1"/>
  <c r="G757" s="1"/>
  <c r="G756" s="1"/>
  <c r="R518" i="5"/>
  <c r="R517" s="1"/>
  <c r="G675" i="2"/>
  <c r="R482" i="5"/>
  <c r="R481" s="1"/>
  <c r="R480" s="1"/>
  <c r="N458"/>
  <c r="N457" s="1"/>
  <c r="N456" s="1"/>
  <c r="N454" s="1"/>
  <c r="N453" s="1"/>
  <c r="N452" s="1"/>
  <c r="G765" i="2"/>
  <c r="G741"/>
  <c r="R424" i="5"/>
  <c r="R423" s="1"/>
  <c r="G723" i="2"/>
  <c r="G716"/>
  <c r="N381" i="5"/>
  <c r="N380" s="1"/>
  <c r="R1344"/>
  <c r="R1343" s="1"/>
  <c r="R1342" s="1"/>
  <c r="R1332"/>
  <c r="G1018" i="2"/>
  <c r="G592"/>
  <c r="G591" s="1"/>
  <c r="G590" s="1"/>
  <c r="R1178" i="5"/>
  <c r="R1175" s="1"/>
  <c r="Q1063"/>
  <c r="O1063"/>
  <c r="M1063"/>
  <c r="G398" i="2"/>
  <c r="R848" i="5"/>
  <c r="G805" i="2"/>
  <c r="R788" i="5"/>
  <c r="R787" s="1"/>
  <c r="R786" s="1"/>
  <c r="R785" s="1"/>
  <c r="G406" i="2"/>
  <c r="R766" i="5"/>
  <c r="R765" s="1"/>
  <c r="G802" i="2"/>
  <c r="R709" i="5"/>
  <c r="R708" s="1"/>
  <c r="R707" s="1"/>
  <c r="R706" s="1"/>
  <c r="G993" i="2"/>
  <c r="G992" s="1"/>
  <c r="G991" s="1"/>
  <c r="R1206" i="5"/>
  <c r="R1205" s="1"/>
  <c r="K1204"/>
  <c r="N1204"/>
  <c r="G458" i="2"/>
  <c r="N1294" i="5"/>
  <c r="N1293" s="1"/>
  <c r="G71" i="2"/>
  <c r="G69" s="1"/>
  <c r="G68" s="1"/>
  <c r="R1280" i="5"/>
  <c r="R1279" s="1"/>
  <c r="G1043" i="2"/>
  <c r="G1042" s="1"/>
  <c r="G1041" s="1"/>
  <c r="R1256" i="5"/>
  <c r="G1046" i="2"/>
  <c r="G1045" s="1"/>
  <c r="G1044" s="1"/>
  <c r="R1258" i="5"/>
  <c r="R922"/>
  <c r="R921" s="1"/>
  <c r="G329" i="2"/>
  <c r="G328" s="1"/>
  <c r="G327" s="1"/>
  <c r="G507"/>
  <c r="G506" s="1"/>
  <c r="G505" s="1"/>
  <c r="G504" s="1"/>
  <c r="G503" s="1"/>
  <c r="R859" i="5"/>
  <c r="R858" s="1"/>
  <c r="R857" s="1"/>
  <c r="G969" i="2"/>
  <c r="G968" s="1"/>
  <c r="G967" s="1"/>
  <c r="G966" s="1"/>
  <c r="G961" s="1"/>
  <c r="R797" i="5"/>
  <c r="R796" s="1"/>
  <c r="R791" s="1"/>
  <c r="M637"/>
  <c r="M629" s="1"/>
  <c r="M628" s="1"/>
  <c r="N321"/>
  <c r="N320" s="1"/>
  <c r="N319" s="1"/>
  <c r="N318" s="1"/>
  <c r="G930" i="2"/>
  <c r="R166" i="5"/>
  <c r="R165" s="1"/>
  <c r="R130"/>
  <c r="R129" s="1"/>
  <c r="D11" i="3" s="1"/>
  <c r="N46" i="5"/>
  <c r="R420"/>
  <c r="R419" s="1"/>
  <c r="G717" i="2"/>
  <c r="R783" i="5"/>
  <c r="R782" s="1"/>
  <c r="R781" s="1"/>
  <c r="R780" s="1"/>
  <c r="G639" i="2"/>
  <c r="G539"/>
  <c r="R1122" i="5"/>
  <c r="G492" i="2"/>
  <c r="G491" s="1"/>
  <c r="G490" s="1"/>
  <c r="G489" s="1"/>
  <c r="G488" s="1"/>
  <c r="R1087" i="5"/>
  <c r="R1086" s="1"/>
  <c r="R1085" s="1"/>
  <c r="R1084" s="1"/>
  <c r="G457" i="2"/>
  <c r="G116"/>
  <c r="R1285" i="5"/>
  <c r="R1284" s="1"/>
  <c r="R1067"/>
  <c r="R1066" s="1"/>
  <c r="R1065" s="1"/>
  <c r="R1064" s="1"/>
  <c r="R1063" s="1"/>
  <c r="R157"/>
  <c r="R156" s="1"/>
  <c r="G917" i="2"/>
  <c r="N226" i="5"/>
  <c r="N225" s="1"/>
  <c r="K226"/>
  <c r="K225" s="1"/>
  <c r="R49"/>
  <c r="R48" s="1"/>
  <c r="R47" s="1"/>
  <c r="R46" s="1"/>
  <c r="G911" i="2"/>
  <c r="G909" s="1"/>
  <c r="G908" s="1"/>
  <c r="R43" i="5"/>
  <c r="R42" s="1"/>
  <c r="G923" i="2"/>
  <c r="R162" i="5"/>
  <c r="R161" s="1"/>
  <c r="G871" i="2"/>
  <c r="R308" i="5"/>
  <c r="R307" s="1"/>
  <c r="O75"/>
  <c r="R321"/>
  <c r="R320" s="1"/>
  <c r="R319" s="1"/>
  <c r="R318" s="1"/>
  <c r="R172"/>
  <c r="R171" s="1"/>
  <c r="R170" s="1"/>
  <c r="R169" s="1"/>
  <c r="R522"/>
  <c r="K505"/>
  <c r="G743" i="2"/>
  <c r="K438" i="5"/>
  <c r="G533" i="2"/>
  <c r="R470" i="5"/>
  <c r="R469" s="1"/>
  <c r="K456"/>
  <c r="K454" s="1"/>
  <c r="K453" s="1"/>
  <c r="K452" s="1"/>
  <c r="N118"/>
  <c r="O225"/>
  <c r="N187"/>
  <c r="G425" i="2"/>
  <c r="K1021" i="5"/>
  <c r="N1021"/>
  <c r="O1021"/>
  <c r="K221"/>
  <c r="K220" s="1"/>
  <c r="K222"/>
  <c r="O221"/>
  <c r="O220" s="1"/>
  <c r="O222"/>
  <c r="Q221"/>
  <c r="Q220" s="1"/>
  <c r="Q222"/>
  <c r="Q65"/>
  <c r="O743"/>
  <c r="O742" s="1"/>
  <c r="N1192"/>
  <c r="J222"/>
  <c r="P561"/>
  <c r="P1204"/>
  <c r="G269" i="2"/>
  <c r="G268" s="1"/>
  <c r="G267" s="1"/>
  <c r="G266" s="1"/>
  <c r="G898"/>
  <c r="R121" i="5"/>
  <c r="R120" s="1"/>
  <c r="R119" s="1"/>
  <c r="R118" s="1"/>
  <c r="G477" i="2"/>
  <c r="G476" s="1"/>
  <c r="G475" s="1"/>
  <c r="R976" i="5"/>
  <c r="R975" s="1"/>
  <c r="R983"/>
  <c r="R982" s="1"/>
  <c r="R981" s="1"/>
  <c r="G460" i="2"/>
  <c r="G889"/>
  <c r="R24" i="5"/>
  <c r="R23" s="1"/>
  <c r="R22" s="1"/>
  <c r="R21" s="1"/>
  <c r="G735" i="2"/>
  <c r="G734" s="1"/>
  <c r="G733" s="1"/>
  <c r="R428" i="5"/>
  <c r="R427" s="1"/>
  <c r="G481" i="2"/>
  <c r="G480" s="1"/>
  <c r="G479" s="1"/>
  <c r="G478" s="1"/>
  <c r="R979" i="5"/>
  <c r="R978" s="1"/>
  <c r="R1032"/>
  <c r="R1031" s="1"/>
  <c r="G418" i="2"/>
  <c r="G417" s="1"/>
  <c r="G416" s="1"/>
  <c r="Q100" i="5"/>
  <c r="O284"/>
  <c r="O283" s="1"/>
  <c r="O282" s="1"/>
  <c r="O281" s="1"/>
  <c r="O280" s="1"/>
  <c r="P993"/>
  <c r="P992" s="1"/>
  <c r="P991" s="1"/>
  <c r="R1081"/>
  <c r="R1080" s="1"/>
  <c r="R1079" s="1"/>
  <c r="R1078" s="1"/>
  <c r="Q411"/>
  <c r="N561"/>
  <c r="Q993"/>
  <c r="Q992" s="1"/>
  <c r="Q991" s="1"/>
  <c r="P1192"/>
  <c r="N588"/>
  <c r="N587" s="1"/>
  <c r="N586" s="1"/>
  <c r="N581" s="1"/>
  <c r="N580" s="1"/>
  <c r="N579" s="1"/>
  <c r="N908"/>
  <c r="N1067"/>
  <c r="N1066" s="1"/>
  <c r="N1065" s="1"/>
  <c r="N1064" s="1"/>
  <c r="N1063" s="1"/>
  <c r="G652" i="2"/>
  <c r="G950"/>
  <c r="G745"/>
  <c r="G768"/>
  <c r="R544" i="5"/>
  <c r="R543" s="1"/>
  <c r="G772" i="2"/>
  <c r="G771" s="1"/>
  <c r="G770" s="1"/>
  <c r="G769" s="1"/>
  <c r="R550" i="5"/>
  <c r="R549" s="1"/>
  <c r="G340" i="2"/>
  <c r="G1053"/>
  <c r="G1052" s="1"/>
  <c r="G1051" s="1"/>
  <c r="R1264" i="5"/>
  <c r="G944" i="2"/>
  <c r="G943" s="1"/>
  <c r="G942" s="1"/>
  <c r="G941" s="1"/>
  <c r="G940" s="1"/>
  <c r="R268" i="5"/>
  <c r="R267" s="1"/>
  <c r="R266" s="1"/>
  <c r="R265" s="1"/>
  <c r="G283" i="2"/>
  <c r="R817" i="5"/>
  <c r="R816" s="1"/>
  <c r="R815" s="1"/>
  <c r="G471" i="2"/>
  <c r="G811"/>
  <c r="G1012"/>
  <c r="G65"/>
  <c r="K1217" i="5"/>
  <c r="N642"/>
  <c r="N641" s="1"/>
  <c r="R1147"/>
  <c r="R1146" s="1"/>
  <c r="R1145" s="1"/>
  <c r="R1144" s="1"/>
  <c r="K918"/>
  <c r="N1036"/>
  <c r="N1035" s="1"/>
  <c r="N1030" s="1"/>
  <c r="N1029" s="1"/>
  <c r="G298" i="2"/>
  <c r="G609"/>
  <c r="G608" s="1"/>
  <c r="G607" s="1"/>
  <c r="R1196" i="5"/>
  <c r="G894" i="2"/>
  <c r="G893" s="1"/>
  <c r="G892" s="1"/>
  <c r="G891" s="1"/>
  <c r="R29" i="5"/>
  <c r="R28" s="1"/>
  <c r="R27" s="1"/>
  <c r="G566" i="2"/>
  <c r="G565" s="1"/>
  <c r="G564" s="1"/>
  <c r="R1052" i="5"/>
  <c r="G651" i="2"/>
  <c r="K1167" i="5"/>
  <c r="K1192"/>
  <c r="P137"/>
  <c r="P136" s="1"/>
  <c r="P135" s="1"/>
  <c r="O137"/>
  <c r="O136" s="1"/>
  <c r="O135" s="1"/>
  <c r="Q561"/>
  <c r="Q637"/>
  <c r="Q629" s="1"/>
  <c r="P637"/>
  <c r="O637"/>
  <c r="O629" s="1"/>
  <c r="L637"/>
  <c r="L629" s="1"/>
  <c r="G422" i="2"/>
  <c r="K844" i="5"/>
  <c r="Q137"/>
  <c r="Q136" s="1"/>
  <c r="Q135" s="1"/>
  <c r="R391"/>
  <c r="R390" s="1"/>
  <c r="R389" s="1"/>
  <c r="R388" s="1"/>
  <c r="K542"/>
  <c r="K927"/>
  <c r="O993"/>
  <c r="O992" s="1"/>
  <c r="N993"/>
  <c r="N992" s="1"/>
  <c r="N991" s="1"/>
  <c r="G837" i="2"/>
  <c r="R908" i="5"/>
  <c r="G426" i="2"/>
  <c r="R257" i="5"/>
  <c r="R256" s="1"/>
  <c r="R225"/>
  <c r="G641" i="2"/>
  <c r="G424"/>
  <c r="G528"/>
  <c r="R1209" i="5"/>
  <c r="R1208" s="1"/>
  <c r="G996" i="2"/>
  <c r="G995" s="1"/>
  <c r="G994" s="1"/>
  <c r="G121"/>
  <c r="R1290" i="5"/>
  <c r="R1289" s="1"/>
  <c r="G645" i="2"/>
  <c r="R1318" i="5"/>
  <c r="R1317" s="1"/>
  <c r="K1273"/>
  <c r="G606" i="2"/>
  <c r="R1193" i="5"/>
  <c r="G1000" i="2"/>
  <c r="G999" s="1"/>
  <c r="G998" s="1"/>
  <c r="R1219" i="5"/>
  <c r="R1218" s="1"/>
  <c r="G125" i="2"/>
  <c r="G124" s="1"/>
  <c r="G123" s="1"/>
  <c r="R1294" i="5"/>
  <c r="R1293" s="1"/>
  <c r="P611"/>
  <c r="P605" s="1"/>
  <c r="P604" s="1"/>
  <c r="K1119"/>
  <c r="O611"/>
  <c r="O605" s="1"/>
  <c r="O604" s="1"/>
  <c r="P743"/>
  <c r="P742" s="1"/>
  <c r="P741" s="1"/>
  <c r="G435" i="2"/>
  <c r="G318"/>
  <c r="G317" s="1"/>
  <c r="G316" s="1"/>
  <c r="G315" s="1"/>
  <c r="G314" s="1"/>
  <c r="R827" i="5"/>
  <c r="R826" s="1"/>
  <c r="R825" s="1"/>
  <c r="R824" s="1"/>
  <c r="R836"/>
  <c r="R835" s="1"/>
  <c r="R834" s="1"/>
  <c r="G365" i="2"/>
  <c r="G364" s="1"/>
  <c r="G363" s="1"/>
  <c r="G362" s="1"/>
  <c r="G361" s="1"/>
  <c r="R845" i="5"/>
  <c r="G380" i="2"/>
  <c r="G354"/>
  <c r="G353" s="1"/>
  <c r="G352" s="1"/>
  <c r="R949" i="5"/>
  <c r="G323" i="2"/>
  <c r="G1008"/>
  <c r="R1229" i="5"/>
  <c r="R1228" s="1"/>
  <c r="R1249"/>
  <c r="R1248" s="1"/>
  <c r="R1247" s="1"/>
  <c r="G1022" i="2"/>
  <c r="G67"/>
  <c r="R1275" i="5"/>
  <c r="R1274" s="1"/>
  <c r="G360" i="2"/>
  <c r="G359" s="1"/>
  <c r="G358" s="1"/>
  <c r="G357" s="1"/>
  <c r="G356" s="1"/>
  <c r="R832" i="5"/>
  <c r="R831" s="1"/>
  <c r="R830" s="1"/>
  <c r="R840"/>
  <c r="R839" s="1"/>
  <c r="R838" s="1"/>
  <c r="G372" i="2"/>
  <c r="G343"/>
  <c r="R930" i="5"/>
  <c r="G305" i="2"/>
  <c r="G1013"/>
  <c r="R1236" i="5"/>
  <c r="R1235" s="1"/>
  <c r="G656" i="2"/>
  <c r="R1322" i="5"/>
  <c r="G630" i="2"/>
  <c r="R1336" i="5"/>
  <c r="R1335" s="1"/>
  <c r="R1334" s="1"/>
  <c r="K997"/>
  <c r="K993" s="1"/>
  <c r="K992" s="1"/>
  <c r="K991" s="1"/>
  <c r="G653" i="2"/>
  <c r="G443"/>
  <c r="R777" i="5"/>
  <c r="R776" s="1"/>
  <c r="R775" s="1"/>
  <c r="G1050" i="2"/>
  <c r="G1049" s="1"/>
  <c r="G1048" s="1"/>
  <c r="R1262" i="5"/>
  <c r="R1261" s="1"/>
  <c r="O531"/>
  <c r="G348" i="2"/>
  <c r="R942" i="5"/>
  <c r="G569" i="2"/>
  <c r="G568" s="1"/>
  <c r="G567" s="1"/>
  <c r="R1054" i="5"/>
  <c r="G522" i="2"/>
  <c r="G521" s="1"/>
  <c r="G520" s="1"/>
  <c r="G519" s="1"/>
  <c r="G518" s="1"/>
  <c r="R1100" i="5"/>
  <c r="R1099" s="1"/>
  <c r="R1098" s="1"/>
  <c r="G582" i="2"/>
  <c r="R1168" i="5"/>
  <c r="K90"/>
  <c r="K1051"/>
  <c r="N221"/>
  <c r="N220" s="1"/>
  <c r="O381"/>
  <c r="O380" s="1"/>
  <c r="N284"/>
  <c r="N283" s="1"/>
  <c r="N282" s="1"/>
  <c r="N281" s="1"/>
  <c r="N280" s="1"/>
  <c r="P297"/>
  <c r="P296" s="1"/>
  <c r="N1301"/>
  <c r="N1300" s="1"/>
  <c r="N1299" s="1"/>
  <c r="N1298" s="1"/>
  <c r="J1341"/>
  <c r="J1340" s="1"/>
  <c r="K561"/>
  <c r="K1283"/>
  <c r="Q338"/>
  <c r="Q332" s="1"/>
  <c r="Q331" s="1"/>
  <c r="Q330" s="1"/>
  <c r="O413"/>
  <c r="O412" s="1"/>
  <c r="O411" s="1"/>
  <c r="P411"/>
  <c r="N297"/>
  <c r="G273" i="2"/>
  <c r="G272" s="1"/>
  <c r="G271" s="1"/>
  <c r="G270" s="1"/>
  <c r="R263" i="5"/>
  <c r="R262" s="1"/>
  <c r="R261" s="1"/>
  <c r="R1075"/>
  <c r="R1074" s="1"/>
  <c r="R1073" s="1"/>
  <c r="R1072" s="1"/>
  <c r="K532"/>
  <c r="N532"/>
  <c r="Q532"/>
  <c r="P532"/>
  <c r="P531" s="1"/>
  <c r="R304"/>
  <c r="R303" s="1"/>
  <c r="G865" i="2"/>
  <c r="R531" i="5"/>
  <c r="J1175" l="1"/>
  <c r="J1192"/>
  <c r="P1341"/>
  <c r="P1340" s="1"/>
  <c r="S49"/>
  <c r="S48" s="1"/>
  <c r="S47" s="1"/>
  <c r="S46" s="1"/>
  <c r="S806"/>
  <c r="S805" s="1"/>
  <c r="S804" s="1"/>
  <c r="S803" s="1"/>
  <c r="S801" s="1"/>
  <c r="S800" s="1"/>
  <c r="S799" s="1"/>
  <c r="S791" s="1"/>
  <c r="R509"/>
  <c r="R508" s="1"/>
  <c r="R507" s="1"/>
  <c r="R506" s="1"/>
  <c r="J853"/>
  <c r="J1051"/>
  <c r="O32"/>
  <c r="O31" s="1"/>
  <c r="S121"/>
  <c r="S120" s="1"/>
  <c r="S119" s="1"/>
  <c r="S118" s="1"/>
  <c r="R219"/>
  <c r="S409"/>
  <c r="S408" s="1"/>
  <c r="S407" s="1"/>
  <c r="S406" s="1"/>
  <c r="S405" s="1"/>
  <c r="E22" i="3" s="1"/>
  <c r="H680" i="2"/>
  <c r="H679" s="1"/>
  <c r="H678" s="1"/>
  <c r="H677" s="1"/>
  <c r="S550" i="5"/>
  <c r="S549" s="1"/>
  <c r="S542" s="1"/>
  <c r="S541" s="1"/>
  <c r="S530" s="1"/>
  <c r="E29" i="3" s="1"/>
  <c r="H772" i="2"/>
  <c r="H771" s="1"/>
  <c r="H770" s="1"/>
  <c r="H769" s="1"/>
  <c r="H761" s="1"/>
  <c r="H695" s="1"/>
  <c r="S628" i="5"/>
  <c r="S709"/>
  <c r="S708" s="1"/>
  <c r="S707" s="1"/>
  <c r="S706" s="1"/>
  <c r="H802" i="2"/>
  <c r="H801" s="1"/>
  <c r="H800" s="1"/>
  <c r="H799" s="1"/>
  <c r="H798" s="1"/>
  <c r="H797" s="1"/>
  <c r="S772" i="5"/>
  <c r="S771" s="1"/>
  <c r="S770" s="1"/>
  <c r="S769" s="1"/>
  <c r="H436" i="2"/>
  <c r="H434" s="1"/>
  <c r="H433" s="1"/>
  <c r="H432" s="1"/>
  <c r="H431" s="1"/>
  <c r="H430" s="1"/>
  <c r="H429" s="1"/>
  <c r="S1032" i="5"/>
  <c r="S1031" s="1"/>
  <c r="S1030" s="1"/>
  <c r="S1029" s="1"/>
  <c r="H418" i="2"/>
  <c r="H417" s="1"/>
  <c r="H416" s="1"/>
  <c r="H415" s="1"/>
  <c r="H414" s="1"/>
  <c r="S1052" i="5"/>
  <c r="H566" i="2"/>
  <c r="H565" s="1"/>
  <c r="H564" s="1"/>
  <c r="S996" i="5"/>
  <c r="S995" s="1"/>
  <c r="S994" s="1"/>
  <c r="E42" i="3"/>
  <c r="S1000" i="5"/>
  <c r="H292" i="2"/>
  <c r="H291" s="1"/>
  <c r="H288" s="1"/>
  <c r="H287" s="1"/>
  <c r="H286" s="1"/>
  <c r="S1294" i="5"/>
  <c r="S1293" s="1"/>
  <c r="S1283" s="1"/>
  <c r="S1272" s="1"/>
  <c r="S1271" s="1"/>
  <c r="S1270" s="1"/>
  <c r="E45" i="3" s="1"/>
  <c r="H125" i="2"/>
  <c r="H124" s="1"/>
  <c r="H123" s="1"/>
  <c r="H113" s="1"/>
  <c r="H8" s="1"/>
  <c r="H7" s="1"/>
  <c r="P221" i="5"/>
  <c r="P220" s="1"/>
  <c r="P219" s="1"/>
  <c r="S928"/>
  <c r="H334" i="2"/>
  <c r="H333" s="1"/>
  <c r="H332" s="1"/>
  <c r="H331" s="1"/>
  <c r="H326" s="1"/>
  <c r="S1054" i="5"/>
  <c r="H569" i="2"/>
  <c r="H568" s="1"/>
  <c r="H567" s="1"/>
  <c r="H1021"/>
  <c r="H1020" s="1"/>
  <c r="H1019" s="1"/>
  <c r="H989" s="1"/>
  <c r="H988" s="1"/>
  <c r="H884" s="1"/>
  <c r="S321" i="5"/>
  <c r="S320" s="1"/>
  <c r="S319" s="1"/>
  <c r="S318" s="1"/>
  <c r="S295" s="1"/>
  <c r="S294" s="1"/>
  <c r="S330"/>
  <c r="S1314"/>
  <c r="S1313" s="1"/>
  <c r="S1364"/>
  <c r="N1336"/>
  <c r="N1335" s="1"/>
  <c r="N1334" s="1"/>
  <c r="R744"/>
  <c r="R251"/>
  <c r="S927"/>
  <c r="S917" s="1"/>
  <c r="S916" s="1"/>
  <c r="S915" s="1"/>
  <c r="E35" i="3" s="1"/>
  <c r="S997" i="5"/>
  <c r="S993" s="1"/>
  <c r="S992" s="1"/>
  <c r="S991" s="1"/>
  <c r="S1147"/>
  <c r="S1146" s="1"/>
  <c r="S1145" s="1"/>
  <c r="S1144" s="1"/>
  <c r="S272"/>
  <c r="S271" s="1"/>
  <c r="S270" s="1"/>
  <c r="S185" s="1"/>
  <c r="E15" i="3" s="1"/>
  <c r="J637" i="5"/>
  <c r="J629" s="1"/>
  <c r="J628" s="1"/>
  <c r="N514"/>
  <c r="N513" s="1"/>
  <c r="N505" s="1"/>
  <c r="S488"/>
  <c r="S487" s="1"/>
  <c r="S486" s="1"/>
  <c r="S479" s="1"/>
  <c r="S478" s="1"/>
  <c r="S404" s="1"/>
  <c r="S52"/>
  <c r="E10" i="3" s="1"/>
  <c r="S172" i="5"/>
  <c r="S171" s="1"/>
  <c r="S170" s="1"/>
  <c r="S169" s="1"/>
  <c r="S134" s="1"/>
  <c r="E12" i="3" s="1"/>
  <c r="S603" i="5"/>
  <c r="E30" i="3" s="1"/>
  <c r="S908" i="5"/>
  <c r="S907" s="1"/>
  <c r="S906" s="1"/>
  <c r="S905" s="1"/>
  <c r="S814" s="1"/>
  <c r="E34" i="3" s="1"/>
  <c r="S1075" i="5"/>
  <c r="S1074" s="1"/>
  <c r="S1073" s="1"/>
  <c r="S1072" s="1"/>
  <c r="S1081"/>
  <c r="S1080" s="1"/>
  <c r="S1079" s="1"/>
  <c r="S1078" s="1"/>
  <c r="R662"/>
  <c r="R661" s="1"/>
  <c r="R660" s="1"/>
  <c r="R659" s="1"/>
  <c r="R658" s="1"/>
  <c r="R657" s="1"/>
  <c r="S663"/>
  <c r="S662" s="1"/>
  <c r="S661" s="1"/>
  <c r="S660" s="1"/>
  <c r="S659" s="1"/>
  <c r="S658" s="1"/>
  <c r="S497"/>
  <c r="S10"/>
  <c r="S724"/>
  <c r="S723" s="1"/>
  <c r="S722" s="1"/>
  <c r="S721" s="1"/>
  <c r="S677" s="1"/>
  <c r="E32" i="3" s="1"/>
  <c r="S788" i="5"/>
  <c r="S787" s="1"/>
  <c r="S786" s="1"/>
  <c r="S785" s="1"/>
  <c r="S741" s="1"/>
  <c r="E33" i="3" s="1"/>
  <c r="S1249" i="5"/>
  <c r="S1248" s="1"/>
  <c r="S1247" s="1"/>
  <c r="S1203" s="1"/>
  <c r="S1202" s="1"/>
  <c r="S1160" s="1"/>
  <c r="S1159" s="1"/>
  <c r="S1318"/>
  <c r="S1317" s="1"/>
  <c r="S1316" s="1"/>
  <c r="S1312" s="1"/>
  <c r="S1311" s="1"/>
  <c r="S1303" s="1"/>
  <c r="G888" i="2"/>
  <c r="G887" s="1"/>
  <c r="G886" s="1"/>
  <c r="R409" i="5"/>
  <c r="R408" s="1"/>
  <c r="R407" s="1"/>
  <c r="R406" s="1"/>
  <c r="R405" s="1"/>
  <c r="D22" i="3" s="1"/>
  <c r="O100" i="5"/>
  <c r="Q505"/>
  <c r="N542"/>
  <c r="N541" s="1"/>
  <c r="P542"/>
  <c r="R361"/>
  <c r="R360" s="1"/>
  <c r="R359" s="1"/>
  <c r="P478"/>
  <c r="O478"/>
  <c r="Q478"/>
  <c r="Q542"/>
  <c r="Q685"/>
  <c r="Q684" s="1"/>
  <c r="Q677" s="1"/>
  <c r="O685"/>
  <c r="O684" s="1"/>
  <c r="O677" s="1"/>
  <c r="O1167"/>
  <c r="Q1167"/>
  <c r="N1123"/>
  <c r="N1122" s="1"/>
  <c r="N1156"/>
  <c r="N1155" s="1"/>
  <c r="N1154" s="1"/>
  <c r="N1153" s="1"/>
  <c r="N1152" s="1"/>
  <c r="N1151" s="1"/>
  <c r="N1168"/>
  <c r="R240"/>
  <c r="R239" s="1"/>
  <c r="K240"/>
  <c r="K239" s="1"/>
  <c r="K241"/>
  <c r="O240"/>
  <c r="O239" s="1"/>
  <c r="O241"/>
  <c r="Q240"/>
  <c r="Q239" s="1"/>
  <c r="Q241"/>
  <c r="N240"/>
  <c r="N239" s="1"/>
  <c r="J240"/>
  <c r="J239" s="1"/>
  <c r="J241"/>
  <c r="P240"/>
  <c r="P239" s="1"/>
  <c r="P241"/>
  <c r="P541"/>
  <c r="P1119"/>
  <c r="N1341"/>
  <c r="N1340" s="1"/>
  <c r="N107"/>
  <c r="N106" s="1"/>
  <c r="N34"/>
  <c r="N33" s="1"/>
  <c r="N139"/>
  <c r="N138" s="1"/>
  <c r="N137" s="1"/>
  <c r="N136" s="1"/>
  <c r="N135" s="1"/>
  <c r="N157"/>
  <c r="N156" s="1"/>
  <c r="N155" s="1"/>
  <c r="N154" s="1"/>
  <c r="N613"/>
  <c r="N612" s="1"/>
  <c r="N611" s="1"/>
  <c r="N605" s="1"/>
  <c r="N604" s="1"/>
  <c r="N603" s="1"/>
  <c r="N1285"/>
  <c r="N1284" s="1"/>
  <c r="N1119"/>
  <c r="N1275"/>
  <c r="N1274" s="1"/>
  <c r="N1109"/>
  <c r="L628"/>
  <c r="N1104"/>
  <c r="N1103" s="1"/>
  <c r="N1102" s="1"/>
  <c r="N100"/>
  <c r="O628"/>
  <c r="N1172"/>
  <c r="N1167" s="1"/>
  <c r="N1162" s="1"/>
  <c r="O1185"/>
  <c r="O1181" s="1"/>
  <c r="Q1185"/>
  <c r="N1308"/>
  <c r="N1307" s="1"/>
  <c r="N1306" s="1"/>
  <c r="N1305" s="1"/>
  <c r="N1304" s="1"/>
  <c r="K1046"/>
  <c r="K1045" s="1"/>
  <c r="P1071"/>
  <c r="R1260"/>
  <c r="R1321"/>
  <c r="J893"/>
  <c r="J892" s="1"/>
  <c r="J891" s="1"/>
  <c r="J890" s="1"/>
  <c r="O769"/>
  <c r="Q873"/>
  <c r="N974"/>
  <c r="N956" s="1"/>
  <c r="P974"/>
  <c r="O1119"/>
  <c r="Q1119"/>
  <c r="G260" i="2"/>
  <c r="G259" s="1"/>
  <c r="G258" s="1"/>
  <c r="G257" s="1"/>
  <c r="G256" s="1"/>
  <c r="P685" i="5"/>
  <c r="P684" s="1"/>
  <c r="N769"/>
  <c r="P843"/>
  <c r="P842" s="1"/>
  <c r="P829" s="1"/>
  <c r="O856"/>
  <c r="R1192"/>
  <c r="L1270"/>
  <c r="L1159" s="1"/>
  <c r="R488"/>
  <c r="R487" s="1"/>
  <c r="R486" s="1"/>
  <c r="M1270"/>
  <c r="R272"/>
  <c r="R271" s="1"/>
  <c r="R270" s="1"/>
  <c r="G764" i="2"/>
  <c r="G763" s="1"/>
  <c r="G762" s="1"/>
  <c r="G761" s="1"/>
  <c r="K637" i="5"/>
  <c r="G248" i="2"/>
  <c r="J884" i="5"/>
  <c r="J883" s="1"/>
  <c r="J882" s="1"/>
  <c r="J1046"/>
  <c r="J1045" s="1"/>
  <c r="J1044" s="1"/>
  <c r="L591"/>
  <c r="L578" s="1"/>
  <c r="P295"/>
  <c r="P294" s="1"/>
  <c r="P456"/>
  <c r="P443" s="1"/>
  <c r="P437" s="1"/>
  <c r="P404" s="1"/>
  <c r="Q1232"/>
  <c r="K578"/>
  <c r="K581"/>
  <c r="K580" s="1"/>
  <c r="K579" s="1"/>
  <c r="M578"/>
  <c r="M581"/>
  <c r="M580" s="1"/>
  <c r="M579" s="1"/>
  <c r="P578"/>
  <c r="P581"/>
  <c r="P580" s="1"/>
  <c r="P579" s="1"/>
  <c r="N415"/>
  <c r="N414" s="1"/>
  <c r="N413" s="1"/>
  <c r="N412" s="1"/>
  <c r="N411" s="1"/>
  <c r="Q974"/>
  <c r="Q956" s="1"/>
  <c r="O1030"/>
  <c r="O1029" s="1"/>
  <c r="N134"/>
  <c r="O991"/>
  <c r="O990" s="1"/>
  <c r="O985" s="1"/>
  <c r="R249"/>
  <c r="R248" s="1"/>
  <c r="R247" s="1"/>
  <c r="R246" s="1"/>
  <c r="G680" i="2"/>
  <c r="G679" s="1"/>
  <c r="G678" s="1"/>
  <c r="G677" s="1"/>
  <c r="K413" i="5"/>
  <c r="K412" s="1"/>
  <c r="N868"/>
  <c r="N867" s="1"/>
  <c r="N866" s="1"/>
  <c r="N865" s="1"/>
  <c r="J692"/>
  <c r="J691" s="1"/>
  <c r="J690" s="1"/>
  <c r="K974"/>
  <c r="K956" s="1"/>
  <c r="K1255"/>
  <c r="P1217"/>
  <c r="P1232"/>
  <c r="O1341"/>
  <c r="O1340" s="1"/>
  <c r="N482"/>
  <c r="N481" s="1"/>
  <c r="N480" s="1"/>
  <c r="N479" s="1"/>
  <c r="N478" s="1"/>
  <c r="R1255"/>
  <c r="M443"/>
  <c r="M437" s="1"/>
  <c r="M404" s="1"/>
  <c r="M454"/>
  <c r="M453" s="1"/>
  <c r="M452" s="1"/>
  <c r="L443"/>
  <c r="L437" s="1"/>
  <c r="L404" s="1"/>
  <c r="L454"/>
  <c r="L453" s="1"/>
  <c r="L452" s="1"/>
  <c r="O55"/>
  <c r="P55"/>
  <c r="L251"/>
  <c r="Q856"/>
  <c r="J685"/>
  <c r="J684" s="1"/>
  <c r="O251"/>
  <c r="Q284"/>
  <c r="Q283" s="1"/>
  <c r="Q282" s="1"/>
  <c r="Q281" s="1"/>
  <c r="Q280" s="1"/>
  <c r="P956"/>
  <c r="M296"/>
  <c r="M295" s="1"/>
  <c r="M294" s="1"/>
  <c r="R719"/>
  <c r="R718" s="1"/>
  <c r="R717" s="1"/>
  <c r="R712" s="1"/>
  <c r="R127"/>
  <c r="R126" s="1"/>
  <c r="R125" s="1"/>
  <c r="R124" s="1"/>
  <c r="G935" i="2"/>
  <c r="G934" s="1"/>
  <c r="G933" s="1"/>
  <c r="G932" s="1"/>
  <c r="G951"/>
  <c r="R278" i="5"/>
  <c r="R277" s="1"/>
  <c r="R276" s="1"/>
  <c r="R275" s="1"/>
  <c r="R349"/>
  <c r="R348" s="1"/>
  <c r="R347" s="1"/>
  <c r="R515"/>
  <c r="R514" s="1"/>
  <c r="R513" s="1"/>
  <c r="R553"/>
  <c r="R552" s="1"/>
  <c r="R559"/>
  <c r="R558" s="1"/>
  <c r="R632"/>
  <c r="R631" s="1"/>
  <c r="R630" s="1"/>
  <c r="G804" i="2"/>
  <c r="R919" i="5"/>
  <c r="R959"/>
  <c r="R958" s="1"/>
  <c r="R957" s="1"/>
  <c r="R998"/>
  <c r="R1120"/>
  <c r="R1245"/>
  <c r="R1244" s="1"/>
  <c r="G1023" i="2"/>
  <c r="G1021" s="1"/>
  <c r="G1020" s="1"/>
  <c r="G1019" s="1"/>
  <c r="R1348" i="5"/>
  <c r="R1347" s="1"/>
  <c r="R1346" s="1"/>
  <c r="Q990"/>
  <c r="Q985" s="1"/>
  <c r="K629"/>
  <c r="Q297"/>
  <c r="Q296" s="1"/>
  <c r="Q295" s="1"/>
  <c r="N649"/>
  <c r="R357"/>
  <c r="R356" s="1"/>
  <c r="R355" s="1"/>
  <c r="R354" s="1"/>
  <c r="R435"/>
  <c r="R434" s="1"/>
  <c r="R433" s="1"/>
  <c r="R432" s="1"/>
  <c r="R476"/>
  <c r="R475" s="1"/>
  <c r="R474" s="1"/>
  <c r="R495"/>
  <c r="R494" s="1"/>
  <c r="R493" s="1"/>
  <c r="R492" s="1"/>
  <c r="R626"/>
  <c r="R625" s="1"/>
  <c r="R624" s="1"/>
  <c r="R623" s="1"/>
  <c r="R621"/>
  <c r="R642"/>
  <c r="R641" s="1"/>
  <c r="R637" s="1"/>
  <c r="G808" i="2"/>
  <c r="R913" i="5"/>
  <c r="R907" s="1"/>
  <c r="R906" s="1"/>
  <c r="R905" s="1"/>
  <c r="R925"/>
  <c r="R995"/>
  <c r="R994" s="1"/>
  <c r="R1061"/>
  <c r="R1060" s="1"/>
  <c r="R1059" s="1"/>
  <c r="R1058" s="1"/>
  <c r="R1190"/>
  <c r="R1233"/>
  <c r="R1232" s="1"/>
  <c r="R1296"/>
  <c r="R1301"/>
  <c r="R1300" s="1"/>
  <c r="R1299" s="1"/>
  <c r="R1298" s="1"/>
  <c r="R1314"/>
  <c r="R1313" s="1"/>
  <c r="G646" i="2"/>
  <c r="R1119" i="5"/>
  <c r="R1217"/>
  <c r="G899" i="2"/>
  <c r="G897" s="1"/>
  <c r="G896" s="1"/>
  <c r="R34" i="5"/>
  <c r="R33" s="1"/>
  <c r="K443"/>
  <c r="K437" s="1"/>
  <c r="N75"/>
  <c r="P284"/>
  <c r="P283" s="1"/>
  <c r="P282" s="1"/>
  <c r="P281" s="1"/>
  <c r="P280" s="1"/>
  <c r="Q1341"/>
  <c r="Q1340" s="1"/>
  <c r="R114"/>
  <c r="R113" s="1"/>
  <c r="R102"/>
  <c r="R101" s="1"/>
  <c r="O245"/>
  <c r="G615" i="2"/>
  <c r="G614" s="1"/>
  <c r="G613" s="1"/>
  <c r="G612" s="1"/>
  <c r="G611" s="1"/>
  <c r="R876" i="5"/>
  <c r="R875" s="1"/>
  <c r="R874" s="1"/>
  <c r="N873"/>
  <c r="R97"/>
  <c r="R96" s="1"/>
  <c r="R90" s="1"/>
  <c r="R286"/>
  <c r="R285" s="1"/>
  <c r="R284" s="1"/>
  <c r="R283" s="1"/>
  <c r="R282" s="1"/>
  <c r="R281" s="1"/>
  <c r="R1365" s="1"/>
  <c r="R39"/>
  <c r="R38" s="1"/>
  <c r="G903" i="2"/>
  <c r="G902" s="1"/>
  <c r="G901" s="1"/>
  <c r="K856" i="5"/>
  <c r="R1051"/>
  <c r="R941"/>
  <c r="R844"/>
  <c r="R588"/>
  <c r="R587" s="1"/>
  <c r="R586" s="1"/>
  <c r="N907"/>
  <c r="N906" s="1"/>
  <c r="N905" s="1"/>
  <c r="N443"/>
  <c r="N437" s="1"/>
  <c r="R299"/>
  <c r="R298" s="1"/>
  <c r="G684" i="2"/>
  <c r="G683" s="1"/>
  <c r="G682" s="1"/>
  <c r="G681" s="1"/>
  <c r="G676" s="1"/>
  <c r="G139"/>
  <c r="G138" s="1"/>
  <c r="G137" s="1"/>
  <c r="O1273" i="5"/>
  <c r="P1283"/>
  <c r="K1030"/>
  <c r="K1029" s="1"/>
  <c r="R974"/>
  <c r="J974"/>
  <c r="O974"/>
  <c r="O956" s="1"/>
  <c r="P1203"/>
  <c r="P1202" s="1"/>
  <c r="Q1273"/>
  <c r="Q1204"/>
  <c r="Q1217"/>
  <c r="O1232"/>
  <c r="J1260"/>
  <c r="J1273"/>
  <c r="J1283"/>
  <c r="J918"/>
  <c r="K137"/>
  <c r="K136" s="1"/>
  <c r="K135" s="1"/>
  <c r="K155"/>
  <c r="K154" s="1"/>
  <c r="Q245"/>
  <c r="K917"/>
  <c r="K916" s="1"/>
  <c r="J505"/>
  <c r="L245"/>
  <c r="N1316"/>
  <c r="N1312" s="1"/>
  <c r="N1311" s="1"/>
  <c r="N1303" s="1"/>
  <c r="P1316"/>
  <c r="P1312" s="1"/>
  <c r="P1311" s="1"/>
  <c r="P1303" s="1"/>
  <c r="Q578"/>
  <c r="N854"/>
  <c r="K853"/>
  <c r="K843" s="1"/>
  <c r="K842" s="1"/>
  <c r="K829" s="1"/>
  <c r="K823" s="1"/>
  <c r="G796" i="2"/>
  <c r="R574" i="5"/>
  <c r="R245"/>
  <c r="K1162"/>
  <c r="P990"/>
  <c r="P985" s="1"/>
  <c r="G36" i="2"/>
  <c r="G35" s="1"/>
  <c r="Q1162" i="5"/>
  <c r="J90"/>
  <c r="J347"/>
  <c r="J844"/>
  <c r="J1030"/>
  <c r="J1029" s="1"/>
  <c r="J997"/>
  <c r="J993" s="1"/>
  <c r="J992" s="1"/>
  <c r="J991" s="1"/>
  <c r="P100"/>
  <c r="P1181"/>
  <c r="N1232"/>
  <c r="G956" i="2"/>
  <c r="G955" s="1"/>
  <c r="G954" s="1"/>
  <c r="G953" s="1"/>
  <c r="G952" s="1"/>
  <c r="G265"/>
  <c r="G264" s="1"/>
  <c r="G263" s="1"/>
  <c r="G262" s="1"/>
  <c r="G261" s="1"/>
  <c r="K1272" i="5"/>
  <c r="K1271" s="1"/>
  <c r="K1270" s="1"/>
  <c r="R211"/>
  <c r="R210" s="1"/>
  <c r="R198"/>
  <c r="R197" s="1"/>
  <c r="R139"/>
  <c r="R138" s="1"/>
  <c r="K611"/>
  <c r="K605" s="1"/>
  <c r="K604" s="1"/>
  <c r="K603" s="1"/>
  <c r="K685"/>
  <c r="K684" s="1"/>
  <c r="K677" s="1"/>
  <c r="K769"/>
  <c r="P1175"/>
  <c r="Q1254"/>
  <c r="Q1253" s="1"/>
  <c r="Q1252" s="1"/>
  <c r="R724"/>
  <c r="R723" s="1"/>
  <c r="R722" s="1"/>
  <c r="R721" s="1"/>
  <c r="G706" i="2"/>
  <c r="G705" s="1"/>
  <c r="G715"/>
  <c r="G714" s="1"/>
  <c r="G1005"/>
  <c r="G1004" s="1"/>
  <c r="G997"/>
  <c r="G405"/>
  <c r="G404" s="1"/>
  <c r="G403" s="1"/>
  <c r="G402" s="1"/>
  <c r="G722"/>
  <c r="G721" s="1"/>
  <c r="G1031"/>
  <c r="G1030" s="1"/>
  <c r="G1029" s="1"/>
  <c r="G1028" s="1"/>
  <c r="G644"/>
  <c r="G643" s="1"/>
  <c r="G581"/>
  <c r="G580" s="1"/>
  <c r="G120"/>
  <c r="G119" s="1"/>
  <c r="G638"/>
  <c r="G949"/>
  <c r="G948" s="1"/>
  <c r="G947" s="1"/>
  <c r="G870"/>
  <c r="G869" s="1"/>
  <c r="G921"/>
  <c r="G920" s="1"/>
  <c r="G115"/>
  <c r="G114" s="1"/>
  <c r="G928"/>
  <c r="G927" s="1"/>
  <c r="G586"/>
  <c r="G346"/>
  <c r="G345" s="1"/>
  <c r="G344" s="1"/>
  <c r="G629"/>
  <c r="G628" s="1"/>
  <c r="G627" s="1"/>
  <c r="G626" s="1"/>
  <c r="G1011"/>
  <c r="G1010" s="1"/>
  <c r="G1009" s="1"/>
  <c r="G916"/>
  <c r="G915" s="1"/>
  <c r="N1203" i="5"/>
  <c r="N1202" s="1"/>
  <c r="G336" i="2"/>
  <c r="G335" s="1"/>
  <c r="G538"/>
  <c r="G537" s="1"/>
  <c r="G536" s="1"/>
  <c r="G535" s="1"/>
  <c r="G815"/>
  <c r="G814" s="1"/>
  <c r="G813" s="1"/>
  <c r="G863"/>
  <c r="G862" s="1"/>
  <c r="G441"/>
  <c r="G440" s="1"/>
  <c r="G439" s="1"/>
  <c r="G438" s="1"/>
  <c r="G437" s="1"/>
  <c r="G604"/>
  <c r="G603" s="1"/>
  <c r="G602" s="1"/>
  <c r="G751"/>
  <c r="G750" s="1"/>
  <c r="R649" i="5"/>
  <c r="R648" s="1"/>
  <c r="R647" s="1"/>
  <c r="K628"/>
  <c r="G160" i="2"/>
  <c r="G159" s="1"/>
  <c r="P530" i="5"/>
  <c r="P528" s="1"/>
  <c r="P527" s="1"/>
  <c r="K531"/>
  <c r="K541"/>
  <c r="G64" i="2"/>
  <c r="G63" s="1"/>
  <c r="G62" s="1"/>
  <c r="M1057" i="5"/>
  <c r="M1056" s="1"/>
  <c r="K411"/>
  <c r="J531"/>
  <c r="J578"/>
  <c r="J677"/>
  <c r="M1159"/>
  <c r="P505"/>
  <c r="N55"/>
  <c r="R893"/>
  <c r="R892" s="1"/>
  <c r="R891" s="1"/>
  <c r="R890" s="1"/>
  <c r="G809" i="2"/>
  <c r="G428"/>
  <c r="G421" s="1"/>
  <c r="G420" s="1"/>
  <c r="G419" s="1"/>
  <c r="G415" s="1"/>
  <c r="G414" s="1"/>
  <c r="R1036" i="5"/>
  <c r="R1035" s="1"/>
  <c r="R1030" s="1"/>
  <c r="R1029" s="1"/>
  <c r="G325" i="2"/>
  <c r="G322" s="1"/>
  <c r="G321" s="1"/>
  <c r="G320" s="1"/>
  <c r="G319" s="1"/>
  <c r="G313" s="1"/>
  <c r="R1025" i="5"/>
  <c r="R1024" s="1"/>
  <c r="R1023" s="1"/>
  <c r="R1022" s="1"/>
  <c r="R1021" s="1"/>
  <c r="G436" i="2"/>
  <c r="G434" s="1"/>
  <c r="G433" s="1"/>
  <c r="G432" s="1"/>
  <c r="G431" s="1"/>
  <c r="G430" s="1"/>
  <c r="R772" i="5"/>
  <c r="R771" s="1"/>
  <c r="R770" s="1"/>
  <c r="G554" i="2"/>
  <c r="G553" s="1"/>
  <c r="G552" s="1"/>
  <c r="G551" s="1"/>
  <c r="G550" s="1"/>
  <c r="R1047" i="5"/>
  <c r="R1046" s="1"/>
  <c r="R1045" s="1"/>
  <c r="R1044" s="1"/>
  <c r="R1000"/>
  <c r="R997" s="1"/>
  <c r="G292" i="2"/>
  <c r="G291" s="1"/>
  <c r="G288" s="1"/>
  <c r="J1204" i="5"/>
  <c r="R1204"/>
  <c r="J55"/>
  <c r="J75"/>
  <c r="J284"/>
  <c r="J283" s="1"/>
  <c r="J282" s="1"/>
  <c r="J281" s="1"/>
  <c r="J280" s="1"/>
  <c r="J339"/>
  <c r="J338" s="1"/>
  <c r="J332" s="1"/>
  <c r="J331" s="1"/>
  <c r="J330" s="1"/>
  <c r="J542"/>
  <c r="J611"/>
  <c r="J605" s="1"/>
  <c r="J604" s="1"/>
  <c r="J603" s="1"/>
  <c r="J941"/>
  <c r="J1119"/>
  <c r="J1167"/>
  <c r="K339"/>
  <c r="K1341"/>
  <c r="K1340" s="1"/>
  <c r="P245"/>
  <c r="O339"/>
  <c r="O338" s="1"/>
  <c r="O332" s="1"/>
  <c r="O331" s="1"/>
  <c r="O330" s="1"/>
  <c r="Q603"/>
  <c r="P677"/>
  <c r="O918"/>
  <c r="Q918"/>
  <c r="Q1203"/>
  <c r="Q1202" s="1"/>
  <c r="R806"/>
  <c r="R805" s="1"/>
  <c r="R804" s="1"/>
  <c r="R803" s="1"/>
  <c r="R801" s="1"/>
  <c r="R800" s="1"/>
  <c r="R799" s="1"/>
  <c r="G649" i="2"/>
  <c r="G648" s="1"/>
  <c r="G647" s="1"/>
  <c r="P1057" i="5"/>
  <c r="P1056" s="1"/>
  <c r="O603"/>
  <c r="P603"/>
  <c r="P823"/>
  <c r="P629"/>
  <c r="P628" s="1"/>
  <c r="G278" i="2"/>
  <c r="G277" s="1"/>
  <c r="G276" s="1"/>
  <c r="G275" s="1"/>
  <c r="G274" s="1"/>
  <c r="N1283" i="5"/>
  <c r="R144"/>
  <c r="R143" s="1"/>
  <c r="R137" s="1"/>
  <c r="R136" s="1"/>
  <c r="R135" s="1"/>
  <c r="R752"/>
  <c r="R613"/>
  <c r="R612" s="1"/>
  <c r="R681"/>
  <c r="R680" s="1"/>
  <c r="R679" s="1"/>
  <c r="R678" s="1"/>
  <c r="J479"/>
  <c r="Q32"/>
  <c r="Q31" s="1"/>
  <c r="Q20" s="1"/>
  <c r="Q19" s="1"/>
  <c r="P65"/>
  <c r="N339"/>
  <c r="N338" s="1"/>
  <c r="N332" s="1"/>
  <c r="N331" s="1"/>
  <c r="N330" s="1"/>
  <c r="P339"/>
  <c r="P338" s="1"/>
  <c r="P332" s="1"/>
  <c r="P331" s="1"/>
  <c r="P330" s="1"/>
  <c r="O456"/>
  <c r="O454" s="1"/>
  <c r="O453" s="1"/>
  <c r="O452" s="1"/>
  <c r="O542"/>
  <c r="O541" s="1"/>
  <c r="O530" s="1"/>
  <c r="O528" s="1"/>
  <c r="O527" s="1"/>
  <c r="P856"/>
  <c r="N918"/>
  <c r="P918"/>
  <c r="N927"/>
  <c r="Q1071"/>
  <c r="Q1057" s="1"/>
  <c r="Q1056" s="1"/>
  <c r="O1175"/>
  <c r="O1162" s="1"/>
  <c r="N263"/>
  <c r="N262" s="1"/>
  <c r="N261" s="1"/>
  <c r="G748" i="2"/>
  <c r="G739" s="1"/>
  <c r="G738" s="1"/>
  <c r="G737" s="1"/>
  <c r="R457" i="5"/>
  <c r="R456" s="1"/>
  <c r="G334" i="2"/>
  <c r="G333" s="1"/>
  <c r="G332" s="1"/>
  <c r="R928" i="5"/>
  <c r="R927" s="1"/>
  <c r="G531" i="2"/>
  <c r="G529" s="1"/>
  <c r="R1104" i="5"/>
  <c r="R1103" s="1"/>
  <c r="R1102" s="1"/>
  <c r="G561" i="2"/>
  <c r="G560" s="1"/>
  <c r="G559" s="1"/>
  <c r="R1156" i="5"/>
  <c r="R1155" s="1"/>
  <c r="R1154" s="1"/>
  <c r="R1153" s="1"/>
  <c r="R1152" s="1"/>
  <c r="D40" i="3" s="1"/>
  <c r="D39" s="1"/>
  <c r="G596" i="2"/>
  <c r="G595" s="1"/>
  <c r="G594" s="1"/>
  <c r="R1183" i="5"/>
  <c r="R1182" s="1"/>
  <c r="K1181"/>
  <c r="K1161" s="1"/>
  <c r="R501"/>
  <c r="R500" s="1"/>
  <c r="R499" s="1"/>
  <c r="R498" s="1"/>
  <c r="D27" i="3" s="1"/>
  <c r="G780" i="2"/>
  <c r="G779" s="1"/>
  <c r="R562" i="5"/>
  <c r="R964"/>
  <c r="R963" s="1"/>
  <c r="R962" s="1"/>
  <c r="R961" s="1"/>
  <c r="R956" s="1"/>
  <c r="G465" i="2"/>
  <c r="G464" s="1"/>
  <c r="G463" s="1"/>
  <c r="G462" s="1"/>
  <c r="G461" s="1"/>
  <c r="G297"/>
  <c r="G295" s="1"/>
  <c r="G294" s="1"/>
  <c r="G293" s="1"/>
  <c r="R1003" i="5"/>
  <c r="R1002" s="1"/>
  <c r="R1096"/>
  <c r="R1095" s="1"/>
  <c r="R1094" s="1"/>
  <c r="G517" i="2"/>
  <c r="G516" s="1"/>
  <c r="G515" s="1"/>
  <c r="G514" s="1"/>
  <c r="G513" s="1"/>
  <c r="G599"/>
  <c r="G598" s="1"/>
  <c r="G597" s="1"/>
  <c r="R1186" i="5"/>
  <c r="R1185" s="1"/>
  <c r="N531"/>
  <c r="O741"/>
  <c r="Q541"/>
  <c r="N578"/>
  <c r="G456" i="2"/>
  <c r="G455" s="1"/>
  <c r="G454" s="1"/>
  <c r="G453" s="1"/>
  <c r="R918" i="5"/>
  <c r="G102" i="2"/>
  <c r="G101" s="1"/>
  <c r="G245"/>
  <c r="G244" s="1"/>
  <c r="G84"/>
  <c r="G83" s="1"/>
  <c r="G46"/>
  <c r="G45" s="1"/>
  <c r="N1044" i="5"/>
  <c r="N990" s="1"/>
  <c r="N985" s="1"/>
  <c r="P1162"/>
  <c r="J100"/>
  <c r="J1255"/>
  <c r="O65"/>
  <c r="O90"/>
  <c r="Q155"/>
  <c r="Q154" s="1"/>
  <c r="Q134" s="1"/>
  <c r="Q1283"/>
  <c r="Q1272" s="1"/>
  <c r="Q1271" s="1"/>
  <c r="Q1270" s="1"/>
  <c r="O1316"/>
  <c r="Q1316"/>
  <c r="N648"/>
  <c r="N647" s="1"/>
  <c r="N646" s="1"/>
  <c r="N645" s="1"/>
  <c r="N644" s="1"/>
  <c r="Q628"/>
  <c r="R1341"/>
  <c r="R1340" s="1"/>
  <c r="D49" i="3" s="1"/>
  <c r="R479" i="5"/>
  <c r="R478" s="1"/>
  <c r="N743"/>
  <c r="N742" s="1"/>
  <c r="N741" s="1"/>
  <c r="G16" i="2"/>
  <c r="G15" s="1"/>
  <c r="G179"/>
  <c r="G178" s="1"/>
  <c r="G51"/>
  <c r="G50" s="1"/>
  <c r="G49" s="1"/>
  <c r="G21"/>
  <c r="G20" s="1"/>
  <c r="N856" i="5"/>
  <c r="J843"/>
  <c r="J842" s="1"/>
  <c r="K100"/>
  <c r="K873"/>
  <c r="K1232"/>
  <c r="K1203" s="1"/>
  <c r="K1202" s="1"/>
  <c r="K1160" s="1"/>
  <c r="K1260"/>
  <c r="M245"/>
  <c r="M185" s="1"/>
  <c r="M10" s="1"/>
  <c r="M9" s="1"/>
  <c r="L531"/>
  <c r="N90"/>
  <c r="P90"/>
  <c r="P155"/>
  <c r="P154" s="1"/>
  <c r="P134" s="1"/>
  <c r="O155"/>
  <c r="O154" s="1"/>
  <c r="G858" i="2"/>
  <c r="G857" s="1"/>
  <c r="N692" i="5"/>
  <c r="N691" s="1"/>
  <c r="N690" s="1"/>
  <c r="N685" s="1"/>
  <c r="N684" s="1"/>
  <c r="N677" s="1"/>
  <c r="K219"/>
  <c r="J381"/>
  <c r="J380" s="1"/>
  <c r="J456"/>
  <c r="J454" s="1"/>
  <c r="J453" s="1"/>
  <c r="J452" s="1"/>
  <c r="J561"/>
  <c r="J1312"/>
  <c r="J1311" s="1"/>
  <c r="J1303" s="1"/>
  <c r="K32"/>
  <c r="K31" s="1"/>
  <c r="K20" s="1"/>
  <c r="K19" s="1"/>
  <c r="K55"/>
  <c r="K65"/>
  <c r="K75"/>
  <c r="K284"/>
  <c r="K283" s="1"/>
  <c r="K282" s="1"/>
  <c r="K281" s="1"/>
  <c r="K280" s="1"/>
  <c r="K297"/>
  <c r="K296" s="1"/>
  <c r="K295" s="1"/>
  <c r="K294" s="1"/>
  <c r="K347"/>
  <c r="K381"/>
  <c r="K380" s="1"/>
  <c r="K743"/>
  <c r="K742" s="1"/>
  <c r="K741" s="1"/>
  <c r="Q55"/>
  <c r="N65"/>
  <c r="N1131"/>
  <c r="N1130" s="1"/>
  <c r="N1129" s="1"/>
  <c r="N1128" s="1"/>
  <c r="G810" i="2"/>
  <c r="R542" i="5"/>
  <c r="G512" i="2"/>
  <c r="G511" s="1"/>
  <c r="G510" s="1"/>
  <c r="G509" s="1"/>
  <c r="G508" s="1"/>
  <c r="R863" i="5"/>
  <c r="R862" s="1"/>
  <c r="R861" s="1"/>
  <c r="R297"/>
  <c r="G1047" i="2"/>
  <c r="R1316" i="5"/>
  <c r="R1312" s="1"/>
  <c r="R1311" s="1"/>
  <c r="D48" i="3" s="1"/>
  <c r="R993" i="5"/>
  <c r="R992" s="1"/>
  <c r="R991" s="1"/>
  <c r="G836" i="2"/>
  <c r="G835" s="1"/>
  <c r="G834" s="1"/>
  <c r="G833" s="1"/>
  <c r="G187"/>
  <c r="R155" i="5"/>
  <c r="R154" s="1"/>
  <c r="R413"/>
  <c r="R412" s="1"/>
  <c r="R411" s="1"/>
  <c r="N1181"/>
  <c r="N1071"/>
  <c r="Q294"/>
  <c r="R75"/>
  <c r="R611"/>
  <c r="G710" i="2"/>
  <c r="G709" s="1"/>
  <c r="G172"/>
  <c r="G171" s="1"/>
  <c r="G59"/>
  <c r="G58" s="1"/>
  <c r="G54" s="1"/>
  <c r="G689"/>
  <c r="G688" s="1"/>
  <c r="G687" s="1"/>
  <c r="G11"/>
  <c r="G10" s="1"/>
  <c r="G167"/>
  <c r="G166" s="1"/>
  <c r="G79"/>
  <c r="G78" s="1"/>
  <c r="G41"/>
  <c r="G40" s="1"/>
  <c r="N637" i="5"/>
  <c r="N629" s="1"/>
  <c r="N628" s="1"/>
  <c r="K1071"/>
  <c r="K1057" s="1"/>
  <c r="K1056" s="1"/>
  <c r="J413"/>
  <c r="J412" s="1"/>
  <c r="J411" s="1"/>
  <c r="J193"/>
  <c r="J192" s="1"/>
  <c r="J186" s="1"/>
  <c r="J297"/>
  <c r="J296" s="1"/>
  <c r="J295" s="1"/>
  <c r="J294" s="1"/>
  <c r="J541"/>
  <c r="J530" s="1"/>
  <c r="J743"/>
  <c r="J742" s="1"/>
  <c r="J927"/>
  <c r="J917" s="1"/>
  <c r="J916" s="1"/>
  <c r="J1254"/>
  <c r="J1253" s="1"/>
  <c r="J1252" s="1"/>
  <c r="K338"/>
  <c r="K332" s="1"/>
  <c r="K331" s="1"/>
  <c r="K330" s="1"/>
  <c r="Q531"/>
  <c r="Q530" s="1"/>
  <c r="R1273"/>
  <c r="Q219"/>
  <c r="O219"/>
  <c r="M666"/>
  <c r="R55"/>
  <c r="R100"/>
  <c r="R65"/>
  <c r="R339"/>
  <c r="R688"/>
  <c r="R687" s="1"/>
  <c r="R686" s="1"/>
  <c r="G673" i="2"/>
  <c r="G670" s="1"/>
  <c r="G669" s="1"/>
  <c r="G668" s="1"/>
  <c r="G91"/>
  <c r="G90" s="1"/>
  <c r="G31"/>
  <c r="G30" s="1"/>
  <c r="G74"/>
  <c r="G73" s="1"/>
  <c r="G72" s="1"/>
  <c r="G155"/>
  <c r="G154" s="1"/>
  <c r="G26"/>
  <c r="G25" s="1"/>
  <c r="N32" i="5"/>
  <c r="N31" s="1"/>
  <c r="N20" s="1"/>
  <c r="N19" s="1"/>
  <c r="P1161"/>
  <c r="J478"/>
  <c r="J956"/>
  <c r="J1162"/>
  <c r="J1232"/>
  <c r="K479"/>
  <c r="K478" s="1"/>
  <c r="K1321"/>
  <c r="K1316" s="1"/>
  <c r="K1312" s="1"/>
  <c r="K1311" s="1"/>
  <c r="K1303" s="1"/>
  <c r="L221"/>
  <c r="L220" s="1"/>
  <c r="L219" s="1"/>
  <c r="L185" s="1"/>
  <c r="L10" s="1"/>
  <c r="L9" s="1"/>
  <c r="M531"/>
  <c r="M530" s="1"/>
  <c r="L1057"/>
  <c r="L1056" s="1"/>
  <c r="L666" s="1"/>
  <c r="P32"/>
  <c r="P31" s="1"/>
  <c r="P20" s="1"/>
  <c r="P19" s="1"/>
  <c r="N193"/>
  <c r="N192" s="1"/>
  <c r="N186" s="1"/>
  <c r="P193"/>
  <c r="P192" s="1"/>
  <c r="P186" s="1"/>
  <c r="Q769"/>
  <c r="N1273"/>
  <c r="N1272" s="1"/>
  <c r="N1271" s="1"/>
  <c r="N1270" s="1"/>
  <c r="P1273"/>
  <c r="P1272" s="1"/>
  <c r="P1271" s="1"/>
  <c r="P1270" s="1"/>
  <c r="Q1312"/>
  <c r="Q1311" s="1"/>
  <c r="Q1303" s="1"/>
  <c r="R1172"/>
  <c r="R1167" s="1"/>
  <c r="R1162" s="1"/>
  <c r="Q456"/>
  <c r="Q454" s="1"/>
  <c r="Q453" s="1"/>
  <c r="Q452" s="1"/>
  <c r="Q743"/>
  <c r="Q742" s="1"/>
  <c r="Q741" s="1"/>
  <c r="O843"/>
  <c r="O842" s="1"/>
  <c r="Q843"/>
  <c r="Q842" s="1"/>
  <c r="Q829" s="1"/>
  <c r="Q823" s="1"/>
  <c r="Q814" s="1"/>
  <c r="O927"/>
  <c r="Q927"/>
  <c r="Q917" s="1"/>
  <c r="Q916" s="1"/>
  <c r="O1283"/>
  <c r="O1272" s="1"/>
  <c r="O1271" s="1"/>
  <c r="O1270" s="1"/>
  <c r="O1312"/>
  <c r="O1311" s="1"/>
  <c r="O1303" s="1"/>
  <c r="O297"/>
  <c r="O296" s="1"/>
  <c r="O295" s="1"/>
  <c r="O294" s="1"/>
  <c r="O873"/>
  <c r="P927"/>
  <c r="P917" s="1"/>
  <c r="P916" s="1"/>
  <c r="P915" s="1"/>
  <c r="O1071"/>
  <c r="O1057" s="1"/>
  <c r="O1056" s="1"/>
  <c r="O1204"/>
  <c r="O1203" s="1"/>
  <c r="O1202" s="1"/>
  <c r="P1260"/>
  <c r="P1254" s="1"/>
  <c r="P1253" s="1"/>
  <c r="P1252" s="1"/>
  <c r="K530"/>
  <c r="D53" i="3"/>
  <c r="D52" s="1"/>
  <c r="R371" i="5"/>
  <c r="R13"/>
  <c r="R12" s="1"/>
  <c r="R867"/>
  <c r="R866" s="1"/>
  <c r="R865" s="1"/>
  <c r="G527" i="2"/>
  <c r="G526" s="1"/>
  <c r="K13" i="5"/>
  <c r="K12" s="1"/>
  <c r="K11" s="1"/>
  <c r="R769"/>
  <c r="O134"/>
  <c r="N219"/>
  <c r="R1283"/>
  <c r="R1272" s="1"/>
  <c r="R1271" s="1"/>
  <c r="R1270" s="1"/>
  <c r="D45" i="3" s="1"/>
  <c r="R193" i="5"/>
  <c r="R192" s="1"/>
  <c r="R186" s="1"/>
  <c r="R381"/>
  <c r="R380" s="1"/>
  <c r="G381" i="2"/>
  <c r="G97"/>
  <c r="G96" s="1"/>
  <c r="G239"/>
  <c r="G238" s="1"/>
  <c r="G233" s="1"/>
  <c r="G141"/>
  <c r="G140" s="1"/>
  <c r="K1044" i="5"/>
  <c r="K990" s="1"/>
  <c r="K985" s="1"/>
  <c r="P1160"/>
  <c r="J32"/>
  <c r="J31" s="1"/>
  <c r="J20" s="1"/>
  <c r="J19" s="1"/>
  <c r="J65"/>
  <c r="J137"/>
  <c r="J136" s="1"/>
  <c r="J135" s="1"/>
  <c r="J155"/>
  <c r="J154" s="1"/>
  <c r="J245"/>
  <c r="J829"/>
  <c r="K54"/>
  <c r="K53" s="1"/>
  <c r="K52" s="1"/>
  <c r="R884"/>
  <c r="R883" s="1"/>
  <c r="R882" s="1"/>
  <c r="G637" i="2"/>
  <c r="G636" s="1"/>
  <c r="G807"/>
  <c r="R1131" i="5"/>
  <c r="R1130" s="1"/>
  <c r="R1129" s="1"/>
  <c r="R1128" s="1"/>
  <c r="J13"/>
  <c r="J12" s="1"/>
  <c r="J11" s="1"/>
  <c r="K915"/>
  <c r="N1057"/>
  <c r="N1056" s="1"/>
  <c r="G545" i="2"/>
  <c r="G544" s="1"/>
  <c r="G543" s="1"/>
  <c r="G542" s="1"/>
  <c r="G213"/>
  <c r="G212" s="1"/>
  <c r="G211" s="1"/>
  <c r="G210" s="1"/>
  <c r="J219" i="5"/>
  <c r="J856"/>
  <c r="J873"/>
  <c r="J1071"/>
  <c r="J1057" s="1"/>
  <c r="J1056" s="1"/>
  <c r="J1181"/>
  <c r="J1217"/>
  <c r="J1203" s="1"/>
  <c r="J1202" s="1"/>
  <c r="J769"/>
  <c r="J741" s="1"/>
  <c r="J823"/>
  <c r="K193"/>
  <c r="K192" s="1"/>
  <c r="K186" s="1"/>
  <c r="K245"/>
  <c r="O13"/>
  <c r="O12" s="1"/>
  <c r="O11" s="1"/>
  <c r="O505"/>
  <c r="P13"/>
  <c r="P12" s="1"/>
  <c r="P11" s="1"/>
  <c r="Q13"/>
  <c r="Q12" s="1"/>
  <c r="Q11" s="1"/>
  <c r="G369" i="2"/>
  <c r="G368" s="1"/>
  <c r="G367" s="1"/>
  <c r="G366" s="1"/>
  <c r="K1254" i="5"/>
  <c r="K1253" s="1"/>
  <c r="K1252" s="1"/>
  <c r="K1159" s="1"/>
  <c r="O20"/>
  <c r="O19" s="1"/>
  <c r="Q90"/>
  <c r="O193"/>
  <c r="O192" s="1"/>
  <c r="O186" s="1"/>
  <c r="O185" s="1"/>
  <c r="Q193"/>
  <c r="Q192" s="1"/>
  <c r="Q186" s="1"/>
  <c r="O829"/>
  <c r="O823" s="1"/>
  <c r="O917"/>
  <c r="O916" s="1"/>
  <c r="O915" s="1"/>
  <c r="G620" i="2"/>
  <c r="G619" s="1"/>
  <c r="G618" s="1"/>
  <c r="G617" s="1"/>
  <c r="G616" s="1"/>
  <c r="R880" i="5"/>
  <c r="R879" s="1"/>
  <c r="R878" s="1"/>
  <c r="P873"/>
  <c r="P814" s="1"/>
  <c r="Q1181"/>
  <c r="Q1161" s="1"/>
  <c r="Q1160" s="1"/>
  <c r="Q1159" s="1"/>
  <c r="N314"/>
  <c r="N313" s="1"/>
  <c r="N312" s="1"/>
  <c r="N311" s="1"/>
  <c r="N296" s="1"/>
  <c r="N295" s="1"/>
  <c r="N294" s="1"/>
  <c r="G990" i="2"/>
  <c r="G732"/>
  <c r="G731"/>
  <c r="G563"/>
  <c r="G474"/>
  <c r="G1040"/>
  <c r="E26" i="3" l="1"/>
  <c r="S657" i="5"/>
  <c r="E48" i="3"/>
  <c r="E46" s="1"/>
  <c r="S1051" i="5"/>
  <c r="S1044" s="1"/>
  <c r="S990"/>
  <c r="E36" i="3" s="1"/>
  <c r="E31" s="1"/>
  <c r="H285" i="2"/>
  <c r="H563"/>
  <c r="H558" s="1"/>
  <c r="H549" s="1"/>
  <c r="E43" i="3"/>
  <c r="E41" s="1"/>
  <c r="E25"/>
  <c r="E21" s="1"/>
  <c r="E19"/>
  <c r="E18" s="1"/>
  <c r="Q185" i="5"/>
  <c r="E7" i="3"/>
  <c r="J54" i="5"/>
  <c r="J53" s="1"/>
  <c r="J52" s="1"/>
  <c r="P54"/>
  <c r="P53" s="1"/>
  <c r="P52" s="1"/>
  <c r="R1364"/>
  <c r="S9"/>
  <c r="G895" i="2"/>
  <c r="G885" s="1"/>
  <c r="S1371" i="5"/>
  <c r="S1366"/>
  <c r="S1367" s="1"/>
  <c r="S1363"/>
  <c r="S1372" s="1"/>
  <c r="R1366"/>
  <c r="R1367" s="1"/>
  <c r="R1371"/>
  <c r="P185"/>
  <c r="R1071"/>
  <c r="R1057" s="1"/>
  <c r="R561"/>
  <c r="R541" s="1"/>
  <c r="R1151"/>
  <c r="R1203"/>
  <c r="R1202" s="1"/>
  <c r="G914" i="2"/>
  <c r="G913" s="1"/>
  <c r="G1027"/>
  <c r="S1071" i="5"/>
  <c r="S379"/>
  <c r="R11"/>
  <c r="D8" i="3" s="1"/>
  <c r="R134" i="5"/>
  <c r="D12" i="3" s="1"/>
  <c r="S676" i="5"/>
  <c r="G29" i="2"/>
  <c r="G856"/>
  <c r="G255"/>
  <c r="R1254" i="5"/>
  <c r="R1253" s="1"/>
  <c r="R1252" s="1"/>
  <c r="G429" i="2"/>
  <c r="G708"/>
  <c r="R605" i="5"/>
  <c r="R604" s="1"/>
  <c r="R603" s="1"/>
  <c r="D30" i="3" s="1"/>
  <c r="R185" i="5"/>
  <c r="O1161"/>
  <c r="N1161"/>
  <c r="N1160" s="1"/>
  <c r="N1159" s="1"/>
  <c r="O1160"/>
  <c r="O814"/>
  <c r="O676" s="1"/>
  <c r="Q915"/>
  <c r="P454"/>
  <c r="P453" s="1"/>
  <c r="P452" s="1"/>
  <c r="R338"/>
  <c r="R332" s="1"/>
  <c r="R331" s="1"/>
  <c r="D25" i="3" s="1"/>
  <c r="N404" i="5"/>
  <c r="G826" i="2"/>
  <c r="G825" s="1"/>
  <c r="G824" s="1"/>
  <c r="G794"/>
  <c r="G793" s="1"/>
  <c r="G792" s="1"/>
  <c r="G778" s="1"/>
  <c r="R629" i="5"/>
  <c r="R646"/>
  <c r="R645" s="1"/>
  <c r="R644" s="1"/>
  <c r="R873"/>
  <c r="P497"/>
  <c r="P379" s="1"/>
  <c r="G243" i="2"/>
  <c r="G232" s="1"/>
  <c r="G226" s="1"/>
  <c r="L530" i="5"/>
  <c r="L528" s="1"/>
  <c r="L527" s="1"/>
  <c r="R580"/>
  <c r="R579" s="1"/>
  <c r="R578" s="1"/>
  <c r="K497"/>
  <c r="K528"/>
  <c r="K527" s="1"/>
  <c r="Q497"/>
  <c r="Q528"/>
  <c r="Q527" s="1"/>
  <c r="M497"/>
  <c r="M379" s="1"/>
  <c r="M1351" s="1"/>
  <c r="M528"/>
  <c r="M527" s="1"/>
  <c r="J497"/>
  <c r="J528"/>
  <c r="J527" s="1"/>
  <c r="L497"/>
  <c r="L379" s="1"/>
  <c r="L1351" s="1"/>
  <c r="R453"/>
  <c r="D17" i="3"/>
  <c r="D16" s="1"/>
  <c r="R280" i="5"/>
  <c r="P1159"/>
  <c r="J990"/>
  <c r="J985" s="1"/>
  <c r="K814"/>
  <c r="K676" s="1"/>
  <c r="K666" s="1"/>
  <c r="R750"/>
  <c r="R749" s="1"/>
  <c r="R748" s="1"/>
  <c r="R743" s="1"/>
  <c r="R742" s="1"/>
  <c r="R741" s="1"/>
  <c r="D33" i="3" s="1"/>
  <c r="R32" i="5"/>
  <c r="R31" s="1"/>
  <c r="R20" s="1"/>
  <c r="R19" s="1"/>
  <c r="D9" i="3" s="1"/>
  <c r="G881" i="2"/>
  <c r="G880" s="1"/>
  <c r="J185" i="5"/>
  <c r="R1303"/>
  <c r="R990"/>
  <c r="D36" i="3" s="1"/>
  <c r="R856" i="5"/>
  <c r="K404"/>
  <c r="G576" i="2"/>
  <c r="G558"/>
  <c r="G549" s="1"/>
  <c r="R917" i="5"/>
  <c r="R916" s="1"/>
  <c r="J443"/>
  <c r="J437" s="1"/>
  <c r="J404" s="1"/>
  <c r="Q443"/>
  <c r="Q437" s="1"/>
  <c r="Q404" s="1"/>
  <c r="O443"/>
  <c r="O437" s="1"/>
  <c r="O404" s="1"/>
  <c r="R328"/>
  <c r="R327" s="1"/>
  <c r="R326" s="1"/>
  <c r="R325" s="1"/>
  <c r="R324" s="1"/>
  <c r="J1272"/>
  <c r="J1271" s="1"/>
  <c r="J1270" s="1"/>
  <c r="G113" i="2"/>
  <c r="K134" i="5"/>
  <c r="N853"/>
  <c r="N843" s="1"/>
  <c r="N842" s="1"/>
  <c r="N829" s="1"/>
  <c r="N823" s="1"/>
  <c r="N814" s="1"/>
  <c r="N251"/>
  <c r="N245" s="1"/>
  <c r="N185" s="1"/>
  <c r="G989" i="2"/>
  <c r="G635"/>
  <c r="G634" s="1"/>
  <c r="G633" s="1"/>
  <c r="G642"/>
  <c r="G736"/>
  <c r="G728" s="1"/>
  <c r="G727" s="1"/>
  <c r="G726" s="1"/>
  <c r="G136"/>
  <c r="G135" s="1"/>
  <c r="G77"/>
  <c r="G95"/>
  <c r="D46" i="3"/>
  <c r="G9" i="2"/>
  <c r="G593"/>
  <c r="G287"/>
  <c r="G286" s="1"/>
  <c r="G331"/>
  <c r="G326" s="1"/>
  <c r="G801"/>
  <c r="G800" s="1"/>
  <c r="G799" s="1"/>
  <c r="G798" s="1"/>
  <c r="G797" s="1"/>
  <c r="G525"/>
  <c r="G524" s="1"/>
  <c r="G523" s="1"/>
  <c r="G482" s="1"/>
  <c r="G19"/>
  <c r="G39"/>
  <c r="G445"/>
  <c r="D15" i="3"/>
  <c r="N54" i="5"/>
  <c r="N53" s="1"/>
  <c r="N52" s="1"/>
  <c r="N917"/>
  <c r="N916" s="1"/>
  <c r="N915" s="1"/>
  <c r="O497"/>
  <c r="O54"/>
  <c r="O53" s="1"/>
  <c r="O52" s="1"/>
  <c r="O10" s="1"/>
  <c r="O9" s="1"/>
  <c r="N530"/>
  <c r="R1181"/>
  <c r="R1161" s="1"/>
  <c r="R1160" s="1"/>
  <c r="R54"/>
  <c r="R53" s="1"/>
  <c r="R52" s="1"/>
  <c r="D10" i="3" s="1"/>
  <c r="D23"/>
  <c r="P676" i="5"/>
  <c r="Q676"/>
  <c r="Q666" s="1"/>
  <c r="J915"/>
  <c r="R691"/>
  <c r="R690" s="1"/>
  <c r="R685" s="1"/>
  <c r="R684" s="1"/>
  <c r="G377" i="2"/>
  <c r="G376" s="1"/>
  <c r="G375" s="1"/>
  <c r="P10" i="5"/>
  <c r="P9" s="1"/>
  <c r="O1159"/>
  <c r="G165" i="2"/>
  <c r="G164" s="1"/>
  <c r="G163" s="1"/>
  <c r="G875"/>
  <c r="G874" s="1"/>
  <c r="R313" i="5"/>
  <c r="R312" s="1"/>
  <c r="R311" s="1"/>
  <c r="R296" s="1"/>
  <c r="R295" s="1"/>
  <c r="Q54"/>
  <c r="Q53" s="1"/>
  <c r="Q52" s="1"/>
  <c r="Q10" s="1"/>
  <c r="Q9" s="1"/>
  <c r="K185"/>
  <c r="K10" s="1"/>
  <c r="K9" s="1"/>
  <c r="J814"/>
  <c r="J1161"/>
  <c r="J1160" s="1"/>
  <c r="J1159" s="1"/>
  <c r="J134"/>
  <c r="H6" i="2" l="1"/>
  <c r="H1055" s="1"/>
  <c r="J10" i="5"/>
  <c r="J9" s="1"/>
  <c r="P666"/>
  <c r="S1057"/>
  <c r="S1360"/>
  <c r="S1368"/>
  <c r="S1369" s="1"/>
  <c r="S1370" s="1"/>
  <c r="S1352"/>
  <c r="R915"/>
  <c r="D35" i="3" s="1"/>
  <c r="G695" i="2"/>
  <c r="J379" i="5"/>
  <c r="R677"/>
  <c r="D32" i="3" s="1"/>
  <c r="G855" i="2"/>
  <c r="G854" s="1"/>
  <c r="R330" i="5"/>
  <c r="N676"/>
  <c r="N666" s="1"/>
  <c r="G570" i="2"/>
  <c r="K379" i="5"/>
  <c r="K1351" s="1"/>
  <c r="Q379"/>
  <c r="J676"/>
  <c r="J666" s="1"/>
  <c r="G692" i="2"/>
  <c r="G691" s="1"/>
  <c r="G686" s="1"/>
  <c r="G667" s="1"/>
  <c r="D44" i="3"/>
  <c r="R628" i="5"/>
  <c r="R452"/>
  <c r="R443" s="1"/>
  <c r="R437" s="1"/>
  <c r="R530"/>
  <c r="D29" i="3" s="1"/>
  <c r="N497" i="5"/>
  <c r="N379" s="1"/>
  <c r="N528"/>
  <c r="N527" s="1"/>
  <c r="R527"/>
  <c r="R521" s="1"/>
  <c r="R520" s="1"/>
  <c r="R505" s="1"/>
  <c r="D28" i="3" s="1"/>
  <c r="R10" i="5"/>
  <c r="D20" i="3"/>
  <c r="R294" i="5"/>
  <c r="O379"/>
  <c r="G610" i="2"/>
  <c r="G988"/>
  <c r="G884" s="1"/>
  <c r="G401"/>
  <c r="G400" s="1"/>
  <c r="G399" s="1"/>
  <c r="G374" s="1"/>
  <c r="G373" s="1"/>
  <c r="G355" s="1"/>
  <c r="G285" s="1"/>
  <c r="R853" i="5"/>
  <c r="R843" s="1"/>
  <c r="R842" s="1"/>
  <c r="N10"/>
  <c r="N9" s="1"/>
  <c r="D7" i="3"/>
  <c r="G8" i="2"/>
  <c r="G7" s="1"/>
  <c r="R1159" i="5"/>
  <c r="D43" i="3"/>
  <c r="P1351" i="5"/>
  <c r="Q1351"/>
  <c r="O666"/>
  <c r="D38" i="3"/>
  <c r="D37" s="1"/>
  <c r="R1056" i="5"/>
  <c r="D19" i="3"/>
  <c r="S1056" i="5" l="1"/>
  <c r="S666" s="1"/>
  <c r="S1351" s="1"/>
  <c r="S1373" s="1"/>
  <c r="E38" i="3"/>
  <c r="E37" s="1"/>
  <c r="E55" s="1"/>
  <c r="R1363" i="5"/>
  <c r="G6" i="2"/>
  <c r="G1055" s="1"/>
  <c r="J1351" i="5"/>
  <c r="O1351"/>
  <c r="D41" i="3"/>
  <c r="R404" i="5"/>
  <c r="D24" i="3"/>
  <c r="D21" s="1"/>
  <c r="D18"/>
  <c r="N1351" i="5"/>
  <c r="R497"/>
  <c r="D26" i="3"/>
  <c r="R9" i="5"/>
  <c r="R829"/>
  <c r="R823" s="1"/>
  <c r="R814" s="1"/>
  <c r="S1361" l="1"/>
  <c r="R1372"/>
  <c r="R1360"/>
  <c r="R1352"/>
  <c r="R1368"/>
  <c r="R1369" s="1"/>
  <c r="R1370" s="1"/>
  <c r="R379"/>
  <c r="D34" i="3"/>
  <c r="D31" s="1"/>
  <c r="D55" s="1"/>
  <c r="R676" i="5"/>
  <c r="R666" s="1"/>
  <c r="R1351" l="1"/>
  <c r="R1373" l="1"/>
  <c r="R1361"/>
</calcChain>
</file>

<file path=xl/comments1.xml><?xml version="1.0" encoding="utf-8"?>
<comments xmlns="http://schemas.openxmlformats.org/spreadsheetml/2006/main">
  <authors>
    <author>Паншина</author>
  </authors>
  <commentList>
    <comment ref="K468" authorId="0">
      <text>
        <r>
          <rPr>
            <b/>
            <sz val="9"/>
            <color indexed="81"/>
            <rFont val="Tahoma"/>
            <family val="2"/>
            <charset val="204"/>
          </rPr>
          <t>Паншина:</t>
        </r>
        <r>
          <rPr>
            <sz val="9"/>
            <color indexed="81"/>
            <rFont val="Tahoma"/>
            <family val="2"/>
            <charset val="204"/>
          </rPr>
          <t xml:space="preserve">
приоритет УМХ и г</t>
        </r>
      </text>
    </comment>
    <comment ref="K557" authorId="0">
      <text>
        <r>
          <rPr>
            <b/>
            <sz val="9"/>
            <color indexed="81"/>
            <rFont val="Tahoma"/>
            <family val="2"/>
            <charset val="204"/>
          </rPr>
          <t>Паншина:</t>
        </r>
        <r>
          <rPr>
            <sz val="9"/>
            <color indexed="81"/>
            <rFont val="Tahoma"/>
            <family val="2"/>
            <charset val="204"/>
          </rPr>
          <t xml:space="preserve">
4% к уровню 2017
</t>
        </r>
      </text>
    </comment>
  </commentList>
</comments>
</file>

<file path=xl/sharedStrings.xml><?xml version="1.0" encoding="utf-8"?>
<sst xmlns="http://schemas.openxmlformats.org/spreadsheetml/2006/main" count="9897" uniqueCount="954">
  <si>
    <t>Расходы местного бюджета на софинансирование мероприятий в рамках реализации ГП Архангельской области "Патриотическое воспитание, развитие физической культуры, спорта, туризма и повышение эффективности реализации молодежной политики в Архангельской области (2014-2020 годы)" подпрограммы "Молодежь Архангельской области (2014-2020 годы)"</t>
  </si>
  <si>
    <t>52</t>
  </si>
  <si>
    <t>Проведение выборов и референдумов</t>
  </si>
  <si>
    <t>81100</t>
  </si>
  <si>
    <t>Проведение выборов депутатов городской Думы</t>
  </si>
  <si>
    <t>880</t>
  </si>
  <si>
    <t>Специальные расходы</t>
  </si>
  <si>
    <t>п. 6.2 Питание обучающихся из малоимущих семей</t>
  </si>
  <si>
    <t>Школы №№ 1-7 (иные цели), в том числе:</t>
  </si>
  <si>
    <t>п. 4.1 Премии главы педагогам</t>
  </si>
  <si>
    <t>п. 4.2 Торжественный прием главы лучших педработников</t>
  </si>
  <si>
    <t>п. 5.2 Организация и проведение конкурсов профпедмастерства (награждение)</t>
  </si>
  <si>
    <t>п. 2.2 Профильный отряд для подростков "группы риска"</t>
  </si>
  <si>
    <t>п. 1.2.2 Содействие трудовой занятости молодежи</t>
  </si>
  <si>
    <t>п. 4.2 Изготовление и размещение социальных роликов на телевидении</t>
  </si>
  <si>
    <t>Судебная система</t>
  </si>
  <si>
    <t>57</t>
  </si>
  <si>
    <t>Непрограммные расходы в области управления</t>
  </si>
  <si>
    <t>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</si>
  <si>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</si>
  <si>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78680</t>
  </si>
  <si>
    <t>78690</t>
  </si>
  <si>
    <t>78700</t>
  </si>
  <si>
    <t>51180</t>
  </si>
  <si>
    <t>78710</t>
  </si>
  <si>
    <t>78620</t>
  </si>
  <si>
    <t>78910</t>
  </si>
  <si>
    <t>R0820</t>
  </si>
  <si>
    <t>78650</t>
  </si>
  <si>
    <t xml:space="preserve">Закупка товаров, работ, услуг в сфере ИКТ </t>
  </si>
  <si>
    <t>78320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</si>
  <si>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</si>
  <si>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78390</t>
  </si>
  <si>
    <t>п. 2.8 Организация спортивно-оздоровительной группы для детей-инвалидов на базе СК "Олимп" с инструктором-методистом</t>
  </si>
  <si>
    <t>Расходы местного бюджета на софинансирование мероприятий в рамках реализации подпрограммы "Обеспечение жильем молодых семей" федеральной целевой программы "Жилище" на 2015-2020 годы"</t>
  </si>
  <si>
    <t>78530</t>
  </si>
  <si>
    <t>Уплата иных платежей</t>
  </si>
  <si>
    <t>78520</t>
  </si>
  <si>
    <t>S0750</t>
  </si>
  <si>
    <t>Расходы местного бюджета на софинансирование мероприятий в рамках реализации ГП Архангельской области «Развитие транспортной системы Архангельской области (2014-2020 годы)» подпрограммы «Развитие общественного пассажирского транспорта и транспортной инфраструктуры Архангельской области"</t>
  </si>
  <si>
    <t>п. 3.14 Организация и проведение городского конкурса на лучшую организацию работы по профилактике злоупотребления</t>
  </si>
  <si>
    <t>п. 1.2 Бесплатная помывка в бане</t>
  </si>
  <si>
    <t>КСП</t>
  </si>
  <si>
    <t>Жилищное хозяйство</t>
  </si>
  <si>
    <t>Дополнительное образование детей</t>
  </si>
  <si>
    <t>Молодежная политика</t>
  </si>
  <si>
    <t>Обслуживание государственного внутреннего и муниципального долга</t>
  </si>
  <si>
    <t xml:space="preserve">п. 1.6 Приобретение школьных принадлежностей </t>
  </si>
  <si>
    <t>п. 1.9 Проведение мероприятий для социально незащищенных категорий граждан</t>
  </si>
  <si>
    <t>п. 2.3 Оплата 50% стоимости питания для детей-инвалидов в школах</t>
  </si>
  <si>
    <t>п. 2.4 Профильный отряд для детей инвалидов в летние каникулы</t>
  </si>
  <si>
    <t>п. 2.7 Организация спортивно-оздоровительной группы для инвалидов на базе СК "Олимп"</t>
  </si>
  <si>
    <t>п. 2.5 Расходы, связанные с проведением мероприятий для инвалидов и детей-инвалидов</t>
  </si>
  <si>
    <t>п. 4.1 Поддержка "КГО ВОИ"</t>
  </si>
  <si>
    <t>п. 4.2 Поддержка городского Совета ветеранов войны, труда, ВС</t>
  </si>
  <si>
    <t>п. 6.1 Поддержка лидеров общественных движений, победителей городских конкурсов, награждаемых граждан</t>
  </si>
  <si>
    <t>п. 6.2 Оплата проезда граждан и членов их семей, награждаемых за заслуги в воспитании детей, победителей городских и областных конкурсов</t>
  </si>
  <si>
    <t>622</t>
  </si>
  <si>
    <t>МАОУ "Межшкольный учебный комбинат" (иные)</t>
  </si>
  <si>
    <t>услуги банка по зачислению</t>
  </si>
  <si>
    <t>Услуги банка по зачислению</t>
  </si>
  <si>
    <t>п. 4.1 Календарный план мероприятий</t>
  </si>
  <si>
    <t>п. 4.6 Мед.обеспечение мероприятий</t>
  </si>
  <si>
    <t>п. 4.4 Поощрение лучших спортсменов-учащихся школ</t>
  </si>
  <si>
    <t>п. 1.4 "Плавательный всеобуч"</t>
  </si>
  <si>
    <t>Непрограммные расходы на осуществление иных выплат работникам учреждений, организаций</t>
  </si>
  <si>
    <t>Расходы на оплату проезда к месту отдыха и обратно</t>
  </si>
  <si>
    <t>88066</t>
  </si>
  <si>
    <t>Администрация города</t>
  </si>
  <si>
    <t>66</t>
  </si>
  <si>
    <t xml:space="preserve">Финансовое управление  </t>
  </si>
  <si>
    <t>Служба финансового учета (иные)</t>
  </si>
  <si>
    <t>110</t>
  </si>
  <si>
    <t>КСС</t>
  </si>
  <si>
    <t>Организатор перевозок</t>
  </si>
  <si>
    <t>УМХиГ</t>
  </si>
  <si>
    <t>МДОУ "Детский сад комбинированного вида  №1 "Золотой ключик"</t>
  </si>
  <si>
    <t>МДОУ "Детский сад комбинированного вида №2 "Парусок"</t>
  </si>
  <si>
    <t>МДОУ "Детский сад №5 "Журавлик"</t>
  </si>
  <si>
    <t>МДОУ "Детский сад общеразвивающего вида №6 "Солнышко"</t>
  </si>
  <si>
    <t>МДОУ "Детский сад №7 "Теремок"</t>
  </si>
  <si>
    <t>МДОУ "Детский сад общеразвивающего вида №8 "Колосок"</t>
  </si>
  <si>
    <t>МДОУ "Детский сад общеразвивающего вида №9 "Аленушка"</t>
  </si>
  <si>
    <t>МДОУ "Детский сад присмотра и оздоровления №10 "Орленок"</t>
  </si>
  <si>
    <t>МДОУ "Детский сад общеразвивающего вида №11 "Одуванчик"</t>
  </si>
  <si>
    <t>МДОУ "Детский сад общеразвивающего вида №12 "Голубок"</t>
  </si>
  <si>
    <t>МДОУ "Детский сад общеразвивающего вида №13 "Чебурашка"</t>
  </si>
  <si>
    <t>МДОУ "Центр развития ребенка - детский сад № 14 "Малышок"</t>
  </si>
  <si>
    <t>МДОУ "Детский сад комбинированного вида №15 "Березка"</t>
  </si>
  <si>
    <t>МДОУ "Детский сад №17 "Аленький цветочек"</t>
  </si>
  <si>
    <t>МДОУ "Детский сад №18 "Сказка"</t>
  </si>
  <si>
    <t>Детский сад при МОУ "СОШ № 6 г.Коряжма"</t>
  </si>
  <si>
    <t>МОУ "СОШ № 1 г. Коряжмы"</t>
  </si>
  <si>
    <t>МОУ "СОШ № 3 г. Коряжмы"</t>
  </si>
  <si>
    <t>МОУ "СОШ № 4 г. Коряжмы"</t>
  </si>
  <si>
    <t>МОУ "СОШ № 5 г. Коряжмы"</t>
  </si>
  <si>
    <t>МОУ "СОШ № 6 г. Коряжмы"</t>
  </si>
  <si>
    <t>МОУ "СОШ № 7 г. Коряжмы"</t>
  </si>
  <si>
    <t xml:space="preserve">МОУ ДОД "Коряжемская детская школа искусств" </t>
  </si>
  <si>
    <t>МОУ ДОД "Коряжемская ДЮСШ"</t>
  </si>
  <si>
    <t>МУ "Коряжемский культурно-досуговый центр" (иные)</t>
  </si>
  <si>
    <t>МУ "Коряжемская ЦБС" (иные)</t>
  </si>
  <si>
    <t>УСР</t>
  </si>
  <si>
    <t>п. 1.4 "Плавательный всеобуч" (транспортные расходы)</t>
  </si>
  <si>
    <t>п. 2.4.1 Акарицидная обработка</t>
  </si>
  <si>
    <t>п. 2.4.3 Дератизационные работы</t>
  </si>
  <si>
    <t>Услуги банка</t>
  </si>
  <si>
    <t>Выплаты гражданам</t>
  </si>
  <si>
    <t>Единицы измерения: тыс. руб.</t>
  </si>
  <si>
    <t>Наименование</t>
  </si>
  <si>
    <t>глава</t>
  </si>
  <si>
    <t>раздел</t>
  </si>
  <si>
    <t>подраздел</t>
  </si>
  <si>
    <t>целевая статья</t>
  </si>
  <si>
    <t>вид расходов</t>
  </si>
  <si>
    <t>ВСЕГО</t>
  </si>
  <si>
    <t>ФИНАНСОВОЕ УПРАВЛЕНИЕ АДМИНИСТРАЦИИ МУНИЦИПАЛЬНОГО ОБРАЗОВАНИЯ "ГОРОД КОРЯЖМА"</t>
  </si>
  <si>
    <t>900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</si>
  <si>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</si>
  <si>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</si>
  <si>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</si>
  <si>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</si>
  <si>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0</t>
  </si>
  <si>
    <t>0000</t>
  </si>
  <si>
    <t>1</t>
  </si>
  <si>
    <t>Расходы на содержание главы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</si>
  <si>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</si>
  <si>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</si>
  <si>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</si>
  <si>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</si>
  <si>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</si>
  <si>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</si>
  <si>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Обеспечение деятельности городской Думы</t>
  </si>
  <si>
    <t>50</t>
  </si>
  <si>
    <t>Председатель городской Думы</t>
  </si>
  <si>
    <t>Расходы на содержание и функционирование городской Думы</t>
  </si>
  <si>
    <t>Депутаты городской Думы</t>
  </si>
  <si>
    <t>2</t>
  </si>
  <si>
    <t>Городская Дума</t>
  </si>
  <si>
    <t>3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</si>
  <si>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</si>
  <si>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</si>
  <si>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</si>
  <si>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</si>
  <si>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</si>
  <si>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</si>
  <si>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</si>
  <si>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</si>
  <si>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Расходы местного бюджета на софинансирование мероприятий в рамках реализации ГП Архангельской области "Патриотическое воспитание, развитие физической культуры, спорта, туризма и повышение эффективности реализации молодежной политики в Архангельской области (2014-2020 годы)" подпрограммы "Спорт Беломорья (2014-2020 годы)"</t>
  </si>
  <si>
    <t>Функционирование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</si>
  <si>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</si>
  <si>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Осуществление государственных полномочий по организации и осуществлению деятельности по опеке и попечительству</t>
  </si>
  <si>
    <t>Осуществление государственных полномочий по созданию комиссий по делам несовершеннолетних и защите их прав</t>
  </si>
  <si>
    <t>Осуществление государственных полномочий в сфере административных правонарушений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</si>
  <si>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</si>
  <si>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Осуществление государственных полномочий по формированию торгового реестра</t>
  </si>
  <si>
    <t>Расходы на содержание и функционирование администрации 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</si>
  <si>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</si>
  <si>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</si>
  <si>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Расходы на содержание и функционирование финансового органа и органа финансового контроля</t>
  </si>
  <si>
    <t>Обеспечение деятельности контрольно-счетной палаты</t>
  </si>
  <si>
    <t>51</t>
  </si>
  <si>
    <t>Обеспечение проведения выборов и референдумов</t>
  </si>
  <si>
    <t>07</t>
  </si>
  <si>
    <t>Резервные фонды</t>
  </si>
  <si>
    <t>11</t>
  </si>
  <si>
    <t>53</t>
  </si>
  <si>
    <t>Резервный фонд администрации города</t>
  </si>
  <si>
    <t>Резервные средства</t>
  </si>
  <si>
    <t>870</t>
  </si>
  <si>
    <t>Другие общегосударственные вопросы</t>
  </si>
  <si>
    <t>МОУ "СОШ № 2 г. Коряжмы"</t>
  </si>
  <si>
    <t>13</t>
  </si>
  <si>
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</t>
  </si>
  <si>
    <t>810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</si>
  <si>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</si>
  <si>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</si>
  <si>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Иные выплаты населению</t>
  </si>
  <si>
    <t>межмуниципальное сотрудничество</t>
  </si>
  <si>
    <t>представительские</t>
  </si>
  <si>
    <t>информатика</t>
  </si>
  <si>
    <t>дипломы к премиям главы</t>
  </si>
  <si>
    <t>Премии и гранты</t>
  </si>
  <si>
    <t>853</t>
  </si>
  <si>
    <t>321</t>
  </si>
  <si>
    <t>Пособия, компенсации и иные социальные выплаты гражданам, кроме публичных нормативных обязательств</t>
  </si>
  <si>
    <t>Расходы на обеспечение деятельности подведомственных учреждений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</si>
  <si>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</si>
  <si>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</si>
  <si>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</si>
  <si>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</si>
  <si>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22</t>
  </si>
  <si>
    <t>Субсидии некоммерческим организациям (за исключением государственных (муниципальных) учреждений)</t>
  </si>
  <si>
    <t>630</t>
  </si>
  <si>
    <t>54</t>
  </si>
  <si>
    <t>проезд к месту отдыха</t>
  </si>
  <si>
    <t>55</t>
  </si>
  <si>
    <t>Исполнение судебных актов</t>
  </si>
  <si>
    <t>56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</si>
  <si>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</si>
  <si>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</si>
  <si>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</si>
  <si>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НАЦИОНАЛЬНАЯ  БЕЗОПАСНОСТЬ  И 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</si>
  <si>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</si>
  <si>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</si>
  <si>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32</t>
  </si>
  <si>
    <t>Расходы на выплату персоналу казенных учреждений</t>
  </si>
  <si>
    <t>Обеспечение пожарной безопасности</t>
  </si>
  <si>
    <t>10</t>
  </si>
  <si>
    <t>Мероприятия в сфере обеспечения пожарной безопасности</t>
  </si>
  <si>
    <t>НАЦИОНАЛЬНАЯ  ЭКОНОМИКА</t>
  </si>
  <si>
    <t>Другие вопросы в области национальной экономики</t>
  </si>
  <si>
    <t>12</t>
  </si>
  <si>
    <t>статистика</t>
  </si>
  <si>
    <t>Предоставление дополнительных мер социальной поддержки по оздоровительному лечению отдельным категориям неработающих пенсионеров</t>
  </si>
  <si>
    <t>Поддержка малого и среднего предпринимательства</t>
  </si>
  <si>
    <t>СОЦИАЛЬНАЯ  ПОЛИТИКА</t>
  </si>
  <si>
    <t>Социальное обеспечение населения</t>
  </si>
  <si>
    <t>Непрограммные расходы в области социальной политики</t>
  </si>
  <si>
    <t>70</t>
  </si>
  <si>
    <t>Меры социальной поддержки населения</t>
  </si>
  <si>
    <t>Оздоровление работников муниципальных учреждений на территории муниципального образования "Город Коряжма"</t>
  </si>
  <si>
    <t>830</t>
  </si>
  <si>
    <t>Охрана семьи и детства</t>
  </si>
  <si>
    <t>Выплаты приемным семьям на содержание подопечных детей</t>
  </si>
  <si>
    <t>300</t>
  </si>
  <si>
    <t>4</t>
  </si>
  <si>
    <t>площадка около пармы для ярмарок</t>
  </si>
  <si>
    <t>"ИРБИС" (новая версия)</t>
  </si>
  <si>
    <t>Публичные нормативные социальные выплаты гражданам</t>
  </si>
  <si>
    <t>310</t>
  </si>
  <si>
    <t>СРЕДСТВА МАССОВОЙ ИНФОРМАЦИИ</t>
  </si>
  <si>
    <t>Телевидение и радиовещание</t>
  </si>
  <si>
    <t>ОБСЛУЖИВАНИЕ ГОСУДАРСТВЕННОГО И МУНИЦИПАЛЬНОГО ДОЛГА</t>
  </si>
  <si>
    <t>Обслуживание муниципального долга</t>
  </si>
  <si>
    <t>Обслуживание государственного (муниципального) долга</t>
  </si>
  <si>
    <t>тыс. руб.</t>
  </si>
  <si>
    <t>МУ "УСиКР" (иные)</t>
  </si>
  <si>
    <t>УПРАВЛЕНИЕ МУНИЦИПАЛЬНОГО ХОЗЯЙСТВА И ГРАДОСТРОИТЕЛЬСТВА АДМИНИСТРАЦИИ МУНИЦИПАЛЬНОГО ОБРАЗОВАНИЯ "ГОРОД КОРЯЖМА"</t>
  </si>
  <si>
    <t>910</t>
  </si>
  <si>
    <t>Топливно-энергетический комплекс</t>
  </si>
  <si>
    <t>Строительство и реконструкция объектов капитального строительства собственности муниципального образования</t>
  </si>
  <si>
    <t>Капитальные вложения в объекты недвижимого имущества государственной (муниципальной) собственности</t>
  </si>
  <si>
    <t>400</t>
  </si>
  <si>
    <t>Бюджетные инвестиции</t>
  </si>
  <si>
    <t>410</t>
  </si>
  <si>
    <t>Транспорт</t>
  </si>
  <si>
    <t>08</t>
  </si>
  <si>
    <t>Дорожное хозяйство (дорожные фонды)</t>
  </si>
  <si>
    <t xml:space="preserve">Финансовое обеспечение дорожной деятельности в отношении автомобильных дорог общего пользования местного значения </t>
  </si>
  <si>
    <t>S8520</t>
  </si>
  <si>
    <t>S8320</t>
  </si>
  <si>
    <t>L0200</t>
  </si>
  <si>
    <t>S8420</t>
  </si>
  <si>
    <t>Расходы местного бюджета на софинансирование мероприятий в рамках реализации ГП Архангельской области "Социальная поддержка граждан в Архангельской области на 2013 - 2018 годы" подпрограммы "Развитие системы отдыха и оздоровления детей"</t>
  </si>
  <si>
    <t>Мероприятия в сфере энергосбережения и повышения энергетической эффективности</t>
  </si>
  <si>
    <t>МУ "УСиКР"</t>
  </si>
  <si>
    <t>ЖИЛИЩНО-КОММУНАЛЬНОЕ ХОЗЯЙСТВО</t>
  </si>
  <si>
    <t>05</t>
  </si>
  <si>
    <t>Коммунальное хозяйство</t>
  </si>
  <si>
    <t>Мероприятия в сфере коммунального хозяйства</t>
  </si>
  <si>
    <t>Благоустройство</t>
  </si>
  <si>
    <t>Уличное освещение</t>
  </si>
  <si>
    <t>Содержание объектов улично-дорожной сети и инженерных сооружений на ней</t>
  </si>
  <si>
    <t>Озеленение</t>
  </si>
  <si>
    <t>Организация и содержание мест захоронения</t>
  </si>
  <si>
    <t>Прочие мероприятия по благоустройству</t>
  </si>
  <si>
    <t>Другие вопросы в области жилищно-коммунального хозяйства</t>
  </si>
  <si>
    <t>Расходы на содержание и функционирование управления муниципального хозяйства и градостроительства администрации города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</si>
  <si>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</si>
  <si>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Муниципальная программа профилактики правонарушений в муниципальном образовании "Город Коряжма" на 2017 - 2019 годы</t>
  </si>
  <si>
    <t>ремонт Театральной (софинансирование МБ)</t>
  </si>
  <si>
    <t>ЦБС</t>
  </si>
  <si>
    <t>14</t>
  </si>
  <si>
    <t>ФИЗИЧЕСКАЯ КУЛЬТУРА И СПОРТ</t>
  </si>
  <si>
    <t>Массовый спорт</t>
  </si>
  <si>
    <t>УПРАВЛЕНИЕ СОЦИАЛЬНОГО РАЗВИТИЯ АДМИНИСТРАЦИИ МУНИЦИПАЛЬНОГО ОБРАЗОВАНИЯ "ГОРОД КОРЯЖМА"</t>
  </si>
  <si>
    <t>920</t>
  </si>
  <si>
    <t>ОБРАЗОВАНИЕ</t>
  </si>
  <si>
    <t>Дошкольное образование</t>
  </si>
  <si>
    <t>Социальные места</t>
  </si>
  <si>
    <t>19</t>
  </si>
  <si>
    <t>Общее образование</t>
  </si>
  <si>
    <t>Субсидии автономным учреждениям</t>
  </si>
  <si>
    <t>620</t>
  </si>
  <si>
    <t>МАОУ "Межшкольный учебный комбинат"</t>
  </si>
  <si>
    <t>Муниципальная программа "Доступная среда на 2014-2018 годы"</t>
  </si>
  <si>
    <t>18</t>
  </si>
  <si>
    <t>МОУ ДОД "Коряжемская детская школа искусств"</t>
  </si>
  <si>
    <t>21</t>
  </si>
  <si>
    <t>Мероприятия в области образования</t>
  </si>
  <si>
    <t>Непрограммные расходы в области в области образования</t>
  </si>
  <si>
    <t>60</t>
  </si>
  <si>
    <t>Муниципальная программа профилактики безнадзорности и правонарушений несовершеннолетних на территории муниципального образования "Город Коряжма" на 2015-2018 годы</t>
  </si>
  <si>
    <t>16</t>
  </si>
  <si>
    <t>Организационно-воспитательная работа с молодежью</t>
  </si>
  <si>
    <t>17</t>
  </si>
  <si>
    <t>Мероприятия по реализации молодежной политики в муниципальных образованиях</t>
  </si>
  <si>
    <t>Другие вопросы в области образования</t>
  </si>
  <si>
    <t>КУЛЬТУРА,  КИНЕМАТОГРАФИЯ</t>
  </si>
  <si>
    <t xml:space="preserve">Культура  </t>
  </si>
  <si>
    <t>"КДШИ"(иные)</t>
  </si>
  <si>
    <t>Субсидии бюджетным учреждениям на иные цели</t>
  </si>
  <si>
    <t>612</t>
  </si>
  <si>
    <t>МУ "Коряжемская ЦБС"</t>
  </si>
  <si>
    <t>МУ "Коряжемский культурно-досуговый центр"</t>
  </si>
  <si>
    <t>МУ "МКЦ "Родина"</t>
  </si>
  <si>
    <t>Мероприятия в сфере культуры и искусства</t>
  </si>
  <si>
    <t>ЗДРАВООХРАНЕНИЕ</t>
  </si>
  <si>
    <t>Другие вопросы в области здравоохранения</t>
  </si>
  <si>
    <t>Средства вышестоящих бюджетов</t>
  </si>
  <si>
    <t>Муниципальная  программа "Экономическое развитие муниципального образования "Город Коряжма" на 2015-2019 годы"</t>
  </si>
  <si>
    <t>20</t>
  </si>
  <si>
    <t>Мероприятия в сфере социальной политики, осуществляемые ОМС</t>
  </si>
  <si>
    <t>Меры социальной поддержки инвалидов</t>
  </si>
  <si>
    <t>Предоставление мер социальной поддержки отдельным категориям жителей при направлении в ЛПУ, расположенные за пределами города</t>
  </si>
  <si>
    <t>Социальная поддержка пожилых граждан на условиях договора пожизненной ренты в городе Коряжме</t>
  </si>
  <si>
    <t>Предоставление мер социальной поддержки по оздоровительному лечению отдельных категориий неработающих пенсионеров, постоянно зарегистрированных на территории муниципального образования "Город Коряжма"</t>
  </si>
  <si>
    <t>Программа реабилитационных мероприятий Анастасии Воробьевой</t>
  </si>
  <si>
    <t>Предоставление мер социальной поддержки Почетным гражданам города Коряжмы</t>
  </si>
  <si>
    <t>Дополнительные меры социальной поддержки в виде возмещения расходов, связанных с оплатой найма жилого помещения, отдельным категориям специалистов, приглашенным на работу в муниципальные учреждения города</t>
  </si>
  <si>
    <t>МОУ "СОШ № 1 г. Коряжмы" (ДДТ)</t>
  </si>
  <si>
    <t>МОУ "СОШ № 2 г. Коряжмы" (ПМСС)</t>
  </si>
  <si>
    <t>содержание муниципального имущества казны (нежилой фонд)</t>
  </si>
  <si>
    <t>взнос на капитальный ремонт общего имущества многоквартирных домов</t>
  </si>
  <si>
    <t>оформление свидетельства о наследовании выморочного имущества</t>
  </si>
  <si>
    <t>содержание светофорных объектов</t>
  </si>
  <si>
    <t>п. 1.1 - 1.3 Организация и проведение городских и всероссийских 
массовых мероприятий</t>
  </si>
  <si>
    <t>п. 1.9 Проведение мероприятий для социально незащищенных категорий граждан (День пожилых людей, Новогодний карнавал для детей из малоимущих семей)</t>
  </si>
  <si>
    <t>Дополнительные меры социальной поддержки для медицинских работников  государственных учреждений здравоохранения на территории муниципального образования «Город Коряжма»</t>
  </si>
  <si>
    <t>фонтан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</si>
  <si>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</si>
  <si>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Компенсация части родительской платы за присмотр и уход за ребенком в муниципальных образовательных учреждениях за счет средств бюджета муниципального образования "Город Коряжма"</t>
  </si>
  <si>
    <t>Другие вопросы в области социальной политики</t>
  </si>
  <si>
    <t>Осуществление государственных полномочий в сфере охраны труда</t>
  </si>
  <si>
    <t>Расходы на содержание и функционирование управления социального развития администрации города</t>
  </si>
  <si>
    <t>Физическая культура</t>
  </si>
  <si>
    <t>Мероприятия в области физической культуры и спорта</t>
  </si>
  <si>
    <t>Мероприятия по развитию физической культуры и спорта в муниципальных образованиях</t>
  </si>
  <si>
    <t>Спорт высших достижений</t>
  </si>
  <si>
    <t>00</t>
  </si>
  <si>
    <t>00000</t>
  </si>
  <si>
    <t>81010</t>
  </si>
  <si>
    <t>80020</t>
  </si>
  <si>
    <t>81030</t>
  </si>
  <si>
    <t>80040</t>
  </si>
  <si>
    <t>80400</t>
  </si>
  <si>
    <t>81200</t>
  </si>
  <si>
    <t>Прочие расходы в области управления</t>
  </si>
  <si>
    <t>80090</t>
  </si>
  <si>
    <t>80100</t>
  </si>
  <si>
    <t>Реализация муниципальной программы, ведомственной целевой программы муниципального образования, непрограммных направлений деятельности</t>
  </si>
  <si>
    <t>80990</t>
  </si>
  <si>
    <t>80510</t>
  </si>
  <si>
    <t>82800</t>
  </si>
  <si>
    <t>87040</t>
  </si>
  <si>
    <t>87120</t>
  </si>
  <si>
    <t>81500</t>
  </si>
  <si>
    <t>80300</t>
  </si>
  <si>
    <t>82400</t>
  </si>
  <si>
    <t>82050</t>
  </si>
  <si>
    <t>83100</t>
  </si>
  <si>
    <t>83200</t>
  </si>
  <si>
    <t>83300</t>
  </si>
  <si>
    <t>83400</t>
  </si>
  <si>
    <t>83500</t>
  </si>
  <si>
    <t>83600</t>
  </si>
  <si>
    <t>81050</t>
  </si>
  <si>
    <t>80420</t>
  </si>
  <si>
    <t>80450</t>
  </si>
  <si>
    <t>80550</t>
  </si>
  <si>
    <t>87010</t>
  </si>
  <si>
    <t>87030</t>
  </si>
  <si>
    <t>87050</t>
  </si>
  <si>
    <t>87060</t>
  </si>
  <si>
    <t>87070</t>
  </si>
  <si>
    <t>87090</t>
  </si>
  <si>
    <t>87100</t>
  </si>
  <si>
    <t>87110</t>
  </si>
  <si>
    <t>87080</t>
  </si>
  <si>
    <t>81060</t>
  </si>
  <si>
    <t>86440</t>
  </si>
  <si>
    <t>85430</t>
  </si>
  <si>
    <t>121</t>
  </si>
  <si>
    <t>129</t>
  </si>
  <si>
    <t>122</t>
  </si>
  <si>
    <t>242</t>
  </si>
  <si>
    <t>244</t>
  </si>
  <si>
    <t>Закупка товаров, работ, услуг в сфере ИКТ</t>
  </si>
  <si>
    <t xml:space="preserve">Прочая закупка товаров, работ и услуг </t>
  </si>
  <si>
    <t>851</t>
  </si>
  <si>
    <t>852</t>
  </si>
  <si>
    <t>Уплата налога на имущество организаций и земельного налога</t>
  </si>
  <si>
    <t>Уплата прочих налогов, сборов и иных платежей</t>
  </si>
  <si>
    <t>Зарплата (211)</t>
  </si>
  <si>
    <t>Прочие выплаты (212)</t>
  </si>
  <si>
    <t>Взносы (213)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</si>
  <si>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</si>
  <si>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111</t>
  </si>
  <si>
    <t>112</t>
  </si>
  <si>
    <t>119</t>
  </si>
  <si>
    <t>Раздел</t>
  </si>
  <si>
    <t>Подраздел</t>
  </si>
  <si>
    <t>Пенсионное обеспечение</t>
  </si>
  <si>
    <t>Целевая статья</t>
  </si>
  <si>
    <t>Вид расходов</t>
  </si>
  <si>
    <t>I. МУНИЦИПАЛЬНЫЕ ПРОГРАММЫ муниципального образования "Город Коряжма"</t>
  </si>
  <si>
    <t>Расходы на содержание и функционирование администрации муниципального образования</t>
  </si>
  <si>
    <t>Подпрограмма: Организация проведения представительских мероприятий, выполнение прочих обязательств муниципального образования</t>
  </si>
  <si>
    <t>Подпрограмма: Управление муниципальным долгом муниципального образования "Город Коряжма"</t>
  </si>
  <si>
    <t>размещение информационных статей</t>
  </si>
  <si>
    <t>организация конкурсов, в том числе профессионального мастерства</t>
  </si>
  <si>
    <t xml:space="preserve">строительство кладбища  </t>
  </si>
  <si>
    <t>разработка проекта планировки территории и проекта правил землепользования</t>
  </si>
  <si>
    <t>свод деревьев</t>
  </si>
  <si>
    <t>флаги</t>
  </si>
  <si>
    <t>Подпрограмма: Совершенствование системы стратегического планирования социально-экономического развития муниципального образования "Город Коряжма"</t>
  </si>
  <si>
    <t>Подпрограмма: Развитие малого и среднего предпринимательства на территории муниципального образования "Город Коряжма"</t>
  </si>
  <si>
    <t>Гастрольная деятельность творческих коллективов, организация концертных туров для лауреатов фестивалей и конкурсов российского и  международного уровня</t>
  </si>
  <si>
    <t xml:space="preserve">Иные закупки товаров, работ и услуг для обеспечения государственных (муниципальных) нужд </t>
  </si>
  <si>
    <t>15</t>
  </si>
  <si>
    <t>II. ВЕДОМСТВЕННЫЕ ЦЕЛЕВЫЕ ПРОГРАММЫ муниципального образования "Город Коряжма"</t>
  </si>
  <si>
    <t>III. НЕПРОГРАММНЫЕ НАПРАВЛЕНИЯ ДЕЯТЕЛЬНОСТИ муниципального образования "Город Коряжма"</t>
  </si>
  <si>
    <t xml:space="preserve">Резервные фонды </t>
  </si>
  <si>
    <t>Непрограммные расходы в области образования</t>
  </si>
  <si>
    <t xml:space="preserve">Выплаты приемным семьям на содержание подопечных детей </t>
  </si>
  <si>
    <t>Прочие расходы в области образования</t>
  </si>
  <si>
    <t>611</t>
  </si>
  <si>
    <t>621</t>
  </si>
  <si>
    <t>сайт (обслуживание)</t>
  </si>
  <si>
    <t>поставка медали "За вклад в развитие МО"</t>
  </si>
  <si>
    <t>лента "Почетный гражданин"</t>
  </si>
  <si>
    <t>межмуниципальное сотрудничество (взносы)</t>
  </si>
  <si>
    <t>Разработка ПСД  по крытому хоккейному корту</t>
  </si>
  <si>
    <t>Экспертиза ПСД  по крытому хоккейному корту</t>
  </si>
  <si>
    <t>Школы №№ 1-7</t>
  </si>
  <si>
    <t>МДОУ №№ 1-18</t>
  </si>
  <si>
    <t>МДОУ №№ 1-18 (иные)</t>
  </si>
  <si>
    <t>Предложения по проекту</t>
  </si>
  <si>
    <t>администрации</t>
  </si>
  <si>
    <t>Думы</t>
  </si>
  <si>
    <t>принятые</t>
  </si>
  <si>
    <t>ПОПРАВКИ</t>
  </si>
  <si>
    <t>содержание свободного муниципального жилищного фонда (жилой фонд)</t>
  </si>
  <si>
    <t>оценка земельных участков</t>
  </si>
  <si>
    <t xml:space="preserve"> ФДОД "ДДТ", "Центр ПМСС"</t>
  </si>
  <si>
    <t>МОУ ДОД "Коряжемская детская школа искусств" (иные)</t>
  </si>
  <si>
    <t>п. 6.1 Питание обучающихся коррекционных классов</t>
  </si>
  <si>
    <t>S8530</t>
  </si>
  <si>
    <t>Проект бюджета 2018 г.</t>
  </si>
  <si>
    <t>Муниципальная программа "Развитие муниципального управления в муниципальном образовании "Город Коряжма" на 2018 - 2022 годы"</t>
  </si>
  <si>
    <t>Подпрограмма: Исполнение полномочий по решению вопросов местного значения в соответствии с федеральными законами, законами Архангельской области и муниципальными правовыми актами. Исполнение отдельных государственных полномочий, переданных федеральными законами и законами Архангельской области. Информирование населения о деятельности администрации муниципального образования на официальном сайте, в печатных и электронных СМИ.</t>
  </si>
  <si>
    <t>Муниципальная программа "Управление муниципальным имуществом муниципального образования "Город Коряжма" на 2018 - 2022 годы"</t>
  </si>
  <si>
    <t>Муниципальная программа "Развитие местного самоуправления и поддержка социально ориентированных некоммерческих организаций в муниципальном образовании "Город Коряжма" на 2018-2020 годы"</t>
  </si>
  <si>
    <t>Подпрограмма: Поддержка социально ориентированных некоммерческих организаций</t>
  </si>
  <si>
    <t>Подпрограмма: Развитие территорииального общественного самоуправления</t>
  </si>
  <si>
    <t>Расходы местного бюджета на софинансирование мероприятий в рамках реализации ГП Архангельской области «Развитие местного самоуправления в Архангельской области и государственная поддержка социально ориентированных некоммерческих организаций (2014-2020 годы)» подпрограммы «Развитие территориального общественного самоуправления в Архангельской области (2014-2020 годы)»</t>
  </si>
  <si>
    <t>Муниципальная программа "Профилактика терроризма и экстремизма в муниципальном образовании "Город Коряжма" на 2018-2020 годы"</t>
  </si>
  <si>
    <t>Муниципальная программа "Развитие образования в городе Коряжме на 2018-2020 годы"</t>
  </si>
  <si>
    <t>Подпрограмма: Развитие общего образования в городе Коряжме на 2018-2020 годы</t>
  </si>
  <si>
    <t>Подпрограмма: Развитие воспитания и дополнительного образования детей в городе Коряжме на 2018-2020 годы</t>
  </si>
  <si>
    <t>Подпрограмма: Развитие системы отдыха и оздоровления детей в городе Коряжме на 2018-2020 годы</t>
  </si>
  <si>
    <t>Подпрограмма: Создание безопасных условий образовательных отношений и материально-техническое обеспечение муниципальных образовательных организаций города Коряжмы на 2018-2020 годы</t>
  </si>
  <si>
    <t>L0273</t>
  </si>
  <si>
    <t>Мероприятия по обеспечению доступности приоритетных объектов и услуг в приоритетных сферах жизнедеятельности инвалидов и других маломобильных групп населения, осуществляемые в рамках государственной программы Архангельской области «Социальная поддержка граждан в Архангельской области (2013-2020 годы)» за счет средств местного бюджета</t>
  </si>
  <si>
    <t>Муниципальная программа "Развитие молодежной политики на территории муниципального образования "Город Коряжма" на 2018-2020 годы"</t>
  </si>
  <si>
    <t>S8310</t>
  </si>
  <si>
    <t>Софинансирование расходов по повышению средней заработной платы работников муниципальных учреждений культуры в целях реализации Указа Президента РФ от 07.05.2012 № 597 «О мероприятиях по реализации государственной социальной политики» за счет средств местного бюджета</t>
  </si>
  <si>
    <t>L5190</t>
  </si>
  <si>
    <t>L5580</t>
  </si>
  <si>
    <t>Муниципальная программа "Улучшение условий и охраны труда на территории муниципального образования "Город Коряжма" на 2018-2022 годы"</t>
  </si>
  <si>
    <t>Муниципальная программа  "Создание условий в сфере охраны здоровья граждан на территории муниципального образования "Город Коряжма" 2018-2022 годы"</t>
  </si>
  <si>
    <t>Муниципальная программа "Дополнительные меры социальной поддержки отдельным категориям граждан на территории муниципального образования "Город Коряжма" на 2018-2022 годы"</t>
  </si>
  <si>
    <t>Ведомственная целевая программа "Обеспечение пожарной безопасности, предупреждение и ликвидация чрезвычайных ситуаций на территории муниципального образования "Город Коряжма" на 2018-2020 годы"</t>
  </si>
  <si>
    <t>58</t>
  </si>
  <si>
    <t>Непрограммные расходы в области национальной обороны</t>
  </si>
  <si>
    <t>59</t>
  </si>
  <si>
    <t>Непрограммные расходы в области национальной безопасности и правоохранительной деятельности</t>
  </si>
  <si>
    <t>Непрограммные расходы в области национальной экономики</t>
  </si>
  <si>
    <t>61</t>
  </si>
  <si>
    <t>Непрограммные расходы в области жилищно-коммунального хозяйства</t>
  </si>
  <si>
    <t>62</t>
  </si>
  <si>
    <t>63</t>
  </si>
  <si>
    <t>Непрограммные расходы в сфере культуры</t>
  </si>
  <si>
    <t>64</t>
  </si>
  <si>
    <t>Непрограммные расходы в области здравоохранения</t>
  </si>
  <si>
    <t>65</t>
  </si>
  <si>
    <t>Непрограммные расходы в области физической культуры и спорта</t>
  </si>
  <si>
    <t>Публикация официальной информации</t>
  </si>
  <si>
    <t>Межмуниципальное сотрудничество (командировочные расходы)</t>
  </si>
  <si>
    <t>создание, содержание сайта, поддержание доменного имени</t>
  </si>
  <si>
    <t>представительские расходы</t>
  </si>
  <si>
    <t>поздравительные открытки ко Дню Победы</t>
  </si>
  <si>
    <t>приобретение  расходных материалов для грамот, благодарностей</t>
  </si>
  <si>
    <t>премии главы</t>
  </si>
  <si>
    <t>денежное сопровождение к наградам, медалям</t>
  </si>
  <si>
    <t>поощрение коллективов и граждан города</t>
  </si>
  <si>
    <t>поставка Креста Святого Лонгина Коряжемского</t>
  </si>
  <si>
    <t>поставка медали "За вклад в развитие муниципального образования"</t>
  </si>
  <si>
    <t>поставка медали "Благодарение матери"</t>
  </si>
  <si>
    <t>стенды для размещения печатных агитационных материалов</t>
  </si>
  <si>
    <t>350</t>
  </si>
  <si>
    <t>320</t>
  </si>
  <si>
    <t>700</t>
  </si>
  <si>
    <t>730</t>
  </si>
  <si>
    <t>Муниципальная программа «Формирование современной городской среды муниципального образования «Город Коряжма» на 2017-2022 годы»</t>
  </si>
  <si>
    <t>L5550</t>
  </si>
  <si>
    <t>Расходы местного бюджета на софинансирование мероприятий по формированию современной городской среды</t>
  </si>
  <si>
    <t>L5600</t>
  </si>
  <si>
    <t>Расходы местного бюджета на софинансирование мероприятий по поддержке обустройства мест массового отдыха населения (городских парков)</t>
  </si>
  <si>
    <t>Организация конкурса социальных проектов на предоставление субсидий (грантов) по приоритетным направлениям развития ТОС</t>
  </si>
  <si>
    <t>Проведение конкурсного отбора СО НКО с целью предоставления субсидий на реализацию целевых социальных проектов СО НКО</t>
  </si>
  <si>
    <t>Оснащение образовательных учреждений системами видеонаблюдения (МДОУ №№ 6-18)</t>
  </si>
  <si>
    <t xml:space="preserve">Изготовление и установка входных дверей в ФДОД "ДДТ" </t>
  </si>
  <si>
    <t>Оснащение образовательных учреждений системами видеонаблюдения (ФДОД "ДДТ")</t>
  </si>
  <si>
    <t>Установка системы видеонаблюдения внутри и по периметру здания МБУ ДО "Коряжемская ДШИ"</t>
  </si>
  <si>
    <t>Установка системы видеонаблюдения по периметру и внутри здания МОУ ДО "Коряжемская ДЮСШ"</t>
  </si>
  <si>
    <t>Организация и проведение городского конкурса "Ученик года" для обучающихся 9-11 классов</t>
  </si>
  <si>
    <t>Проведение городской Ярмарки ученических проектов, городских предметных олимпиад по учебным дисциплинам для учащихся 5-8 классов</t>
  </si>
  <si>
    <t>Проведение городской учебно-исследовательской конференции "Юность Коряжмы"</t>
  </si>
  <si>
    <t>Участие в областной научно-практической конференции старшеклассников "Юность Поморья"</t>
  </si>
  <si>
    <t>Проведение турнира учащихся школ, гимназий, лицеев "Интеллектуальный марафон"</t>
  </si>
  <si>
    <t>Участие в муниципальном этапе всероссийской олимпиады школьников</t>
  </si>
  <si>
    <t>Участие в региональном этапе всероссийской олимпиады школьников</t>
  </si>
  <si>
    <t>Присуждение Премии главы МО и именных стипендий наиболее отличившимся учащимся ОО</t>
  </si>
  <si>
    <t>Чествование лучших выпускников 11 классов ОО</t>
  </si>
  <si>
    <t>Организация и проведение межрайонных и городских конференций, педчтений, конкурсов, семинаров</t>
  </si>
  <si>
    <t>Организация торжественных приемов главой МО лучших педагогических работников</t>
  </si>
  <si>
    <t>Организация расширенного августовского совещания педагогов и руководящих работников ОО</t>
  </si>
  <si>
    <t>Участие в августовском совещании педагогических работников Архангельской области</t>
  </si>
  <si>
    <t>Организация и проведение педчтений, конференций для педагогов города, издание сборников материалов, присвоение ISBN</t>
  </si>
  <si>
    <t>Организация и проведение конкурсов профессионального педагогического мастерства</t>
  </si>
  <si>
    <t>Организация и проведение городских акций, конкурсов, спартакиад и других мероприятий для детей ДОУ</t>
  </si>
  <si>
    <t>Развитие объединений дополнительного образования детей различной направленности</t>
  </si>
  <si>
    <t>Проведение городских массовых воспитательных мероприятий с детьми в рамках календарного плана мероприятий в сфере образования</t>
  </si>
  <si>
    <t>Участие в областных, региональных, всероссийских воспитательных мероприятиях для детей (конкурсах, фестивалях, соревнованиях)</t>
  </si>
  <si>
    <t>Проведение организационно-методических мероприятий с педагогами (конференции, конкурсы профессионального мастерства)</t>
  </si>
  <si>
    <t>323</t>
  </si>
  <si>
    <t>Отдых детей, находящихся в трудной жизненной ситуации в лагерях с дневным пребыванием (малоимущие, учет в ПДН, СОП)</t>
  </si>
  <si>
    <t>Организация питания в лагерях с дневным пребыванием детей</t>
  </si>
  <si>
    <t>Частичная оплата путевок для учащихся-спортсменов, кадетов в загородные оздоровительные лагеря</t>
  </si>
  <si>
    <t>Участие активистов детских общественных организаций в профильных сменах</t>
  </si>
  <si>
    <t>Частичная оплата путевок для детей, находящихся в трудной жизненной ситуации (малоимущие, многодетные, под опекой, неработающие)</t>
  </si>
  <si>
    <t>Частичная оплата путевок для одаренных детей в ФДОЦ "Орленок", "Смена", "Артек"</t>
  </si>
  <si>
    <t>Частичная оплата проезда к месту отдыха и обратно организованных групп детей</t>
  </si>
  <si>
    <t>Проведение праздничных программ открытия и закрытия летней оздоровительной кампании</t>
  </si>
  <si>
    <t>Проведение конкурсов, фестивалей среди участников детских оздоровительных лагерей с дневным пребыванием детей</t>
  </si>
  <si>
    <t>Проведение смотра-конкурса лагерей с дневным пребыванием</t>
  </si>
  <si>
    <t>Субсидии автономным учреждениям на иные цели</t>
  </si>
  <si>
    <t>Транспортное обслуживание ДОЛ с дневным пребыванием детей</t>
  </si>
  <si>
    <t>Организация работы ДОЛ с дневным пребыванием детей на базе МОУ ДО "КДЮСШ"</t>
  </si>
  <si>
    <t>Организация работы ДОЛ с дневным пребыванием детей на базе МУ МКЦ "Родина"</t>
  </si>
  <si>
    <t>Ремонт помещений учительской МОУ СОШ № 5</t>
  </si>
  <si>
    <t>Ремонт кабинета химии МОУ СОШ № 5</t>
  </si>
  <si>
    <t>Устройство площадки для сбора бытовых отходов МОУ СОШ № 5</t>
  </si>
  <si>
    <t>Ремонт полов в столярной и слесарной мастерских МОУ СОШ № 5</t>
  </si>
  <si>
    <t>Устройство контейнерной площадки (без контейнеров) МОУ СОШ № 7</t>
  </si>
  <si>
    <t>Реконструкция приточной вентиляции обеденного зала МОУ СОШ № 7</t>
  </si>
  <si>
    <t>Ремонт моечных 1 этаж пристройка МОУ СОШ № 6</t>
  </si>
  <si>
    <t>Замена труб в столовой МОУ СОШ № 7</t>
  </si>
  <si>
    <t>Замена трубопровода водоснабжения МОУ СОШ № 7</t>
  </si>
  <si>
    <t>Замена 2-х теневых навесов МДОУ № 9</t>
  </si>
  <si>
    <t>Ремонт мягкой кровли над фойе ДДТ</t>
  </si>
  <si>
    <t>Ремонт теплового узла в клубе "Корчагинец"</t>
  </si>
  <si>
    <t>Прочие расходы в сфере образования</t>
  </si>
  <si>
    <t>Оплата питания обучающихся с ограниченными возможностями здоровья</t>
  </si>
  <si>
    <t>Оплата питания обучающихся из малообеспеченных семей</t>
  </si>
  <si>
    <t>Организация в период летней оздоровительной кампании профильных отрядов для подростков "группы риска"</t>
  </si>
  <si>
    <t>Проведение и организация фотовыставок, художественных работ, конкурсы социальных проектов, приуроченных к дню борьбы с наркоманией (26 июня), дню отказа от курения, Всемирному дню борьбы со СПИДом</t>
  </si>
  <si>
    <t>Проведение цикла мероприятий приуроченных к Международному дню борьбы с наркоманией, Дню отказа от курения, Всемирному дню борьбы со СПИДом</t>
  </si>
  <si>
    <t>Городская игра для школьников "Бросай-ка" на базе МОУ СОШ № 3</t>
  </si>
  <si>
    <t>Профилактическая городская акция "Наркотикам - нет"</t>
  </si>
  <si>
    <t>Организация и проведение городского конкурса на лучшую организацию работы по профилактике злоупотребления ПАВ среди образовательных учреждений</t>
  </si>
  <si>
    <t>Формирование и использование фонда специальной научно-методической литературы, видеофильмов, периодических изданий, полиграфической и иной продукции</t>
  </si>
  <si>
    <t>Разработка и распространение памяток для родителей несовершеннолетних по вопросу наркомании</t>
  </si>
  <si>
    <t>школа 2</t>
  </si>
  <si>
    <t>школа 5</t>
  </si>
  <si>
    <t>Обеспечение доступности зданий и сооружений, приспособление входа, лестниц, пандусных съездов, ремонт крыльца, оснащение подъемно-транспортным устройством, путей движения внутри зданий, зон оказания услуг, санитарно-гигиенических помещений, прилегающих территорий, оснащение реабилитационным оборудованием учреждений культуры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</si>
  <si>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</si>
  <si>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ДДТ, ПМСС</t>
  </si>
  <si>
    <t>МУК</t>
  </si>
  <si>
    <t>ДЮСШ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</si>
  <si>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01 июня 2012 года № 761 "О Национальной стратегии действий в интересах детей на 2012-2017 годы"</t>
  </si>
  <si>
    <t>78300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</si>
  <si>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</si>
  <si>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S8300</t>
  </si>
  <si>
    <t>Софинансирование расходов по повышению средней заработной платы педагогических работников муниципальных учреждений дополнительного образования в целях реализации Указа Президента РФ от 01.07.2012 № 761 «О Национальной стратегии действий в интересах детей на 2012-2017 годы» за счет средств местного бюджета</t>
  </si>
  <si>
    <t>МДОУ</t>
  </si>
  <si>
    <t>школы</t>
  </si>
  <si>
    <t>Укрепление материально-технической базы МУ "МКЦ "Родина"</t>
  </si>
  <si>
    <t>Ремонтные работы в МУ "МКЦ "Родина"</t>
  </si>
  <si>
    <t xml:space="preserve">Реализация календарного плана мероприятий для молодежи </t>
  </si>
  <si>
    <t>Организация и проведение встреч, круглых столов и иных мероприятий с участием социально активной молодежи</t>
  </si>
  <si>
    <t>Организация и проведение мероприятий по повышению правовой грамотности и электоральной активности молодежи</t>
  </si>
  <si>
    <t>Участие молодежного актива, творческих коллективов, сотрудников МУ МКЦ "Родина" в региональных, межрегиональных, областных, российских, международных мероприятиях</t>
  </si>
  <si>
    <t>Организация и проведение молодежных патриотических акций: "Бессмертный полк", "Георгиевская ленточка", "Свеча памяти"</t>
  </si>
  <si>
    <t>Организация и проведение мероприятий по формированию у молодежи гражданской позиции и чувства патриотизма</t>
  </si>
  <si>
    <t>Участие в "Вахте памяти" поискового отряда "Мужество"</t>
  </si>
  <si>
    <t>Содействие развитию молодежного волонтерского (добровольческого) движения в городе: организация школы волонтеров, проведение социальных акций волонтеров</t>
  </si>
  <si>
    <t>Комплекс мероприятий по профориентации молодежи (семинары, лекции)</t>
  </si>
  <si>
    <t>Организация и проведение творческого и молодежного марафона</t>
  </si>
  <si>
    <t>Содействие трудовой занятости несоввершеннолетних граждан от 14 до 18 лет в свободное от учебы время</t>
  </si>
  <si>
    <t>ДШИ</t>
  </si>
  <si>
    <t>78310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</si>
  <si>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 597 "О мероприятиях по реализации государственной социальной политики"</t>
  </si>
  <si>
    <t>ККДЦ, ЦБС, "Родина"</t>
  </si>
  <si>
    <t>Пополнение библиотечного фонда</t>
  </si>
  <si>
    <t>Организация обучения по охране труда и проверке знаний требований охраны труда руководителей, специалистов муниципальных учреждений</t>
  </si>
  <si>
    <t>Поощрение победителей городских смотров-конкурсов по охране труда</t>
  </si>
  <si>
    <t>Проведение круглых столов, семинаров, областных семинаров по вопросам организации работы по охране труда, участие в проведении обучения по охране труда руководителей и специалистов</t>
  </si>
  <si>
    <t>Организация плавательного всеобуча для первоклассников общеобразовательных организаций города на базе частного учреждения "Спорткомбинат "Олимп"</t>
  </si>
  <si>
    <t>Проведение акарицидной обработки на территории города в местах отдыха населения, в т.ч. зон летнего отдыха детей</t>
  </si>
  <si>
    <t>Проведение дератизационной обработки на территории города в местах отдыха населения, в т.ч. зон летнего отдыха детей (весна-осень)</t>
  </si>
  <si>
    <t>Проведение сбора и утилизации ртутьсодержащих отходов 1 класса опасности в муниципальных образовательных организациях, учреждениях дополнительного образования города</t>
  </si>
  <si>
    <t>360</t>
  </si>
  <si>
    <t>Деятельность Совета по делам молодежи при администрации города (взаимодействие с государственными органами власти, учреждениями и предприятиями, участие дублера главы муниципального образования в областных мероприятиях в сфере молодежной  политики, оказание организационно-методической помощи и т.п.)</t>
  </si>
  <si>
    <t>Расходы на организацию работы профильного отряда для детей-инвалидов в летние каникулы</t>
  </si>
  <si>
    <t>Мероприятия в сфере социальной политики, осуществляемые органами местного самоуправления</t>
  </si>
  <si>
    <t>Расходы, связанные с проведением мероприятий для социально незащищенных категорий граждан, посвященных общероссийским праздникам и праздничным датам</t>
  </si>
  <si>
    <t>Расходы по оплате проезда граждан и членов их семей, награждаемых за заслуги в воспитании детей, победителей городских и областных конкурсов</t>
  </si>
  <si>
    <t>Бесплатная помывка в бане малоимущих граждан, проживающих в домах без ванных комнат</t>
  </si>
  <si>
    <t>Приобретение школьных принадлежностей для детей из семей, находящихся в трудной жизненной ситуации, для подготовки к новому учебному году</t>
  </si>
  <si>
    <t>634</t>
  </si>
  <si>
    <t>Расходы по поддержке городского Совета ветеранов войны, труда, Вооруженных сил и правоохранительных органов</t>
  </si>
  <si>
    <t>Иные субсидии некоммерческим организациям (за исключением государственных (муниципальных) учреждений)</t>
  </si>
  <si>
    <t>Ремонт отмостки МДОУ № 10</t>
  </si>
  <si>
    <t>Расходы, связанные с проведением мероприятий для детей-инвалидов и инвалидов</t>
  </si>
  <si>
    <t>Оплата 50% стоимости питания для детей-инвалидов, обучающихся в школах</t>
  </si>
  <si>
    <t>Организация спортивно-оздоровительной группы для инвалидов на базе частного учреждения "Спорткомбинат "Олимп" с инструктором-методистом</t>
  </si>
  <si>
    <t>Организация спортивно-оздоровительной группы для детей - инвалидов на базе частного учреждения "Спорткомбинат "Олимп" с инструктором-методистом</t>
  </si>
  <si>
    <t>Расходы по поддержке общественной организации "Коряжемская городская организация Всероссийского общества инвалидов"</t>
  </si>
  <si>
    <t>Устройство гимнастической площадки МОУ "СОШ № 5"</t>
  </si>
  <si>
    <t>Устройство гимнастического городка (подготовительные работы) спортивно-технической зоны МОУ "СОШ №1"</t>
  </si>
  <si>
    <t>Содержание хоккейных кортов у МОУ "СОШ № 7" и ФДОД "ДДТ" МОУ "СОШ №1"</t>
  </si>
  <si>
    <t>Повышение квалификации тренеров-преподавателей МОУ ДО "КДЮСШ"</t>
  </si>
  <si>
    <t>Ежегодное поощрение лучших спортсменов-учащихся общеобразовательных учреждений города</t>
  </si>
  <si>
    <t>Ежегодное поощрение учителей физической культуры общеобразовательных учреждений города по итогам городской Спартакиады</t>
  </si>
  <si>
    <t>Организация и проведение городских и Всероссийских массовых спортивных соревнований</t>
  </si>
  <si>
    <t>Организация и проведение Спартакиады среди трудовых коллективов организаций города</t>
  </si>
  <si>
    <t>Поддержка спортивных общественных организаций, федераций по видам спорта</t>
  </si>
  <si>
    <t>Реализация календарного плана физкультурных мероприятий и спортивных мероприятий</t>
  </si>
  <si>
    <t>Медицинское обеспечение физкультурно-оздоровительных мероприятий и спортивных соревнований</t>
  </si>
  <si>
    <t>Проведение тестирования по нормативам ВФСК "ГТО"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</si>
  <si>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</si>
  <si>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</si>
  <si>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Проезд к месту отдыха</t>
  </si>
  <si>
    <t>Приобретение товаров, работ, услуг в пользу граждан в целях их социального обеспечения</t>
  </si>
  <si>
    <t>Санаторно-курортное лечение в санаториях-профилакториях, расположенных на территории города  (денежная компенсация)</t>
  </si>
  <si>
    <t>Санаторно-курортное лечение в санаториях-профилакториях, расположенных на территории города  (оплата услуг)</t>
  </si>
  <si>
    <t>Оплата за жилое помещение и коммунальные услуги</t>
  </si>
  <si>
    <t>Бесплатный проезд на  городском и пригородном автотранспорте</t>
  </si>
  <si>
    <t>Бесплатное обеспечение лекарственными средствами</t>
  </si>
  <si>
    <t>Изготовление и ремонт зубных протезов (за исключением протезов из металлокерамики и драг.металлов)</t>
  </si>
  <si>
    <t>Установка памятной мемориальной доски Почетному гражданину</t>
  </si>
  <si>
    <t>R5190</t>
  </si>
  <si>
    <t>R5580</t>
  </si>
  <si>
    <t>R0273</t>
  </si>
  <si>
    <t xml:space="preserve">ГРБС </t>
  </si>
  <si>
    <t xml:space="preserve">Совет адм-ции </t>
  </si>
  <si>
    <t>Охрана зданий, не переданных в пользование юридическим и физическим лицам</t>
  </si>
  <si>
    <t>Организация и проведение конкурсов, в т.ч. профессионального мастерства среди субъектов малого и среднего предпринимательства</t>
  </si>
  <si>
    <t>Размещение информационных статей и видеоматериалов о возможностях и потенциале предпринимательства в городских средствах массовой информации</t>
  </si>
  <si>
    <t>Предоставление субсидий начинающим предпринимателям на создание собственного бизнеса</t>
  </si>
  <si>
    <t>322</t>
  </si>
  <si>
    <t>Субсидии гражданам на приобретение жилья</t>
  </si>
  <si>
    <t xml:space="preserve">Социальные выплаты на обеспечение жильем молодых семей </t>
  </si>
  <si>
    <t>Расходы на обеспечение деятельности МУ "УСиКР"</t>
  </si>
  <si>
    <t>Муниципальная программа "Капитальное строительство на территории муниципального образования "Город Коряжма" на 2018 - 2022 годы</t>
  </si>
  <si>
    <t>Муниципальная программа "Обеспечение жильем молодых семей на 2017-2020 годы"</t>
  </si>
  <si>
    <t>Муниципальная программа "Развитие городского хозяйства на территории муниципального образования "Город Коряжма" на 2018 - 2022 годы"</t>
  </si>
  <si>
    <t>Прочая закупка товаров, работ и услуг для обеспечения государственных (муниципальных) нужд</t>
  </si>
  <si>
    <t>Строительство и реконструкция объектов капитального строительства муниципальной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</si>
  <si>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</si>
  <si>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</si>
  <si>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строительство городского кладбища</t>
  </si>
  <si>
    <t>Содержание объектов озеленения</t>
  </si>
  <si>
    <t>Покупка электрической энергии для объектов наружного освещения</t>
  </si>
  <si>
    <t>Передача электрической энергии для объектов наружного освещения</t>
  </si>
  <si>
    <t>Содержание объектов наружного освещения</t>
  </si>
  <si>
    <t>электроснабжение ул.Низовка</t>
  </si>
  <si>
    <t>Обеспечение доступности услуг бань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</si>
  <si>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</si>
  <si>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Содержание фонтанов</t>
  </si>
  <si>
    <t>Содержание объектов дренажно-ливневой канализации</t>
  </si>
  <si>
    <t>Организация пассажирских перевозок автомобильным транспортом общего пользования на отдельных социально-значимых маршрутах</t>
  </si>
  <si>
    <t>Расходы на выплаты персоналу казенных учреждений</t>
  </si>
  <si>
    <t>Выполнение работ по модернизации систем освещения помещений с применением энергосберегающих технологий, установка датчиков движения</t>
  </si>
  <si>
    <t>Замена дверных и оконных блоков</t>
  </si>
  <si>
    <t>Муниципальная программа "Развитие физической культуры и спорта на территории муниципального образования "Город Коряжма"  на 2018-2020 г.г."</t>
  </si>
  <si>
    <t>Муниципальная программа "Развитие физической культуры и спорта на территории муниципального образования "Город Коряжма"  на 2018-2020 годы"</t>
  </si>
  <si>
    <t>публикация в СМИ</t>
  </si>
  <si>
    <t>поздравительные открытки</t>
  </si>
  <si>
    <t>Материалы для изготовления грамот, благодарностей</t>
  </si>
  <si>
    <t>административное наказание</t>
  </si>
  <si>
    <t>информатика (ФУ) АС "Бюджет"-474,4, "Смета"-508,8</t>
  </si>
  <si>
    <t>предоставление субсидий на поддержку и развитие СМП и среднего предпринимательства, занимающихся социально-значимыми видами деятельности</t>
  </si>
  <si>
    <t>Подпрограмма: Развитие торговли на территории 
муниципального образования «Город Коряжма»</t>
  </si>
  <si>
    <t>покупка электрической энергии для светофорных объектов</t>
  </si>
  <si>
    <t>передача электрической энергии для светофорных объектов</t>
  </si>
  <si>
    <t>п. 6.1 Выполнение проекта местных нормативов градостроительного преоктирования МО "Город Коряжма"</t>
  </si>
  <si>
    <t>п. 2.1.5 Проведение проверки достоверности сметной стоимости объекта: "Создание инженерной, транспортной инфраструктуры земельного участка "Зеленый -1 в г. Коряжме. Прокладка наружного водопровода</t>
  </si>
  <si>
    <t>п.3.1. Обеспечение доступности услуг бань в связи с регулированием органами местного самоуправления тарифов</t>
  </si>
  <si>
    <t>содержание пляжа</t>
  </si>
  <si>
    <t>Организация обучения по ОТ и проверке знаний руководителей, 
специалистов МУ</t>
  </si>
  <si>
    <t xml:space="preserve"> Поощрение победителей городских смотров-конкурсов по ОТ</t>
  </si>
  <si>
    <t>1.1.3 установка  наружного видеонаблюдения по периметру здания мдоу №1 ,2,5</t>
  </si>
  <si>
    <t>Муниципальная программа "Развитие физической культуры и спорта на территории муниципального образования "Город Коряжма"  на 2018 - 2020 годы"</t>
  </si>
  <si>
    <t xml:space="preserve">содержание хоккейного корта шк7 </t>
  </si>
  <si>
    <t>Оснащение образовательных учреждений системами видеонаблюдения:  ДДТ</t>
  </si>
  <si>
    <t>изготовление и установка входной двери в ДДТ</t>
  </si>
  <si>
    <t xml:space="preserve"> ФДОД "ДДТ", "Центр ПМСС" на выполнение муниципального задания, в том числе:</t>
  </si>
  <si>
    <t>ДДТ</t>
  </si>
  <si>
    <t>ПМСС</t>
  </si>
  <si>
    <t>учреждения доп образования (иные), в том числе:</t>
  </si>
  <si>
    <t>Муниципальная программа "Развитие сферы культуры на территории муниципального образования "Город Коряжма" на 2018-2020 годы"</t>
  </si>
  <si>
    <t>ДЮСШ , иные:</t>
  </si>
  <si>
    <t>"День молодежи"</t>
  </si>
  <si>
    <t>мероприятия:</t>
  </si>
  <si>
    <t>деятельность Совета по делам молодежи при администрации города</t>
  </si>
  <si>
    <t>сбор и утилизация ртутьсодержащих отходов 1 кл. опасности</t>
  </si>
  <si>
    <t xml:space="preserve"> Организация и проведение городских акций, конкурсов, спартакиад и др. мероприятий для детей ДОУ</t>
  </si>
  <si>
    <t>Участие в муниципальном этапе Всероссийской  олимпиады школьников</t>
  </si>
  <si>
    <t>Участие в региональном этапе Всероссийской  олимпиады школьников</t>
  </si>
  <si>
    <t>Организация и проведение  конкурса "Ученик года" для уч-ся 9-11 кл</t>
  </si>
  <si>
    <t xml:space="preserve">Присуждение Премии главы МО и  именных стипендий наиболее отличившимся учащимся </t>
  </si>
  <si>
    <t>Чествование лучших выпускников 11 кл общеобраз учр</t>
  </si>
  <si>
    <t>Подключение, установка и оплата услуг сети Интернет</t>
  </si>
  <si>
    <t>п. 3.1 Пополнение библиотечных фондов ЦБС (федеральный бюджет)</t>
  </si>
  <si>
    <t>фб</t>
  </si>
  <si>
    <t>п. 3.1 Пополнение библиотечных фондов ЦБС (областной бюджет)</t>
  </si>
  <si>
    <t>об</t>
  </si>
  <si>
    <t>п. 1.1.5 Развитие и укрепление МТБ муниципальных учреждений культуры (ККДЦ - федеральный бюджет)</t>
  </si>
  <si>
    <t>п. 1.1.5 Развитие и укрепление МТБ муниципальных учреждений культуры (ККДЦ - областной бюджет)</t>
  </si>
  <si>
    <t>п. 1.1.5 Развитие и укрепление МТБ муниципальных учреждений культуры (ККДЦ)</t>
  </si>
  <si>
    <t>Субсидии бюджетным учреждениям на мун.задание</t>
  </si>
  <si>
    <t>на выполнение муниципального задания</t>
  </si>
  <si>
    <t>на иные цели</t>
  </si>
  <si>
    <t xml:space="preserve">Календарный план </t>
  </si>
  <si>
    <t>Организация и проведение Спартакиады среди трудовых коллетивов организаций города</t>
  </si>
  <si>
    <t xml:space="preserve"> Календарный план мероприятий</t>
  </si>
  <si>
    <t xml:space="preserve"> Поощрение лучших спортсменов-учащихся школ</t>
  </si>
  <si>
    <t xml:space="preserve"> Мед.обеспечение мероприятий</t>
  </si>
  <si>
    <t xml:space="preserve"> Проведение тестирования по нормам ВФСК ГТО</t>
  </si>
  <si>
    <t>поддержка  спортивных общественных организаций, федераций по видам спорта</t>
  </si>
  <si>
    <t>устройство гимнастической площадки МОУ СОШ № 5</t>
  </si>
  <si>
    <t>устройство гимнастического городка (подготовительные работы)      МОУ СОШ № 1</t>
  </si>
  <si>
    <t xml:space="preserve"> МОУ СОШ № 1 (подготовительные работы)</t>
  </si>
  <si>
    <t>обслуживание программных продуктов (АС "Бюджет", "Смета")</t>
  </si>
  <si>
    <t>Муниципальная  программа "Экономическое развитие муниципального образования "Город Коряжма" на 2015 - 2019 годы"</t>
  </si>
  <si>
    <t>Муниципальная программа "Капитальное строительство на территории муниципального образования "Город Коряжма" на 2018 - 2022 годы"</t>
  </si>
  <si>
    <t>Оснащение образовательных учреждений системами видеонаблюдения (МДОУ №№ 1-5)</t>
  </si>
  <si>
    <t>"Социальные места"</t>
  </si>
  <si>
    <t>Замена дверных и оконных блоков (школа 6)</t>
  </si>
  <si>
    <t>Ремонт кладки стены ДДТ</t>
  </si>
  <si>
    <t>Ремонтные работы в МОУ ДО "КДЮСШ" (ремонт цоколя и отмостки)</t>
  </si>
  <si>
    <t>Организация и проведение конкурсов профессионального педагогического мастерства (награждение)</t>
  </si>
  <si>
    <t>Подключение, установка и оплата услуг Интернет</t>
  </si>
  <si>
    <t>Развитие и укрепление материально-технической базы муниципальных учреждений культуры (ККДЦ)</t>
  </si>
  <si>
    <t>Устранение требований надзорных органов (в том числе пожарной безопасности) (замена светильников ЦБС)</t>
  </si>
  <si>
    <t>Устранение требований надзорных органов (в том числе пожарной безопасности) (замена речевого оповещения ЦБС)</t>
  </si>
  <si>
    <t>Ремотные работы (замена трубопровода ЦБС)</t>
  </si>
  <si>
    <t>Ремотные работы (потолок в зрительном зале ККДЦ)</t>
  </si>
  <si>
    <t>Приобретение обновления системы автоматизации библиотек "ИРБИС" (поставка новой версии)</t>
  </si>
  <si>
    <t>Организация и участие в конкурсно-фестивальных программах и ярмарочных проектах (участие в Маргаритинской ярмарке)</t>
  </si>
  <si>
    <t>Гастрольная деятельность творческих коллективов, организация концертных туров для лауреатов фестивалей и конкурсов российского и международного уровня</t>
  </si>
  <si>
    <t>Установка теплосчетчика на лыжной базе МОУ СОШ № 5</t>
  </si>
  <si>
    <t>Реализация календарного плана мероприятий в сфере культуры муниципального образования "Город Коряжма"</t>
  </si>
  <si>
    <t>Устройство теплоизоляции перекрытий (ЦБС)</t>
  </si>
  <si>
    <t>Установка экономичной водоразборной арматуры (ККДЦ)</t>
  </si>
  <si>
    <t>ИТОГО РАСХОДОВ</t>
  </si>
  <si>
    <t>Стадион МОУ "СОШ № 1" (подготовительные работы)</t>
  </si>
  <si>
    <t>Реконструкция стадиона МОУ "СОШ № 2"</t>
  </si>
  <si>
    <t>Ежегодное поощрение учителей физич.культуры общеобразовательных учреждений  города по итогам городской Спартакиады</t>
  </si>
  <si>
    <t>найм жилья</t>
  </si>
  <si>
    <t>единовременные выплаты</t>
  </si>
  <si>
    <t>Реконструкция системы отопления (ККДЦ)</t>
  </si>
  <si>
    <t>"Имущество", "Мониторинг"</t>
  </si>
  <si>
    <t>Электроснабжение ул.Низовка</t>
  </si>
  <si>
    <t>разработка ПСД газораспределительная сеть среднего давления для газоснабжения Зеленый-1</t>
  </si>
  <si>
    <t>Разработка ПСД газораспределительная сеть среднего давления для газоснабжения Зеленый-1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</si>
  <si>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</si>
  <si>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Установка экономичной водоразборной арматуры (ДОУ 6)</t>
  </si>
  <si>
    <t>Выполнение работ по модернизации индивидуальных тепловых пунктов (ДОУ 11)</t>
  </si>
  <si>
    <t>Выполнение работ по модернизации систем освещения помещений с применением энергосберегающих технологий, установка датчиков движения (школа 5 -10,0т.р., школа 6 - 11,0 т.р.)</t>
  </si>
  <si>
    <t>сумма с учетом предложений</t>
  </si>
  <si>
    <t>МУ "УСиКР" (целевые)</t>
  </si>
  <si>
    <t>МУ "УСиКР" (оборудование)</t>
  </si>
  <si>
    <t>Субсидии МУ УСиКР (целевые)</t>
  </si>
  <si>
    <t>Субсидии МУ УСиКР (приобретение оборудования)</t>
  </si>
  <si>
    <t>Установка стационарных арочных металлодетекторов (школы 2-7)</t>
  </si>
  <si>
    <t>Акцизы (дорожный фонд)</t>
  </si>
  <si>
    <t>ККДЦ, ЦБС, Родина</t>
  </si>
  <si>
    <t>L5270</t>
  </si>
  <si>
    <t>Расходы местного бюджета на софинансирование мероприятий в рамках реализации государственной поддержки малого и среднего предпринимательства, включая крестьянские (фермерские) хозяйства, а также реализация мероприятий по поддержке молодежного предпринимательства</t>
  </si>
  <si>
    <t>S8410</t>
  </si>
  <si>
    <t>Расходы местного бюджета на софинансирование мероприятий в рамках реализации ГП Архангельской области «Развитие местного самоуправления в Архангельской области и государственная поддержка социально ориентированных некоммерческих организаций (2014-2020 годы)» подпрограммы «Государственная поддержка социально ориентированных некоммерческих организаций»</t>
  </si>
  <si>
    <t>Реализация образовательных программ</t>
  </si>
  <si>
    <t>Мероприятия по обеспечению доступности приоритетных объектов и услуг в приоритетных сферах жизнедеятельности инвалидов и других маломобильных групп населения, осуществляемые в рамках государственной программы Архангельской области «Социальная поддержка граждан в Архангельской области (2013-2020 годы)»</t>
  </si>
  <si>
    <t xml:space="preserve"> Мероприятия по обеспечению доступности приоритетных объектов и услуг в приоритетных сферах жизнедеятельности инвалидов и других маломобильных групп населения, осуществляемые в рамках государственной программы Архангельской области «Социальная поддержка граждан в Архангельской области (2013-2020 годы)»</t>
  </si>
  <si>
    <t>Осуществление государственных полономочий по финансовому обеспечению оплаты набора продуктов питания в оздоровительных лагерях с дневным пребыванием детей</t>
  </si>
  <si>
    <t>Расходы местного бюджета на софинансирование мероприятий в рамках реализации ГП Архангельской области «Социальная поддержка граждан в Архангельской области на 2013 - 2020 годы» подпрограммы «Развитие системы отдыха и оздоровления детей»</t>
  </si>
  <si>
    <t>Расходы местного бюджета на софинансирование мероприятий в рамках реализации ГП Архангельской области «Культура Русского Севера (2013-2020 годы)» по поддержке отрасли культуры</t>
  </si>
  <si>
    <t>Расходы местного бюджета на софинансирование мероприятий в рамках реализации ГП Архангельской области «Культура Русского Севера (2013-2020 годы)»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</si>
  <si>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 xml:space="preserve">Поддержка отрасли культуры </t>
  </si>
  <si>
    <t>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</si>
  <si>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Монтаж сантехнических перегородок МОУ СОШ № 5</t>
  </si>
  <si>
    <t>Установка монтаж стационарных арочных металлодетекторов МКЦ "Родина"</t>
  </si>
  <si>
    <t>Замена дверных и оконных блоков (ЦБС - 64,7 т.р., ККДЦ - 2500,0 т.р. (874,8 - фасад), Родина - 844,3 т.р.)</t>
  </si>
  <si>
    <t>Оказание содействия органам ТОС в проведении культурно-массовых и спортивных мероприятий по месту жительства</t>
  </si>
  <si>
    <t>Мероприятия в сфере гражданской обороны и защиты населения и территории муниципального образования от чрезвычайных ситуаций, осуществляемые органами местного самоуправления</t>
  </si>
  <si>
    <t>80500</t>
  </si>
  <si>
    <t>78420</t>
  </si>
  <si>
    <t>составление списков кандидатов в присяжные заседатели</t>
  </si>
  <si>
    <t>Развитие территориального общественного самоуправления в Архангельской области</t>
  </si>
  <si>
    <t>Подпрограмма: Развитие территориального общественного самоуправления</t>
  </si>
  <si>
    <t>федеральный бюджет</t>
  </si>
  <si>
    <t>областной бюджет</t>
  </si>
  <si>
    <t>412</t>
  </si>
  <si>
    <t xml:space="preserve">Бюджетные инвестиции на приобретение объектов недвижимого имущества в государственную (муниципальную) собственность 
</t>
  </si>
  <si>
    <t>78120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</si>
  <si>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</si>
  <si>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Выполнение работ по модернизации систем освещения помещений с применением энергосберегающих технологий, установка датчиков движения (ЦБС - 90,0 т.р., ККДЦ - 380 т.р.)</t>
  </si>
  <si>
    <t>Устройство системы водоотведения (микрорайон Зеленый)</t>
  </si>
  <si>
    <t>Муниципальная программа  "Энергосбережение и повышение энергетической эффективности муниципального образования "Город Коряжма" на 2018-2022 годы"</t>
  </si>
  <si>
    <t>Разработка плана по предупреждению и ликвидации разлива нефти и нефтепродуктов на территории МО "Город Коряжма"</t>
  </si>
  <si>
    <t>Ремонт защитных сооружений ГО</t>
  </si>
  <si>
    <t>Обеспечение первичных мер гражданской безопасности в рамках городского округа</t>
  </si>
  <si>
    <t>Выкуп жилых помещений в жилых домах, признанных аварийными и подлежащими сносу</t>
  </si>
  <si>
    <t>Проведение кадастровых работ</t>
  </si>
  <si>
    <t>оценка движимого и недвижимого имущества и размещ информ в СМИ</t>
  </si>
  <si>
    <t>ведение учета платы за найм жилых помещений, обновление программного продукта "Контур ЖКХ"</t>
  </si>
  <si>
    <t>Ремонт электрики и вентиляции (ул. им. Дыбцына, д. 16, кв. 37)</t>
  </si>
  <si>
    <t>Осуществление регулярных перевозок автомобильным транспортом по регулируемым тарифам по муниципальным маршрутам регулярных перевозок №3 "Город Коряжма - дачи "Строитель", 1 - экспресс,  2 - экспресс, 3-экспресс, 5, 6</t>
  </si>
  <si>
    <t>Осуществление регулярных перевозок автомобильным транспортом по регулируемым тарифам по муниципальным маршрутам регулярных перевозок №3 "Город Коряжма - станция Низовка"</t>
  </si>
  <si>
    <t>Устройство тротуара вдоль ул. Рождественская</t>
  </si>
  <si>
    <t xml:space="preserve">Разработка комплексной схемы организации дорожного движения на территории муниципального образования «Город Коряжма» </t>
  </si>
  <si>
    <t>Установка светофора ул. Дыбцына - ул. Лермонтова</t>
  </si>
  <si>
    <t>Установка светофора с изменениями фаз светофорного регулирования на перекрестке пр. Ленина - ул. Советская</t>
  </si>
  <si>
    <t>Изготовление и установка ограничивающего пешеходного ограждения по ул. Космонавтов  (по четной стороне от ул. Набережной им. Н. Островского до существующего ограждения)</t>
  </si>
  <si>
    <t>Устройство ограничивающих пешеходных ограждений напротив МОУ СОШ №6</t>
  </si>
  <si>
    <t>Устройство ограничивающих пешеходных ограждений по ул. Строителей</t>
  </si>
  <si>
    <t>Устройство временной стоянки у городской  поликлиники</t>
  </si>
  <si>
    <t>Ремонт дорожного покрытия по ул. Набережной (от ул. Космонавтов до храма)</t>
  </si>
  <si>
    <t>Содержание и текущий ремонт улично-дорожной сети, в том числе демонтаж и установка дорожных знаков в соответствии с проектом организации дорожного движения, ремонт остановочного павильона по ул. Дыбцына (павильон и дорожное покрытие)-дорожные фонды</t>
  </si>
  <si>
    <t xml:space="preserve">п.3 Приобретение и установка индивидуальных (поквартирных) приборов учета энергетических ресурсов и возмещение нанимателям жилых помещений материальных затрат на оснащение индивидуальными (поквартирными) приборами учета жилых помещений </t>
  </si>
  <si>
    <t>Внедрение системы автоматизированного учета электроэнергии по объектам наружного освещения (включая годовое сопровождение системы)</t>
  </si>
  <si>
    <t>Замена светильников наружного освещения на светодиодные</t>
  </si>
  <si>
    <t>Возмещение затрат ресурсосберегающей организации МУП "ПУ ЖКХ" по установке коллективных (общедомовых) приборов учета энергоресурсов в доле муниципальных квартир (за 2017 и 2018 годы)</t>
  </si>
  <si>
    <t>Обустройство наружного освещения по ул. Спасской от ул. Архангельской микрорайона "Зеленый 1"</t>
  </si>
  <si>
    <t>Установка дополнительной опоры наружного освещения  с двумя светильниками у перекрестка улиц Дыбцына и Лермонтова (у дома №10 по ул. Дыбцына)</t>
  </si>
  <si>
    <t>Устройство тротуара  по ул. Набережной им. Н. Островского напротив МОУ СОШ №1 и дома №20</t>
  </si>
  <si>
    <t>Устройство тротуара по ул. Архангельской от перекрестка с ул. имени Глейха до существующего тротуара</t>
  </si>
  <si>
    <t>Благоустройство территории в районе аптеки по адресу ул. Советская, д.8 (расширение проезда между аптекой и МКД и вдоль МДОУ №2, устройство леерного ограждения, свод дерева, перенос столба)</t>
  </si>
  <si>
    <t>Приобретение уличных электронных часов для установки у д. № 25 по пр. Ленина</t>
  </si>
  <si>
    <t>Замена опоры в парке за зданием ФДОД "ДДТ" МОУ СОШ №1"</t>
  </si>
  <si>
    <t>Отвод дождевых вод у дома №19 по ул. Архангельской</t>
  </si>
  <si>
    <t>Субсидия МУП "Полигон" на содержание контейнерных площадок</t>
  </si>
  <si>
    <t>Реализация  муниципальной программы, ведомственной целевой программы муниципаль-ного образования, непрограммных направлений деятельности</t>
  </si>
  <si>
    <t>проверка достоверности сметной документации</t>
  </si>
  <si>
    <t>доля софинансирования населением (5%) за счет МБ</t>
  </si>
  <si>
    <t>Мероприятия по благоустройству дворовых территорий (МБ)</t>
  </si>
  <si>
    <t>Благоустройство территорий общего пользования</t>
  </si>
  <si>
    <t>Поддержка обустройства мест массового отдыха населения (городских парков) (МБ)</t>
  </si>
  <si>
    <t>Расходы местного бюджета на софинансирование поддержки обустройства мест массового отдыха населения (городских парков) (областной бюджет)</t>
  </si>
  <si>
    <t>S3660</t>
  </si>
  <si>
    <t>Расходы местного бюджета на поддержку государственных программ субъектов Российской Федерации и муниципальных программ формирования современной городской среды (областной бюджет)</t>
  </si>
  <si>
    <t>S3670</t>
  </si>
  <si>
    <t>Мероприятия по благоустройству дворовых территорий МБ</t>
  </si>
  <si>
    <t>Расходы местного бюджета на реализацию мероприятий по обеспечению жильем молодых семей</t>
  </si>
  <si>
    <t>L4970</t>
  </si>
  <si>
    <t>Социальные выплаты гражданам, кроме публичных нормативных социальных выплат МБ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</si>
  <si>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</si>
  <si>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78770</t>
  </si>
  <si>
    <t>Муниципальная программа "Управление муниципальными финансами и муниципальным долгом муниципального образования "Город Коряжма" на 2019-2023 годы</t>
  </si>
  <si>
    <t>811</t>
  </si>
  <si>
    <t>813</t>
  </si>
  <si>
    <t>Подпрограмма: Организация и обеспечение бюджетного процесса в муниципальном образовании «Город Коряжма</t>
  </si>
  <si>
    <t>Подпрограмма: Создание условий для обслуживания муниципальных учреждений муниципального образования «Город Коряжма» в сфере бюджетного, бухгалтерского, налогового учета и отчетности и экономического анализа</t>
  </si>
  <si>
    <t>Подпрограмма: Организация и обеспечение бюджетного процесса в муниципальном образовании «Город Коряжма»</t>
  </si>
  <si>
    <t>Устройство ограничивающих пешеходных ограждений напротив МОУ СОШ №1 (частично остаток за счет ДФ)</t>
  </si>
  <si>
    <t>Поддержка обустройства мест массового отдыха населения (городских парков) (областной бюджет) (МБ)</t>
  </si>
  <si>
    <t>78792</t>
  </si>
  <si>
    <t>78791</t>
  </si>
  <si>
    <t>ценные подарки для граждан</t>
  </si>
  <si>
    <t>632</t>
  </si>
  <si>
    <t>Организация конкурса социальных проектов на предоставление субсидий (грантов) по приоритетным направлениям развития ТОС (м.б.)</t>
  </si>
  <si>
    <t>Организация конкурса социальных проектов на предоставление субсидий (грантов) по приоритетным направлениям развития ТОСт(об.б.)</t>
  </si>
  <si>
    <r>
      <t xml:space="preserve">МДОУ "Детский сад комбинированного вида №15 "Березка", </t>
    </r>
    <r>
      <rPr>
        <i/>
        <sz val="8"/>
        <rFont val="Times New Roman Cyr"/>
        <charset val="204"/>
      </rPr>
      <t>местный бюджет</t>
    </r>
  </si>
  <si>
    <t>Расходы на создание и обеспечение деятельности технозоны Детского Арктического Технопарка Архангельской области за счет средств местного бюджета</t>
  </si>
  <si>
    <t>S6700</t>
  </si>
  <si>
    <t>Развитие объединений дополнительного образования детей различной направленности, в том числе спортивно- технической, военно-патриотической, музейных объединений и театральных коллективов (МБ)</t>
  </si>
  <si>
    <t>МАОУ "Межшкольный учебный комбинат" (приобретение автобуса)</t>
  </si>
  <si>
    <t>МОУ ДОД "Коряжемская детская школа искусств" (ремонт полов хореографического зала 1 этаж)</t>
  </si>
  <si>
    <t>МОУ ДОД "Коряжемская детская школа искусств" (косметический ремонт малого зала 2 этаж)</t>
  </si>
  <si>
    <t xml:space="preserve">1.6 Обновление музыкальных инструментов </t>
  </si>
  <si>
    <t>Замена блоков оконных Дыбцына 13 ДЮСШ</t>
  </si>
  <si>
    <t>Ремонт цоколя-отмостки ДЮСШ</t>
  </si>
  <si>
    <t>Получение заключения о проверке достоверности сметной стоимости работ ДЮСШ</t>
  </si>
  <si>
    <t>п. 1.3.3 Физкультура и спорт (замена теплоузла ДЮСШ)</t>
  </si>
  <si>
    <t>80320</t>
  </si>
  <si>
    <t>календарный план (м.б.)</t>
  </si>
  <si>
    <t>Участие в областной научно-практ конференции "Юность Поморья"</t>
  </si>
  <si>
    <t>2.5 Организация и проведение педчтений, конференций для педагогов города, издание сборников материалов, присвоение ISBN</t>
  </si>
  <si>
    <t>3.3 Проведение комплекса мероприятий, направленных на профилактику наркомании и пропаганду ЗОЖ,  приуроченных к Международному дню борьбы с наркоманией, Дню отказа от курения, Всемирному дню борьбы со СПИДом</t>
  </si>
  <si>
    <t>3.5  Профилактическая городская акция "Наркотикам - нет"</t>
  </si>
  <si>
    <t>3.7 Профилактическая городская акция "Все краски творчства против наркотиков"</t>
  </si>
  <si>
    <t>3.9  Организация и проведение городского конкурса на лучшую организацию работы по профилактике злоупотребления ПАВ среди образовательных учреждений</t>
  </si>
  <si>
    <t>4.3 Формирование и использование фонда специальной научно-методической литературы, видеофильмов, периодических изданий, полиграфической и иной продукции</t>
  </si>
  <si>
    <t>4.4 Разработка и распространение памяток для родителей несовершеннолетних по вопросу наркомании</t>
  </si>
  <si>
    <t>4.5 Приобретение учебно-метадический пособий для образовательных учреждений</t>
  </si>
  <si>
    <t>Ремонтные работы в МУ "МКЦ "Родина" (м.б.)</t>
  </si>
  <si>
    <t>Расходы местного бюджета в рамках реализации ГП Архангельской области «Культура Русского Севера (2013-2020 годы)»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</si>
  <si>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</si>
  <si>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п. 3.1 Пополнение библиотечных фондов ЦБС(м.б.)</t>
  </si>
  <si>
    <t xml:space="preserve">Реализация инновационного социального проекта "Дорога из желтого кирпича" </t>
  </si>
  <si>
    <t>81300</t>
  </si>
  <si>
    <t>1.1 Расходы по поддержке творческого объединения художников и мастеров декоративно-прикладного творчества: организация и оформление выставок; организация участия мастеров декоративно-</t>
  </si>
  <si>
    <t>1.8 Развитие туризма как средства приобщения граждан к историко-культурному и природному наследию</t>
  </si>
  <si>
    <t>Мероприятия по организации отдыха и оздоровления детей</t>
  </si>
  <si>
    <t>устройство картинг-трассы МОУ СОШ № 1</t>
  </si>
  <si>
    <t>82200</t>
  </si>
  <si>
    <t>Обеспечение  регулярных перевозок пассажиров и багажа автомобильным транспортом по регулируемым тарифам</t>
  </si>
  <si>
    <t>Приложение 10
к решению городской Думы
от _____________ № _____</t>
  </si>
  <si>
    <t>Ведомственная структура расходов бюджета муниципального образования "Город Коряжма" 
 на плановый период 2020 и 2021 годов</t>
  </si>
  <si>
    <t>УСЛОВНО УТВЕРЖДАЕМЫЕ РАСХОДЫ</t>
  </si>
  <si>
    <t>Муниципальная программа профилактики безнадзорности и правонарушений несовершеннолетних на территории МО "Город Коряжма" на 2019 -2021 годы</t>
  </si>
  <si>
    <t>Муниципальная программа "Нет-наркотикам" на 2019 - 2023годы</t>
  </si>
  <si>
    <t>Муниципальная программа "Доступная среда на 2019-2023 годы"</t>
  </si>
  <si>
    <t>МКЦ "Родина",МУ КЦБС</t>
  </si>
  <si>
    <t xml:space="preserve">МОУ "СОШ № 3 г. Коряжмы" </t>
  </si>
  <si>
    <t>Непрограммные расходв в области культуры</t>
  </si>
  <si>
    <t>Доходы</t>
  </si>
  <si>
    <t>Налоговые и неналоговые</t>
  </si>
  <si>
    <t>Дотации</t>
  </si>
  <si>
    <t>Прочие межбюджетные трансферты</t>
  </si>
  <si>
    <t>Дефицит</t>
  </si>
  <si>
    <t>Итого с дефицитом</t>
  </si>
  <si>
    <t>Разница</t>
  </si>
  <si>
    <t>местн</t>
  </si>
  <si>
    <t>обл</t>
  </si>
  <si>
    <t>фед</t>
  </si>
  <si>
    <t>итого</t>
  </si>
  <si>
    <t>ИТОГО ФБ+ОБ</t>
  </si>
  <si>
    <t>Тушение пожаров</t>
  </si>
  <si>
    <t>Условно утвержденные 2,5% и 5% от расходов МБ</t>
  </si>
  <si>
    <t>Условно утвержденные 2,5% и 5% от доходов собств +дотация+дефицит</t>
  </si>
  <si>
    <t>Ремонтные работы автомобильных дорог</t>
  </si>
  <si>
    <t>Приложение 8
к решению городской Думы
от ___________№ ________</t>
  </si>
  <si>
    <t>Распределение бюджетных ассигнований по разделам и подразделам классификации расходов бюджета муниципального образования "Город Коряжма"  на плановый период 2020 и 2021 годов</t>
  </si>
  <si>
    <t>Приложение 12
к решению городской Думы
от ______________  №__________</t>
  </si>
  <si>
    <t>Распределение бюджетных ассигнований по целевым статьям (муниципальным программам муниципального образования "Город Коряжма" и непрограммным направлениям деятельности), группам и подгруппам видов расходов классификации расходов бюджета муниципального образования "Город Коряжма"  на плановый период 2020 и 2021 годов</t>
  </si>
  <si>
    <t>Муниципальная программа "Нет-наркотикам" на 2019 - 2023 годы</t>
  </si>
  <si>
    <t>Муниципальная программа "Доступная среда на 2019 - 2023 годы"</t>
  </si>
  <si>
    <t>Сумма, тыс.руб.</t>
  </si>
</sst>
</file>

<file path=xl/styles.xml><?xml version="1.0" encoding="utf-8"?>
<styleSheet xmlns="http://schemas.openxmlformats.org/spreadsheetml/2006/main">
  <numFmts count="1">
    <numFmt numFmtId="164" formatCode="#,##0.0"/>
  </numFmts>
  <fonts count="54"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family val="1"/>
      <charset val="204"/>
    </font>
    <font>
      <sz val="9"/>
      <name val="Times New Roman"/>
      <family val="1"/>
      <charset val="204"/>
    </font>
    <font>
      <sz val="9"/>
      <name val="Times New Roman Cyr"/>
      <family val="1"/>
      <charset val="204"/>
    </font>
    <font>
      <b/>
      <sz val="9"/>
      <name val="Times New Roman"/>
      <family val="1"/>
      <charset val="204"/>
    </font>
    <font>
      <b/>
      <sz val="9"/>
      <name val="Times New Roman Cyr"/>
      <family val="1"/>
      <charset val="204"/>
    </font>
    <font>
      <i/>
      <sz val="10"/>
      <name val="Times New Roman Cyr"/>
      <charset val="204"/>
    </font>
    <font>
      <b/>
      <sz val="9"/>
      <name val="Times New Roman Cyr"/>
      <charset val="204"/>
    </font>
    <font>
      <sz val="9"/>
      <name val="Times New Roman Cyr"/>
      <charset val="204"/>
    </font>
    <font>
      <i/>
      <sz val="9"/>
      <name val="Times New Roman"/>
      <family val="1"/>
      <charset val="204"/>
    </font>
    <font>
      <i/>
      <sz val="9"/>
      <name val="Times New Roman Cyr"/>
      <charset val="204"/>
    </font>
    <font>
      <i/>
      <sz val="8"/>
      <name val="Times New Roman"/>
      <family val="1"/>
      <charset val="204"/>
    </font>
    <font>
      <i/>
      <sz val="8"/>
      <name val="Times New Roman Cyr"/>
      <charset val="204"/>
    </font>
    <font>
      <i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sz val="10"/>
      <name val="Arial"/>
      <family val="2"/>
      <charset val="204"/>
    </font>
    <font>
      <sz val="8"/>
      <name val="Times New Roman Cyr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</font>
    <font>
      <b/>
      <sz val="8"/>
      <name val="Times New Roman Cyr"/>
      <charset val="204"/>
    </font>
    <font>
      <b/>
      <sz val="8"/>
      <name val="Times New Roman Cyr"/>
      <family val="1"/>
      <charset val="204"/>
    </font>
    <font>
      <b/>
      <i/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sz val="8"/>
      <name val="Arial Cyr"/>
      <charset val="204"/>
    </font>
    <font>
      <b/>
      <i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Tahoma"/>
      <family val="2"/>
      <charset val="204"/>
    </font>
    <font>
      <sz val="10"/>
      <name val="Tahoma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i/>
      <sz val="8"/>
      <name val="Times New Roman Cyr"/>
      <charset val="204"/>
    </font>
    <font>
      <i/>
      <sz val="7"/>
      <name val="Times New Roman Cyr"/>
      <family val="1"/>
      <charset val="204"/>
    </font>
    <font>
      <b/>
      <i/>
      <sz val="7"/>
      <name val="Times New Roman Cyr"/>
      <charset val="204"/>
    </font>
    <font>
      <i/>
      <sz val="7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8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sz val="8"/>
      <color rgb="FFFF0000"/>
      <name val="Times New Roman Cyr"/>
      <family val="1"/>
      <charset val="204"/>
    </font>
    <font>
      <sz val="8"/>
      <color rgb="FFFF0000"/>
      <name val="Times New Roman"/>
      <family val="1"/>
      <charset val="204"/>
    </font>
    <font>
      <sz val="8"/>
      <color rgb="FFFF0000"/>
      <name val="Arial Cyr"/>
      <charset val="204"/>
    </font>
    <font>
      <sz val="8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9" fillId="0" borderId="0"/>
    <xf numFmtId="9" fontId="53" fillId="0" borderId="0" applyFont="0" applyFill="0" applyBorder="0" applyAlignment="0" applyProtection="0"/>
  </cellStyleXfs>
  <cellXfs count="361">
    <xf numFmtId="0" fontId="0" fillId="0" borderId="0" xfId="0"/>
    <xf numFmtId="49" fontId="6" fillId="2" borderId="4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49" fontId="12" fillId="2" borderId="4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right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>
      <alignment vertical="center" wrapText="1"/>
    </xf>
    <xf numFmtId="0" fontId="12" fillId="2" borderId="0" xfId="0" applyFont="1" applyFill="1" applyAlignment="1">
      <alignment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vertical="center" wrapText="1"/>
    </xf>
    <xf numFmtId="0" fontId="17" fillId="2" borderId="0" xfId="0" applyFont="1" applyFill="1" applyAlignment="1">
      <alignment vertical="center" wrapText="1"/>
    </xf>
    <xf numFmtId="0" fontId="9" fillId="2" borderId="0" xfId="0" applyFont="1" applyFill="1" applyAlignment="1">
      <alignment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164" fontId="6" fillId="2" borderId="4" xfId="0" applyNumberFormat="1" applyFont="1" applyFill="1" applyBorder="1" applyAlignment="1">
      <alignment horizontal="center" vertical="center" wrapText="1"/>
    </xf>
    <xf numFmtId="164" fontId="12" fillId="2" borderId="4" xfId="0" applyNumberFormat="1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164" fontId="8" fillId="2" borderId="4" xfId="0" applyNumberFormat="1" applyFont="1" applyFill="1" applyBorder="1" applyAlignment="1">
      <alignment horizontal="center" vertical="center" wrapText="1"/>
    </xf>
    <xf numFmtId="164" fontId="9" fillId="2" borderId="4" xfId="0" applyNumberFormat="1" applyFont="1" applyFill="1" applyBorder="1" applyAlignment="1">
      <alignment horizontal="center" vertical="center" wrapText="1"/>
    </xf>
    <xf numFmtId="164" fontId="15" fillId="2" borderId="4" xfId="0" applyNumberFormat="1" applyFont="1" applyFill="1" applyBorder="1" applyAlignment="1" applyProtection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49" fontId="20" fillId="2" borderId="2" xfId="0" applyNumberFormat="1" applyFont="1" applyFill="1" applyBorder="1" applyAlignment="1">
      <alignment horizontal="center" vertical="center" wrapText="1"/>
    </xf>
    <xf numFmtId="0" fontId="4" fillId="2" borderId="0" xfId="0" applyFont="1" applyFill="1"/>
    <xf numFmtId="164" fontId="16" fillId="2" borderId="4" xfId="0" applyNumberFormat="1" applyFont="1" applyFill="1" applyBorder="1" applyAlignment="1">
      <alignment horizontal="center" vertical="center" wrapText="1"/>
    </xf>
    <xf numFmtId="164" fontId="17" fillId="2" borderId="4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right" vertical="center" wrapText="1"/>
    </xf>
    <xf numFmtId="49" fontId="42" fillId="2" borderId="1" xfId="0" applyNumberFormat="1" applyFont="1" applyFill="1" applyBorder="1" applyAlignment="1">
      <alignment horizontal="center" vertical="center" wrapText="1"/>
    </xf>
    <xf numFmtId="49" fontId="42" fillId="2" borderId="2" xfId="0" applyNumberFormat="1" applyFont="1" applyFill="1" applyBorder="1" applyAlignment="1">
      <alignment horizontal="center" vertical="center" wrapText="1"/>
    </xf>
    <xf numFmtId="49" fontId="42" fillId="2" borderId="3" xfId="0" applyNumberFormat="1" applyFont="1" applyFill="1" applyBorder="1" applyAlignment="1">
      <alignment horizontal="center" vertical="center" wrapText="1"/>
    </xf>
    <xf numFmtId="49" fontId="42" fillId="2" borderId="4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right" vertical="center" wrapText="1"/>
    </xf>
    <xf numFmtId="49" fontId="24" fillId="2" borderId="1" xfId="0" applyNumberFormat="1" applyFont="1" applyFill="1" applyBorder="1" applyAlignment="1">
      <alignment horizontal="center" vertical="center" wrapText="1"/>
    </xf>
    <xf numFmtId="49" fontId="24" fillId="2" borderId="2" xfId="0" applyNumberFormat="1" applyFont="1" applyFill="1" applyBorder="1" applyAlignment="1">
      <alignment horizontal="center" vertical="center" wrapText="1"/>
    </xf>
    <xf numFmtId="49" fontId="24" fillId="2" borderId="3" xfId="0" applyNumberFormat="1" applyFont="1" applyFill="1" applyBorder="1" applyAlignment="1">
      <alignment horizontal="center" vertical="center" wrapText="1"/>
    </xf>
    <xf numFmtId="49" fontId="24" fillId="2" borderId="4" xfId="0" applyNumberFormat="1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right" vertical="center" wrapText="1"/>
    </xf>
    <xf numFmtId="49" fontId="48" fillId="2" borderId="1" xfId="0" applyNumberFormat="1" applyFont="1" applyFill="1" applyBorder="1" applyAlignment="1">
      <alignment horizontal="center" vertical="center" wrapText="1"/>
    </xf>
    <xf numFmtId="49" fontId="48" fillId="2" borderId="2" xfId="0" applyNumberFormat="1" applyFont="1" applyFill="1" applyBorder="1" applyAlignment="1">
      <alignment horizontal="center" vertical="center" wrapText="1"/>
    </xf>
    <xf numFmtId="49" fontId="48" fillId="2" borderId="3" xfId="0" applyNumberFormat="1" applyFont="1" applyFill="1" applyBorder="1" applyAlignment="1">
      <alignment horizontal="center" vertical="center" wrapText="1"/>
    </xf>
    <xf numFmtId="49" fontId="48" fillId="2" borderId="4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1" fillId="2" borderId="0" xfId="0" applyNumberFormat="1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49" fontId="1" fillId="2" borderId="0" xfId="0" applyNumberFormat="1" applyFont="1" applyFill="1" applyBorder="1"/>
    <xf numFmtId="0" fontId="1" fillId="2" borderId="0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vertical="center" wrapText="1"/>
    </xf>
    <xf numFmtId="49" fontId="6" fillId="2" borderId="8" xfId="0" applyNumberFormat="1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18" fillId="2" borderId="0" xfId="0" applyFont="1" applyFill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vertical="center" wrapText="1"/>
    </xf>
    <xf numFmtId="49" fontId="8" fillId="2" borderId="3" xfId="0" applyNumberFormat="1" applyFont="1" applyFill="1" applyBorder="1" applyAlignment="1">
      <alignment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49" fontId="28" fillId="2" borderId="1" xfId="0" applyNumberFormat="1" applyFont="1" applyFill="1" applyBorder="1" applyAlignment="1">
      <alignment horizontal="left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49" fontId="26" fillId="2" borderId="2" xfId="0" applyNumberFormat="1" applyFont="1" applyFill="1" applyBorder="1" applyAlignment="1">
      <alignment horizontal="center" vertical="center" wrapText="1"/>
    </xf>
    <xf numFmtId="164" fontId="21" fillId="2" borderId="1" xfId="0" applyNumberFormat="1" applyFont="1" applyFill="1" applyBorder="1" applyAlignment="1" applyProtection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right" vertical="center" wrapText="1"/>
    </xf>
    <xf numFmtId="164" fontId="2" fillId="2" borderId="0" xfId="0" applyNumberFormat="1" applyFont="1" applyFill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 wrapText="1"/>
    </xf>
    <xf numFmtId="49" fontId="29" fillId="2" borderId="0" xfId="0" applyNumberFormat="1" applyFont="1" applyFill="1" applyAlignment="1">
      <alignment vertical="center" wrapText="1"/>
    </xf>
    <xf numFmtId="49" fontId="1" fillId="2" borderId="0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vertical="center" wrapText="1"/>
    </xf>
    <xf numFmtId="0" fontId="21" fillId="2" borderId="1" xfId="0" applyFont="1" applyFill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49" fontId="11" fillId="2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49" fontId="14" fillId="2" borderId="4" xfId="0" applyNumberFormat="1" applyFont="1" applyFill="1" applyBorder="1" applyAlignment="1">
      <alignment horizontal="center" vertical="center" wrapText="1"/>
    </xf>
    <xf numFmtId="164" fontId="14" fillId="2" borderId="4" xfId="0" applyNumberFormat="1" applyFont="1" applyFill="1" applyBorder="1" applyAlignment="1">
      <alignment horizontal="center" vertical="center" wrapText="1"/>
    </xf>
    <xf numFmtId="0" fontId="14" fillId="2" borderId="0" xfId="0" applyFont="1" applyFill="1" applyAlignment="1">
      <alignment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6" fillId="2" borderId="3" xfId="0" applyNumberFormat="1" applyFont="1" applyFill="1" applyBorder="1" applyAlignment="1">
      <alignment horizontal="center" vertical="center" wrapText="1"/>
    </xf>
    <xf numFmtId="49" fontId="16" fillId="2" borderId="4" xfId="0" applyNumberFormat="1" applyFont="1" applyFill="1" applyBorder="1" applyAlignment="1">
      <alignment horizontal="center" vertical="center" wrapText="1"/>
    </xf>
    <xf numFmtId="49" fontId="20" fillId="2" borderId="3" xfId="0" applyNumberFormat="1" applyFont="1" applyFill="1" applyBorder="1" applyAlignment="1">
      <alignment horizontal="center" vertical="center" wrapText="1"/>
    </xf>
    <xf numFmtId="49" fontId="20" fillId="2" borderId="4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3" fillId="2" borderId="3" xfId="0" applyNumberFormat="1" applyFont="1" applyFill="1" applyBorder="1" applyAlignment="1">
      <alignment horizontal="center" vertical="center" wrapText="1"/>
    </xf>
    <xf numFmtId="49" fontId="13" fillId="2" borderId="4" xfId="0" applyNumberFormat="1" applyFont="1" applyFill="1" applyBorder="1" applyAlignment="1">
      <alignment horizontal="center" vertical="center" wrapText="1"/>
    </xf>
    <xf numFmtId="49" fontId="18" fillId="2" borderId="4" xfId="0" applyNumberFormat="1" applyFont="1" applyFill="1" applyBorder="1" applyAlignment="1">
      <alignment horizontal="center" vertical="center" wrapText="1"/>
    </xf>
    <xf numFmtId="164" fontId="18" fillId="2" borderId="4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164" fontId="15" fillId="2" borderId="4" xfId="0" applyNumberFormat="1" applyFont="1" applyFill="1" applyBorder="1" applyAlignment="1">
      <alignment horizontal="center" vertical="center" wrapText="1"/>
    </xf>
    <xf numFmtId="49" fontId="23" fillId="2" borderId="4" xfId="0" applyNumberFormat="1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49" fontId="15" fillId="2" borderId="2" xfId="0" applyNumberFormat="1" applyFont="1" applyFill="1" applyBorder="1" applyAlignment="1">
      <alignment horizontal="center" vertical="center" wrapText="1"/>
    </xf>
    <xf numFmtId="49" fontId="15" fillId="2" borderId="3" xfId="0" applyNumberFormat="1" applyFont="1" applyFill="1" applyBorder="1" applyAlignment="1">
      <alignment horizontal="center" vertical="center" wrapText="1"/>
    </xf>
    <xf numFmtId="49" fontId="15" fillId="2" borderId="4" xfId="0" applyNumberFormat="1" applyFont="1" applyFill="1" applyBorder="1" applyAlignment="1">
      <alignment horizontal="center" vertical="center" wrapText="1"/>
    </xf>
    <xf numFmtId="49" fontId="17" fillId="2" borderId="4" xfId="0" applyNumberFormat="1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vertical="center" wrapText="1"/>
    </xf>
    <xf numFmtId="0" fontId="16" fillId="2" borderId="0" xfId="0" applyFont="1" applyFill="1" applyAlignment="1">
      <alignment vertical="center" wrapText="1"/>
    </xf>
    <xf numFmtId="0" fontId="21" fillId="2" borderId="1" xfId="0" applyFont="1" applyFill="1" applyBorder="1" applyAlignment="1">
      <alignment vertical="center" wrapText="1"/>
    </xf>
    <xf numFmtId="49" fontId="8" fillId="2" borderId="2" xfId="0" applyNumberFormat="1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164" fontId="8" fillId="2" borderId="4" xfId="0" applyNumberFormat="1" applyFont="1" applyFill="1" applyBorder="1" applyAlignment="1">
      <alignment horizontal="center" vertical="center"/>
    </xf>
    <xf numFmtId="49" fontId="18" fillId="2" borderId="3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49" fontId="15" fillId="2" borderId="1" xfId="0" applyNumberFormat="1" applyFont="1" applyFill="1" applyBorder="1" applyAlignment="1">
      <alignment vertical="center" wrapText="1"/>
    </xf>
    <xf numFmtId="49" fontId="17" fillId="2" borderId="3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right" vertical="center" wrapText="1"/>
    </xf>
    <xf numFmtId="0" fontId="6" fillId="2" borderId="1" xfId="1" applyNumberFormat="1" applyFont="1" applyFill="1" applyBorder="1" applyAlignment="1" applyProtection="1">
      <alignment vertical="center" wrapText="1"/>
      <protection hidden="1"/>
    </xf>
    <xf numFmtId="0" fontId="13" fillId="2" borderId="1" xfId="1" applyNumberFormat="1" applyFont="1" applyFill="1" applyBorder="1" applyAlignment="1" applyProtection="1">
      <alignment vertical="center" wrapText="1"/>
      <protection hidden="1"/>
    </xf>
    <xf numFmtId="164" fontId="11" fillId="2" borderId="1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49" fontId="6" fillId="2" borderId="2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center" vertical="center"/>
    </xf>
    <xf numFmtId="164" fontId="46" fillId="2" borderId="4" xfId="0" applyNumberFormat="1" applyFont="1" applyFill="1" applyBorder="1" applyAlignment="1">
      <alignment horizontal="center" vertical="center" wrapText="1"/>
    </xf>
    <xf numFmtId="164" fontId="13" fillId="2" borderId="4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vertical="center" wrapText="1"/>
    </xf>
    <xf numFmtId="4" fontId="13" fillId="2" borderId="4" xfId="0" applyNumberFormat="1" applyFont="1" applyFill="1" applyBorder="1" applyAlignment="1">
      <alignment horizontal="center" vertical="center" wrapText="1"/>
    </xf>
    <xf numFmtId="4" fontId="12" fillId="2" borderId="4" xfId="0" applyNumberFormat="1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left" vertical="center" wrapText="1"/>
    </xf>
    <xf numFmtId="0" fontId="15" fillId="2" borderId="1" xfId="1" applyNumberFormat="1" applyFont="1" applyFill="1" applyBorder="1" applyAlignment="1" applyProtection="1">
      <alignment vertical="center" wrapText="1"/>
      <protection hidden="1"/>
    </xf>
    <xf numFmtId="49" fontId="5" fillId="2" borderId="3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right" vertical="center" wrapText="1"/>
    </xf>
    <xf numFmtId="164" fontId="49" fillId="2" borderId="4" xfId="0" applyNumberFormat="1" applyFont="1" applyFill="1" applyBorder="1" applyAlignment="1">
      <alignment horizontal="center" vertical="center" wrapText="1"/>
    </xf>
    <xf numFmtId="0" fontId="48" fillId="2" borderId="0" xfId="0" applyFont="1" applyFill="1" applyAlignment="1">
      <alignment vertical="center" wrapText="1"/>
    </xf>
    <xf numFmtId="0" fontId="40" fillId="2" borderId="2" xfId="0" applyFont="1" applyFill="1" applyBorder="1" applyAlignment="1">
      <alignment horizontal="right" vertical="center" wrapText="1"/>
    </xf>
    <xf numFmtId="49" fontId="38" fillId="2" borderId="1" xfId="0" applyNumberFormat="1" applyFont="1" applyFill="1" applyBorder="1" applyAlignment="1">
      <alignment horizontal="center" vertical="center" wrapText="1"/>
    </xf>
    <xf numFmtId="49" fontId="38" fillId="2" borderId="2" xfId="0" applyNumberFormat="1" applyFont="1" applyFill="1" applyBorder="1" applyAlignment="1">
      <alignment horizontal="center" vertical="center" wrapText="1"/>
    </xf>
    <xf numFmtId="49" fontId="40" fillId="2" borderId="2" xfId="0" applyNumberFormat="1" applyFont="1" applyFill="1" applyBorder="1" applyAlignment="1">
      <alignment horizontal="center" vertical="center" wrapText="1"/>
    </xf>
    <xf numFmtId="49" fontId="40" fillId="2" borderId="3" xfId="0" applyNumberFormat="1" applyFont="1" applyFill="1" applyBorder="1" applyAlignment="1">
      <alignment horizontal="center" vertical="center" wrapText="1"/>
    </xf>
    <xf numFmtId="49" fontId="40" fillId="2" borderId="4" xfId="0" applyNumberFormat="1" applyFont="1" applyFill="1" applyBorder="1" applyAlignment="1">
      <alignment horizontal="center" vertical="center" wrapText="1"/>
    </xf>
    <xf numFmtId="164" fontId="40" fillId="2" borderId="4" xfId="0" applyNumberFormat="1" applyFont="1" applyFill="1" applyBorder="1" applyAlignment="1">
      <alignment horizontal="center" vertical="center" wrapText="1"/>
    </xf>
    <xf numFmtId="164" fontId="47" fillId="2" borderId="4" xfId="0" applyNumberFormat="1" applyFont="1" applyFill="1" applyBorder="1" applyAlignment="1">
      <alignment horizontal="center" vertical="center" wrapText="1"/>
    </xf>
    <xf numFmtId="0" fontId="38" fillId="2" borderId="0" xfId="0" applyFont="1" applyFill="1" applyAlignment="1">
      <alignment vertical="center" wrapText="1"/>
    </xf>
    <xf numFmtId="0" fontId="40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right" vertical="center" wrapText="1"/>
    </xf>
    <xf numFmtId="49" fontId="21" fillId="2" borderId="1" xfId="0" applyNumberFormat="1" applyFont="1" applyFill="1" applyBorder="1" applyAlignment="1">
      <alignment vertical="center" wrapText="1"/>
    </xf>
    <xf numFmtId="164" fontId="6" fillId="2" borderId="4" xfId="0" applyNumberFormat="1" applyFont="1" applyFill="1" applyBorder="1" applyAlignment="1" applyProtection="1">
      <alignment horizontal="center" vertical="center" wrapText="1"/>
    </xf>
    <xf numFmtId="0" fontId="21" fillId="2" borderId="1" xfId="1" applyNumberFormat="1" applyFont="1" applyFill="1" applyBorder="1" applyAlignment="1" applyProtection="1">
      <alignment vertical="center" wrapText="1"/>
      <protection hidden="1"/>
    </xf>
    <xf numFmtId="49" fontId="38" fillId="2" borderId="1" xfId="0" applyNumberFormat="1" applyFont="1" applyFill="1" applyBorder="1" applyAlignment="1">
      <alignment horizontal="right" vertical="center" wrapText="1"/>
    </xf>
    <xf numFmtId="49" fontId="5" fillId="2" borderId="1" xfId="0" applyNumberFormat="1" applyFont="1" applyFill="1" applyBorder="1" applyAlignment="1">
      <alignment horizontal="right" vertical="center" wrapText="1"/>
    </xf>
    <xf numFmtId="4" fontId="51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/>
    </xf>
    <xf numFmtId="0" fontId="8" fillId="2" borderId="1" xfId="1" applyNumberFormat="1" applyFont="1" applyFill="1" applyBorder="1" applyAlignment="1" applyProtection="1">
      <alignment vertical="center" wrapText="1"/>
      <protection hidden="1"/>
    </xf>
    <xf numFmtId="0" fontId="4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5" fillId="2" borderId="0" xfId="0" applyFont="1" applyFill="1" applyAlignment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right" vertical="center" wrapText="1"/>
    </xf>
    <xf numFmtId="0" fontId="5" fillId="2" borderId="1" xfId="0" applyFont="1" applyFill="1" applyBorder="1" applyAlignment="1">
      <alignment horizontal="right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9" fontId="23" fillId="2" borderId="2" xfId="0" applyNumberFormat="1" applyFont="1" applyFill="1" applyBorder="1" applyAlignment="1">
      <alignment horizontal="center" vertical="center" wrapText="1"/>
    </xf>
    <xf numFmtId="49" fontId="23" fillId="2" borderId="3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right" vertical="center" wrapText="1"/>
    </xf>
    <xf numFmtId="164" fontId="20" fillId="2" borderId="4" xfId="0" applyNumberFormat="1" applyFont="1" applyFill="1" applyBorder="1" applyAlignment="1">
      <alignment horizontal="center" vertical="center" wrapText="1"/>
    </xf>
    <xf numFmtId="49" fontId="23" fillId="2" borderId="2" xfId="0" applyNumberFormat="1" applyFont="1" applyFill="1" applyBorder="1" applyAlignment="1">
      <alignment vertical="center" wrapText="1"/>
    </xf>
    <xf numFmtId="49" fontId="23" fillId="2" borderId="3" xfId="0" applyNumberFormat="1" applyFont="1" applyFill="1" applyBorder="1" applyAlignment="1">
      <alignment vertical="center" wrapText="1"/>
    </xf>
    <xf numFmtId="49" fontId="23" fillId="2" borderId="4" xfId="0" applyNumberFormat="1" applyFont="1" applyFill="1" applyBorder="1" applyAlignment="1">
      <alignment vertical="center" wrapText="1"/>
    </xf>
    <xf numFmtId="0" fontId="37" fillId="2" borderId="0" xfId="0" applyFont="1" applyFill="1" applyAlignment="1">
      <alignment vertical="center" wrapText="1"/>
    </xf>
    <xf numFmtId="0" fontId="23" fillId="2" borderId="0" xfId="0" applyFont="1" applyFill="1" applyAlignment="1">
      <alignment vertical="center" wrapText="1"/>
    </xf>
    <xf numFmtId="49" fontId="24" fillId="2" borderId="1" xfId="0" applyNumberFormat="1" applyFont="1" applyFill="1" applyBorder="1" applyAlignment="1">
      <alignment horizontal="right" vertical="center" wrapText="1"/>
    </xf>
    <xf numFmtId="0" fontId="39" fillId="2" borderId="0" xfId="0" applyFont="1" applyFill="1" applyAlignment="1">
      <alignment vertical="center" wrapText="1"/>
    </xf>
    <xf numFmtId="0" fontId="6" fillId="2" borderId="1" xfId="0" applyFont="1" applyFill="1" applyBorder="1" applyAlignment="1">
      <alignment horizontal="right" vertical="center" wrapText="1"/>
    </xf>
    <xf numFmtId="49" fontId="20" fillId="2" borderId="1" xfId="0" applyNumberFormat="1" applyFont="1" applyFill="1" applyBorder="1" applyAlignment="1">
      <alignment horizontal="right" vertical="center" wrapText="1"/>
    </xf>
    <xf numFmtId="0" fontId="15" fillId="2" borderId="1" xfId="1" applyNumberFormat="1" applyFont="1" applyFill="1" applyBorder="1" applyAlignment="1" applyProtection="1">
      <alignment horizontal="right" vertical="center" wrapText="1"/>
      <protection hidden="1"/>
    </xf>
    <xf numFmtId="49" fontId="16" fillId="2" borderId="1" xfId="0" applyNumberFormat="1" applyFont="1" applyFill="1" applyBorder="1" applyAlignment="1">
      <alignment horizontal="right" vertical="center" wrapText="1"/>
    </xf>
    <xf numFmtId="4" fontId="5" fillId="2" borderId="0" xfId="0" applyNumberFormat="1" applyFont="1" applyFill="1" applyAlignment="1">
      <alignment horizontal="center" vertical="center" wrapText="1"/>
    </xf>
    <xf numFmtId="0" fontId="25" fillId="2" borderId="0" xfId="0" applyFont="1" applyFill="1" applyAlignment="1">
      <alignment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4" fontId="52" fillId="2" borderId="1" xfId="0" applyNumberFormat="1" applyFont="1" applyFill="1" applyBorder="1" applyAlignment="1">
      <alignment horizontal="right" vertical="center" wrapText="1"/>
    </xf>
    <xf numFmtId="0" fontId="7" fillId="2" borderId="0" xfId="0" applyFont="1" applyFill="1" applyAlignment="1">
      <alignment horizontal="right" vertical="center" wrapText="1"/>
    </xf>
    <xf numFmtId="0" fontId="13" fillId="2" borderId="1" xfId="1" applyNumberFormat="1" applyFont="1" applyFill="1" applyBorder="1" applyAlignment="1" applyProtection="1">
      <alignment horizontal="right" vertical="center" wrapText="1"/>
      <protection hidden="1"/>
    </xf>
    <xf numFmtId="49" fontId="41" fillId="2" borderId="4" xfId="0" applyNumberFormat="1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 wrapText="1"/>
    </xf>
    <xf numFmtId="0" fontId="15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49" fontId="25" fillId="2" borderId="4" xfId="0" applyNumberFormat="1" applyFont="1" applyFill="1" applyBorder="1" applyAlignment="1">
      <alignment horizontal="center" vertical="center" wrapText="1"/>
    </xf>
    <xf numFmtId="164" fontId="25" fillId="2" borderId="4" xfId="0" applyNumberFormat="1" applyFont="1" applyFill="1" applyBorder="1" applyAlignment="1">
      <alignment horizontal="center" vertical="center" wrapText="1"/>
    </xf>
    <xf numFmtId="0" fontId="6" fillId="2" borderId="1" xfId="1" applyNumberFormat="1" applyFont="1" applyFill="1" applyBorder="1" applyAlignment="1" applyProtection="1">
      <alignment horizontal="right" vertical="center" wrapText="1"/>
      <protection hidden="1"/>
    </xf>
    <xf numFmtId="49" fontId="15" fillId="2" borderId="6" xfId="0" applyNumberFormat="1" applyFont="1" applyFill="1" applyBorder="1" applyAlignment="1">
      <alignment horizontal="center" vertical="center" wrapText="1"/>
    </xf>
    <xf numFmtId="49" fontId="15" fillId="2" borderId="7" xfId="0" applyNumberFormat="1" applyFont="1" applyFill="1" applyBorder="1" applyAlignment="1">
      <alignment horizontal="center" vertical="center" wrapText="1"/>
    </xf>
    <xf numFmtId="49" fontId="15" fillId="2" borderId="0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164" fontId="21" fillId="2" borderId="1" xfId="0" applyNumberFormat="1" applyFont="1" applyFill="1" applyBorder="1" applyAlignment="1">
      <alignment horizontal="center" vertical="center" wrapText="1"/>
    </xf>
    <xf numFmtId="0" fontId="26" fillId="2" borderId="0" xfId="0" applyFont="1" applyFill="1" applyAlignment="1">
      <alignment vertical="center" wrapText="1"/>
    </xf>
    <xf numFmtId="10" fontId="1" fillId="2" borderId="0" xfId="2" applyNumberFormat="1" applyFont="1" applyFill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/>
    </xf>
    <xf numFmtId="0" fontId="19" fillId="2" borderId="0" xfId="0" applyFont="1" applyFill="1"/>
    <xf numFmtId="0" fontId="30" fillId="2" borderId="0" xfId="0" applyFont="1" applyFill="1" applyAlignment="1">
      <alignment horizontal="center" vertical="center" wrapText="1"/>
    </xf>
    <xf numFmtId="0" fontId="19" fillId="2" borderId="0" xfId="0" applyFont="1" applyFill="1" applyAlignment="1">
      <alignment horizontal="center" vertical="center" wrapText="1"/>
    </xf>
    <xf numFmtId="0" fontId="0" fillId="2" borderId="0" xfId="0" applyFill="1"/>
    <xf numFmtId="0" fontId="31" fillId="2" borderId="2" xfId="0" applyFont="1" applyFill="1" applyBorder="1" applyAlignment="1">
      <alignment vertical="center" wrapText="1"/>
    </xf>
    <xf numFmtId="0" fontId="31" fillId="2" borderId="3" xfId="0" applyFont="1" applyFill="1" applyBorder="1" applyAlignment="1">
      <alignment vertical="center" wrapText="1"/>
    </xf>
    <xf numFmtId="0" fontId="31" fillId="2" borderId="4" xfId="0" applyFont="1" applyFill="1" applyBorder="1" applyAlignment="1">
      <alignment vertical="center" wrapText="1"/>
    </xf>
    <xf numFmtId="164" fontId="31" fillId="2" borderId="1" xfId="0" applyNumberFormat="1" applyFont="1" applyFill="1" applyBorder="1" applyAlignment="1">
      <alignment horizontal="center" vertical="center" wrapText="1"/>
    </xf>
    <xf numFmtId="0" fontId="32" fillId="2" borderId="0" xfId="0" applyFont="1" applyFill="1"/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49" fontId="21" fillId="2" borderId="4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1" xfId="0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0" fillId="2" borderId="0" xfId="0" applyFont="1" applyFill="1"/>
    <xf numFmtId="0" fontId="36" fillId="2" borderId="0" xfId="0" applyFont="1" applyFill="1"/>
    <xf numFmtId="49" fontId="21" fillId="2" borderId="2" xfId="0" applyNumberFormat="1" applyFont="1" applyFill="1" applyBorder="1" applyAlignment="1">
      <alignment horizontal="left" vertical="center" wrapText="1"/>
    </xf>
    <xf numFmtId="0" fontId="34" fillId="2" borderId="0" xfId="0" applyFont="1" applyFill="1"/>
    <xf numFmtId="49" fontId="6" fillId="2" borderId="2" xfId="0" applyNumberFormat="1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0" fontId="35" fillId="2" borderId="0" xfId="0" applyFont="1" applyFill="1"/>
    <xf numFmtId="0" fontId="0" fillId="2" borderId="0" xfId="0" applyFont="1" applyFill="1"/>
    <xf numFmtId="0" fontId="27" fillId="2" borderId="0" xfId="0" applyFont="1" applyFill="1"/>
    <xf numFmtId="49" fontId="21" fillId="2" borderId="2" xfId="0" applyNumberFormat="1" applyFont="1" applyFill="1" applyBorder="1" applyAlignment="1">
      <alignment horizontal="center" vertical="center"/>
    </xf>
    <xf numFmtId="49" fontId="21" fillId="2" borderId="3" xfId="0" applyNumberFormat="1" applyFont="1" applyFill="1" applyBorder="1" applyAlignment="1">
      <alignment horizontal="center" vertical="center"/>
    </xf>
    <xf numFmtId="49" fontId="21" fillId="2" borderId="4" xfId="0" applyNumberFormat="1" applyFont="1" applyFill="1" applyBorder="1" applyAlignment="1">
      <alignment horizontal="center" vertical="center"/>
    </xf>
    <xf numFmtId="164" fontId="21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49" fontId="21" fillId="2" borderId="7" xfId="0" applyNumberFormat="1" applyFont="1" applyFill="1" applyBorder="1" applyAlignment="1">
      <alignment horizontal="center" vertical="center"/>
    </xf>
    <xf numFmtId="49" fontId="6" fillId="2" borderId="12" xfId="0" applyNumberFormat="1" applyFont="1" applyFill="1" applyBorder="1" applyAlignment="1">
      <alignment horizontal="center" vertical="center" wrapText="1"/>
    </xf>
    <xf numFmtId="49" fontId="6" fillId="2" borderId="11" xfId="0" applyNumberFormat="1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center" wrapText="1"/>
    </xf>
    <xf numFmtId="49" fontId="21" fillId="2" borderId="1" xfId="0" applyNumberFormat="1" applyFont="1" applyFill="1" applyBorder="1" applyAlignment="1">
      <alignment horizontal="center" vertical="center"/>
    </xf>
    <xf numFmtId="0" fontId="21" fillId="2" borderId="0" xfId="0" applyFont="1" applyFill="1"/>
    <xf numFmtId="164" fontId="0" fillId="2" borderId="0" xfId="0" applyNumberFormat="1" applyFill="1"/>
    <xf numFmtId="49" fontId="49" fillId="2" borderId="2" xfId="0" applyNumberFormat="1" applyFont="1" applyFill="1" applyBorder="1" applyAlignment="1">
      <alignment horizontal="center" vertical="center" wrapText="1"/>
    </xf>
    <xf numFmtId="49" fontId="49" fillId="2" borderId="3" xfId="0" applyNumberFormat="1" applyFont="1" applyFill="1" applyBorder="1" applyAlignment="1">
      <alignment horizontal="center" vertical="center" wrapText="1"/>
    </xf>
    <xf numFmtId="49" fontId="49" fillId="2" borderId="4" xfId="0" applyNumberFormat="1" applyFont="1" applyFill="1" applyBorder="1" applyAlignment="1">
      <alignment horizontal="center" vertical="center" wrapText="1"/>
    </xf>
    <xf numFmtId="0" fontId="50" fillId="2" borderId="0" xfId="0" applyFont="1" applyFill="1"/>
    <xf numFmtId="164" fontId="49" fillId="2" borderId="1" xfId="0" applyNumberFormat="1" applyFont="1" applyFill="1" applyBorder="1" applyAlignment="1">
      <alignment horizontal="center" vertical="center" wrapText="1"/>
    </xf>
    <xf numFmtId="0" fontId="31" fillId="2" borderId="1" xfId="0" applyFont="1" applyFill="1" applyBorder="1" applyAlignment="1">
      <alignment vertical="center" wrapText="1"/>
    </xf>
    <xf numFmtId="0" fontId="31" fillId="2" borderId="1" xfId="0" applyFont="1" applyFill="1" applyBorder="1" applyAlignment="1">
      <alignment horizontal="left" vertical="center" wrapText="1"/>
    </xf>
    <xf numFmtId="49" fontId="31" fillId="2" borderId="2" xfId="0" applyNumberFormat="1" applyFont="1" applyFill="1" applyBorder="1" applyAlignment="1">
      <alignment horizontal="center" vertical="center" wrapText="1"/>
    </xf>
    <xf numFmtId="49" fontId="31" fillId="2" borderId="3" xfId="0" applyNumberFormat="1" applyFont="1" applyFill="1" applyBorder="1" applyAlignment="1">
      <alignment horizontal="center" vertical="center" wrapText="1"/>
    </xf>
    <xf numFmtId="49" fontId="31" fillId="2" borderId="4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33" fillId="2" borderId="0" xfId="0" applyFont="1" applyFill="1"/>
    <xf numFmtId="164" fontId="43" fillId="2" borderId="1" xfId="0" applyNumberFormat="1" applyFont="1" applyFill="1" applyBorder="1" applyAlignment="1">
      <alignment horizontal="center" vertical="center"/>
    </xf>
    <xf numFmtId="0" fontId="30" fillId="2" borderId="0" xfId="0" applyFont="1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0" fontId="1" fillId="2" borderId="11" xfId="0" applyFont="1" applyFill="1" applyBorder="1" applyAlignment="1">
      <alignment horizontal="center"/>
    </xf>
    <xf numFmtId="0" fontId="1" fillId="2" borderId="0" xfId="0" applyFont="1" applyFill="1" applyAlignment="1">
      <alignment horizontal="right" vertical="center" wrapText="1"/>
    </xf>
    <xf numFmtId="49" fontId="3" fillId="2" borderId="0" xfId="0" applyNumberFormat="1" applyFont="1" applyFill="1" applyBorder="1" applyAlignment="1">
      <alignment horizontal="center" vertical="center" wrapText="1"/>
    </xf>
    <xf numFmtId="49" fontId="1" fillId="2" borderId="0" xfId="0" applyNumberFormat="1" applyFont="1" applyFill="1" applyAlignment="1">
      <alignment horizontal="right" vertical="center" wrapText="1"/>
    </xf>
    <xf numFmtId="49" fontId="1" fillId="2" borderId="0" xfId="0" applyNumberFormat="1" applyFont="1" applyFill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49" fontId="11" fillId="2" borderId="4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22" fillId="2" borderId="2" xfId="0" applyNumberFormat="1" applyFont="1" applyFill="1" applyBorder="1" applyAlignment="1">
      <alignment horizontal="center" vertical="center" wrapText="1"/>
    </xf>
    <xf numFmtId="49" fontId="22" fillId="2" borderId="3" xfId="0" applyNumberFormat="1" applyFont="1" applyFill="1" applyBorder="1" applyAlignment="1">
      <alignment horizontal="center" vertical="center" wrapText="1"/>
    </xf>
    <xf numFmtId="49" fontId="22" fillId="2" borderId="4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15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49" fontId="4" fillId="2" borderId="16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49" fontId="21" fillId="2" borderId="4" xfId="0" applyNumberFormat="1" applyFont="1" applyFill="1" applyBorder="1" applyAlignment="1">
      <alignment horizontal="center" vertical="center" wrapText="1"/>
    </xf>
    <xf numFmtId="49" fontId="40" fillId="2" borderId="3" xfId="0" applyNumberFormat="1" applyFont="1" applyFill="1" applyBorder="1" applyAlignment="1">
      <alignment horizontal="center" vertical="center" wrapText="1"/>
    </xf>
    <xf numFmtId="49" fontId="40" fillId="2" borderId="4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left" vertical="center" wrapText="1"/>
    </xf>
    <xf numFmtId="49" fontId="8" fillId="2" borderId="3" xfId="0" applyNumberFormat="1" applyFont="1" applyFill="1" applyBorder="1" applyAlignment="1">
      <alignment horizontal="left" vertical="center" wrapText="1"/>
    </xf>
    <xf numFmtId="49" fontId="8" fillId="2" borderId="4" xfId="0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3" fillId="2" borderId="2" xfId="0" applyFont="1" applyFill="1" applyBorder="1" applyAlignment="1">
      <alignment horizontal="center" vertical="center" wrapText="1"/>
    </xf>
    <xf numFmtId="0" fontId="33" fillId="2" borderId="3" xfId="0" applyFont="1" applyFill="1" applyBorder="1" applyAlignment="1">
      <alignment horizontal="center" vertical="center" wrapText="1"/>
    </xf>
    <xf numFmtId="0" fontId="33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164" fontId="4" fillId="2" borderId="6" xfId="0" applyNumberFormat="1" applyFont="1" applyFill="1" applyBorder="1" applyAlignment="1">
      <alignment horizontal="center" vertical="center" wrapText="1"/>
    </xf>
    <xf numFmtId="164" fontId="4" fillId="2" borderId="12" xfId="0" applyNumberFormat="1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tmp" xfId="1"/>
    <cellStyle name="Процентный" xfId="2" builtinId="5"/>
  </cellStyles>
  <dxfs count="0"/>
  <tableStyles count="0" defaultTableStyle="TableStyleMedium9" defaultPivotStyle="PivotStyleLight16"/>
  <colors>
    <mruColors>
      <color rgb="FFFFCC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66"/>
  <sheetViews>
    <sheetView view="pageBreakPreview" topLeftCell="A26" zoomScaleNormal="100" workbookViewId="0">
      <selection activeCell="A56" sqref="A56:E61"/>
    </sheetView>
  </sheetViews>
  <sheetFormatPr defaultColWidth="9.140625" defaultRowHeight="12.75"/>
  <cols>
    <col min="1" max="1" width="72" style="59" customWidth="1"/>
    <col min="2" max="2" width="6.28515625" style="89" customWidth="1"/>
    <col min="3" max="3" width="5.28515625" style="89" customWidth="1"/>
    <col min="4" max="5" width="12.140625" style="86" customWidth="1"/>
    <col min="6" max="16384" width="9.140625" style="60"/>
  </cols>
  <sheetData>
    <row r="1" spans="1:5" ht="39.75" customHeight="1">
      <c r="B1" s="300" t="s">
        <v>947</v>
      </c>
      <c r="C1" s="300"/>
      <c r="D1" s="300"/>
      <c r="E1" s="300"/>
    </row>
    <row r="2" spans="1:5" ht="31.5" customHeight="1">
      <c r="A2" s="301" t="s">
        <v>948</v>
      </c>
      <c r="B2" s="301"/>
      <c r="C2" s="301"/>
      <c r="D2" s="301"/>
      <c r="E2" s="301"/>
    </row>
    <row r="3" spans="1:5" ht="12.75" customHeight="1">
      <c r="A3" s="61"/>
      <c r="B3" s="299"/>
      <c r="C3" s="299"/>
      <c r="D3" s="299"/>
      <c r="E3" s="62"/>
    </row>
    <row r="4" spans="1:5" s="12" customFormat="1" ht="25.5" customHeight="1">
      <c r="A4" s="330" t="s">
        <v>109</v>
      </c>
      <c r="B4" s="330" t="s">
        <v>401</v>
      </c>
      <c r="C4" s="330" t="s">
        <v>402</v>
      </c>
      <c r="D4" s="338" t="s">
        <v>953</v>
      </c>
      <c r="E4" s="340"/>
    </row>
    <row r="5" spans="1:5" s="12" customFormat="1" ht="25.5" customHeight="1">
      <c r="A5" s="332"/>
      <c r="B5" s="332"/>
      <c r="C5" s="332"/>
      <c r="D5" s="295">
        <v>2020</v>
      </c>
      <c r="E5" s="295">
        <v>2021</v>
      </c>
    </row>
    <row r="6" spans="1:5" s="17" customFormat="1" ht="14.25" customHeight="1">
      <c r="A6" s="64">
        <v>1</v>
      </c>
      <c r="B6" s="64" t="s">
        <v>137</v>
      </c>
      <c r="C6" s="64" t="s">
        <v>139</v>
      </c>
      <c r="D6" s="65">
        <v>4</v>
      </c>
      <c r="E6" s="65">
        <v>5</v>
      </c>
    </row>
    <row r="7" spans="1:5" s="17" customFormat="1" ht="16.5" customHeight="1">
      <c r="A7" s="66" t="s">
        <v>118</v>
      </c>
      <c r="B7" s="67" t="s">
        <v>119</v>
      </c>
      <c r="C7" s="67"/>
      <c r="D7" s="68">
        <f>SUM(D8:D15)</f>
        <v>71569.5</v>
      </c>
      <c r="E7" s="68">
        <f>SUM(E8:E15)</f>
        <v>72949.899999999994</v>
      </c>
    </row>
    <row r="8" spans="1:5" s="17" customFormat="1" ht="25.5" customHeight="1">
      <c r="A8" s="69" t="s">
        <v>120</v>
      </c>
      <c r="B8" s="70" t="s">
        <v>119</v>
      </c>
      <c r="C8" s="70" t="s">
        <v>121</v>
      </c>
      <c r="D8" s="71">
        <f>'прил 10'!R11</f>
        <v>1348.8000000000002</v>
      </c>
      <c r="E8" s="71">
        <f>'прил 10'!S11</f>
        <v>1368.1</v>
      </c>
    </row>
    <row r="9" spans="1:5" s="13" customFormat="1" ht="24.75" customHeight="1">
      <c r="A9" s="69" t="s">
        <v>130</v>
      </c>
      <c r="B9" s="70" t="s">
        <v>119</v>
      </c>
      <c r="C9" s="70" t="s">
        <v>131</v>
      </c>
      <c r="D9" s="71">
        <f>'прил 10'!R19</f>
        <v>3337.3</v>
      </c>
      <c r="E9" s="71">
        <f>'прил 10'!S19</f>
        <v>3385.1</v>
      </c>
    </row>
    <row r="10" spans="1:5" s="17" customFormat="1" ht="26.25" customHeight="1">
      <c r="A10" s="69" t="s">
        <v>149</v>
      </c>
      <c r="B10" s="70" t="s">
        <v>119</v>
      </c>
      <c r="C10" s="70" t="s">
        <v>150</v>
      </c>
      <c r="D10" s="71">
        <f>'прил 10'!R52</f>
        <v>38732.700000000004</v>
      </c>
      <c r="E10" s="71">
        <f>'прил 10'!S52</f>
        <v>39541.399999999994</v>
      </c>
    </row>
    <row r="11" spans="1:5" s="17" customFormat="1" ht="14.25" customHeight="1">
      <c r="A11" s="69" t="s">
        <v>15</v>
      </c>
      <c r="B11" s="70" t="s">
        <v>119</v>
      </c>
      <c r="C11" s="70" t="s">
        <v>258</v>
      </c>
      <c r="D11" s="71">
        <f>'прил 10'!R129</f>
        <v>15.2</v>
      </c>
      <c r="E11" s="71">
        <f>'прил 10'!S129</f>
        <v>13.2</v>
      </c>
    </row>
    <row r="12" spans="1:5" s="13" customFormat="1" ht="23.25" customHeight="1">
      <c r="A12" s="72" t="s">
        <v>157</v>
      </c>
      <c r="B12" s="14" t="s">
        <v>119</v>
      </c>
      <c r="C12" s="14" t="s">
        <v>158</v>
      </c>
      <c r="D12" s="71">
        <f>'прил 10'!R134</f>
        <v>8747.5999999999985</v>
      </c>
      <c r="E12" s="71">
        <f>'прил 10'!S134</f>
        <v>8972.8000000000011</v>
      </c>
    </row>
    <row r="13" spans="1:5" s="13" customFormat="1" ht="15" customHeight="1">
      <c r="A13" s="72" t="s">
        <v>162</v>
      </c>
      <c r="B13" s="14" t="s">
        <v>119</v>
      </c>
      <c r="C13" s="14" t="s">
        <v>163</v>
      </c>
      <c r="D13" s="71">
        <f>'прил 10'!R175</f>
        <v>0</v>
      </c>
      <c r="E13" s="71">
        <f>'прил 10'!S175</f>
        <v>0</v>
      </c>
    </row>
    <row r="14" spans="1:5" s="17" customFormat="1" ht="15" customHeight="1">
      <c r="A14" s="72" t="s">
        <v>164</v>
      </c>
      <c r="B14" s="14" t="s">
        <v>119</v>
      </c>
      <c r="C14" s="14" t="s">
        <v>165</v>
      </c>
      <c r="D14" s="71">
        <f>'прил 10'!R180</f>
        <v>316.8</v>
      </c>
      <c r="E14" s="71">
        <f>'прил 10'!S180</f>
        <v>321.3</v>
      </c>
    </row>
    <row r="15" spans="1:5" s="17" customFormat="1" ht="15.75" customHeight="1">
      <c r="A15" s="72" t="s">
        <v>170</v>
      </c>
      <c r="B15" s="14" t="s">
        <v>119</v>
      </c>
      <c r="C15" s="14" t="s">
        <v>172</v>
      </c>
      <c r="D15" s="71">
        <f>'прил 10'!R185+'прил 10'!R381+'прил 10'!R668</f>
        <v>19071.099999999999</v>
      </c>
      <c r="E15" s="71">
        <f>'прил 10'!S185+'прил 10'!S381+'прил 10'!S668</f>
        <v>19348</v>
      </c>
    </row>
    <row r="16" spans="1:5" s="17" customFormat="1" ht="16.5" customHeight="1">
      <c r="A16" s="73" t="s">
        <v>199</v>
      </c>
      <c r="B16" s="67" t="s">
        <v>121</v>
      </c>
      <c r="C16" s="67"/>
      <c r="D16" s="74">
        <f>D17</f>
        <v>2967.4</v>
      </c>
      <c r="E16" s="74">
        <f>E17</f>
        <v>2967.4</v>
      </c>
    </row>
    <row r="17" spans="1:5" s="17" customFormat="1" ht="15" customHeight="1">
      <c r="A17" s="72" t="s">
        <v>200</v>
      </c>
      <c r="B17" s="14" t="s">
        <v>121</v>
      </c>
      <c r="C17" s="14" t="s">
        <v>131</v>
      </c>
      <c r="D17" s="75">
        <f>'прил 10'!R281</f>
        <v>2967.4</v>
      </c>
      <c r="E17" s="75">
        <f>'прил 10'!S281</f>
        <v>2967.4</v>
      </c>
    </row>
    <row r="18" spans="1:5" s="76" customFormat="1" ht="15.75" customHeight="1">
      <c r="A18" s="73" t="s">
        <v>202</v>
      </c>
      <c r="B18" s="67" t="s">
        <v>131</v>
      </c>
      <c r="C18" s="67"/>
      <c r="D18" s="68">
        <f>D19+D20</f>
        <v>10415.300000000001</v>
      </c>
      <c r="E18" s="68">
        <f>E19+E20</f>
        <v>0</v>
      </c>
    </row>
    <row r="19" spans="1:5" s="17" customFormat="1" ht="24.75" customHeight="1">
      <c r="A19" s="72" t="s">
        <v>203</v>
      </c>
      <c r="B19" s="70" t="s">
        <v>131</v>
      </c>
      <c r="C19" s="70" t="s">
        <v>204</v>
      </c>
      <c r="D19" s="71">
        <f>'прил 10'!R295</f>
        <v>10415.300000000001</v>
      </c>
      <c r="E19" s="71">
        <f>'прил 10'!S295</f>
        <v>0</v>
      </c>
    </row>
    <row r="20" spans="1:5" s="17" customFormat="1" ht="14.25" customHeight="1">
      <c r="A20" s="72" t="s">
        <v>207</v>
      </c>
      <c r="B20" s="70" t="s">
        <v>131</v>
      </c>
      <c r="C20" s="70" t="s">
        <v>208</v>
      </c>
      <c r="D20" s="75">
        <f>'прил 10'!R324</f>
        <v>0</v>
      </c>
      <c r="E20" s="75">
        <f>'прил 10'!S324</f>
        <v>0</v>
      </c>
    </row>
    <row r="21" spans="1:5" s="17" customFormat="1" ht="17.25" customHeight="1">
      <c r="A21" s="73" t="s">
        <v>210</v>
      </c>
      <c r="B21" s="67" t="s">
        <v>150</v>
      </c>
      <c r="C21" s="67"/>
      <c r="D21" s="68">
        <f>D22+D23+D24+D25</f>
        <v>48069.599999999999</v>
      </c>
      <c r="E21" s="68">
        <f>E22+E23+E24+E25</f>
        <v>48749.3</v>
      </c>
    </row>
    <row r="22" spans="1:5" s="17" customFormat="1" ht="17.25" customHeight="1">
      <c r="A22" s="72" t="s">
        <v>240</v>
      </c>
      <c r="B22" s="14" t="s">
        <v>150</v>
      </c>
      <c r="C22" s="14" t="s">
        <v>121</v>
      </c>
      <c r="D22" s="71">
        <f>'прил 10'!R405</f>
        <v>0</v>
      </c>
      <c r="E22" s="71">
        <f>'прил 10'!S405</f>
        <v>0</v>
      </c>
    </row>
    <row r="23" spans="1:5" s="17" customFormat="1" ht="14.25" customHeight="1">
      <c r="A23" s="72" t="s">
        <v>246</v>
      </c>
      <c r="B23" s="70" t="s">
        <v>150</v>
      </c>
      <c r="C23" s="70" t="s">
        <v>247</v>
      </c>
      <c r="D23" s="71">
        <f>'прил 10'!R411</f>
        <v>2223.8000000000002</v>
      </c>
      <c r="E23" s="71">
        <f>'прил 10'!S411</f>
        <v>2244.8000000000002</v>
      </c>
    </row>
    <row r="24" spans="1:5" s="17" customFormat="1" ht="14.25" customHeight="1">
      <c r="A24" s="72" t="s">
        <v>248</v>
      </c>
      <c r="B24" s="70" t="s">
        <v>150</v>
      </c>
      <c r="C24" s="70" t="s">
        <v>204</v>
      </c>
      <c r="D24" s="71">
        <f>'прил 10'!R437</f>
        <v>40688.699999999997</v>
      </c>
      <c r="E24" s="71">
        <f>'прил 10'!S437</f>
        <v>41273.4</v>
      </c>
    </row>
    <row r="25" spans="1:5" s="76" customFormat="1" ht="14.25" customHeight="1">
      <c r="A25" s="72" t="s">
        <v>211</v>
      </c>
      <c r="B25" s="70" t="s">
        <v>150</v>
      </c>
      <c r="C25" s="70" t="s">
        <v>212</v>
      </c>
      <c r="D25" s="71">
        <f>'прил 10'!R331+'прил 10'!R478</f>
        <v>5157.1000000000004</v>
      </c>
      <c r="E25" s="71">
        <f>'прил 10'!S331+'прил 10'!S478</f>
        <v>5231.1000000000004</v>
      </c>
    </row>
    <row r="26" spans="1:5" s="76" customFormat="1" ht="15.75" customHeight="1">
      <c r="A26" s="66" t="s">
        <v>257</v>
      </c>
      <c r="B26" s="67" t="s">
        <v>258</v>
      </c>
      <c r="C26" s="67"/>
      <c r="D26" s="68">
        <f>D27+D28+D29+D30</f>
        <v>30843.699999999997</v>
      </c>
      <c r="E26" s="68">
        <f>E27+E28+E29+E30</f>
        <v>31271.1</v>
      </c>
    </row>
    <row r="27" spans="1:5" s="17" customFormat="1" ht="13.5" customHeight="1">
      <c r="A27" s="72" t="s">
        <v>43</v>
      </c>
      <c r="B27" s="70" t="s">
        <v>258</v>
      </c>
      <c r="C27" s="70" t="s">
        <v>119</v>
      </c>
      <c r="D27" s="71">
        <f>'прил 10'!R498</f>
        <v>0</v>
      </c>
      <c r="E27" s="71">
        <f>'прил 10'!S498</f>
        <v>0</v>
      </c>
    </row>
    <row r="28" spans="1:5" s="17" customFormat="1" ht="13.5" customHeight="1">
      <c r="A28" s="72" t="s">
        <v>259</v>
      </c>
      <c r="B28" s="70" t="s">
        <v>258</v>
      </c>
      <c r="C28" s="70" t="s">
        <v>121</v>
      </c>
      <c r="D28" s="71">
        <f>'прил 10'!R505</f>
        <v>1268.3</v>
      </c>
      <c r="E28" s="71">
        <f>'прил 10'!S505</f>
        <v>1286.5</v>
      </c>
    </row>
    <row r="29" spans="1:5" s="17" customFormat="1" ht="16.5" customHeight="1">
      <c r="A29" s="72" t="s">
        <v>261</v>
      </c>
      <c r="B29" s="70" t="s">
        <v>258</v>
      </c>
      <c r="C29" s="70" t="s">
        <v>131</v>
      </c>
      <c r="D29" s="71">
        <f>'прил 10'!R530</f>
        <v>19886.699999999997</v>
      </c>
      <c r="E29" s="71">
        <f>'прил 10'!S530</f>
        <v>20157</v>
      </c>
    </row>
    <row r="30" spans="1:5" s="17" customFormat="1" ht="16.5" customHeight="1">
      <c r="A30" s="72" t="s">
        <v>267</v>
      </c>
      <c r="B30" s="70" t="s">
        <v>258</v>
      </c>
      <c r="C30" s="70" t="s">
        <v>258</v>
      </c>
      <c r="D30" s="71">
        <f>'прил 10'!R603</f>
        <v>9688.6999999999989</v>
      </c>
      <c r="E30" s="71">
        <f>'прил 10'!S603</f>
        <v>9827.6</v>
      </c>
    </row>
    <row r="31" spans="1:5" s="17" customFormat="1" ht="15" customHeight="1">
      <c r="A31" s="73" t="s">
        <v>278</v>
      </c>
      <c r="B31" s="19" t="s">
        <v>163</v>
      </c>
      <c r="C31" s="19"/>
      <c r="D31" s="68">
        <f>D32+D33+D34+D35+D36</f>
        <v>696388.10000000009</v>
      </c>
      <c r="E31" s="68">
        <f>E32+E33+E34+E35+E36</f>
        <v>728704.99999999988</v>
      </c>
    </row>
    <row r="32" spans="1:5" s="17" customFormat="1" ht="15" customHeight="1">
      <c r="A32" s="72" t="s">
        <v>279</v>
      </c>
      <c r="B32" s="77" t="s">
        <v>163</v>
      </c>
      <c r="C32" s="77" t="s">
        <v>119</v>
      </c>
      <c r="D32" s="71">
        <f>'прил 10'!R677</f>
        <v>334136.7</v>
      </c>
      <c r="E32" s="71">
        <f>'прил 10'!S677</f>
        <v>349538.9</v>
      </c>
    </row>
    <row r="33" spans="1:5" s="17" customFormat="1" ht="14.25" customHeight="1">
      <c r="A33" s="72" t="s">
        <v>282</v>
      </c>
      <c r="B33" s="70" t="s">
        <v>163</v>
      </c>
      <c r="C33" s="78" t="s">
        <v>121</v>
      </c>
      <c r="D33" s="71">
        <f>'прил 10'!R741</f>
        <v>275112.40000000002</v>
      </c>
      <c r="E33" s="71">
        <f>'прил 10'!S741</f>
        <v>289919.8</v>
      </c>
    </row>
    <row r="34" spans="1:5" s="17" customFormat="1" ht="14.25" customHeight="1">
      <c r="A34" s="72" t="s">
        <v>44</v>
      </c>
      <c r="B34" s="70" t="s">
        <v>163</v>
      </c>
      <c r="C34" s="78" t="s">
        <v>131</v>
      </c>
      <c r="D34" s="71">
        <f>'прил 10'!R814</f>
        <v>83289.399999999994</v>
      </c>
      <c r="E34" s="71">
        <f>'прил 10'!S814</f>
        <v>85396.7</v>
      </c>
    </row>
    <row r="35" spans="1:5" s="76" customFormat="1" ht="15.75" customHeight="1">
      <c r="A35" s="72" t="s">
        <v>45</v>
      </c>
      <c r="B35" s="70" t="s">
        <v>163</v>
      </c>
      <c r="C35" s="70" t="s">
        <v>163</v>
      </c>
      <c r="D35" s="71">
        <f>'прил 10'!R915</f>
        <v>3849.6</v>
      </c>
      <c r="E35" s="71">
        <f>'прил 10'!S915</f>
        <v>3849.6</v>
      </c>
    </row>
    <row r="36" spans="1:5" ht="15" customHeight="1">
      <c r="A36" s="72" t="s">
        <v>298</v>
      </c>
      <c r="B36" s="70" t="s">
        <v>163</v>
      </c>
      <c r="C36" s="70" t="s">
        <v>204</v>
      </c>
      <c r="D36" s="71">
        <f>'прил 10'!R990</f>
        <v>0</v>
      </c>
      <c r="E36" s="71">
        <f>'прил 10'!S990</f>
        <v>0</v>
      </c>
    </row>
    <row r="37" spans="1:5" s="17" customFormat="1" ht="15" customHeight="1">
      <c r="A37" s="73" t="s">
        <v>299</v>
      </c>
      <c r="B37" s="67" t="s">
        <v>247</v>
      </c>
      <c r="C37" s="67"/>
      <c r="D37" s="68">
        <f>D38</f>
        <v>73063.7</v>
      </c>
      <c r="E37" s="68">
        <f>E38</f>
        <v>74113.299999999988</v>
      </c>
    </row>
    <row r="38" spans="1:5" s="17" customFormat="1" ht="15" customHeight="1">
      <c r="A38" s="72" t="s">
        <v>300</v>
      </c>
      <c r="B38" s="70" t="s">
        <v>247</v>
      </c>
      <c r="C38" s="70" t="s">
        <v>119</v>
      </c>
      <c r="D38" s="71">
        <f>'прил 10'!R1057</f>
        <v>73063.7</v>
      </c>
      <c r="E38" s="71">
        <f>'прил 10'!S1057</f>
        <v>74113.299999999988</v>
      </c>
    </row>
    <row r="39" spans="1:5" ht="16.5" customHeight="1">
      <c r="A39" s="66" t="s">
        <v>308</v>
      </c>
      <c r="B39" s="67" t="s">
        <v>204</v>
      </c>
      <c r="C39" s="67"/>
      <c r="D39" s="68">
        <f>D40</f>
        <v>0</v>
      </c>
      <c r="E39" s="68">
        <f>E40</f>
        <v>0</v>
      </c>
    </row>
    <row r="40" spans="1:5" ht="16.5" customHeight="1">
      <c r="A40" s="69" t="s">
        <v>309</v>
      </c>
      <c r="B40" s="70" t="s">
        <v>204</v>
      </c>
      <c r="C40" s="70" t="s">
        <v>204</v>
      </c>
      <c r="D40" s="71">
        <f>'прил 10'!R1152</f>
        <v>0</v>
      </c>
      <c r="E40" s="71">
        <f>'прил 10'!S1152</f>
        <v>0</v>
      </c>
    </row>
    <row r="41" spans="1:5" ht="15" customHeight="1">
      <c r="A41" s="66" t="s">
        <v>216</v>
      </c>
      <c r="B41" s="67" t="s">
        <v>208</v>
      </c>
      <c r="C41" s="67"/>
      <c r="D41" s="68">
        <f>D43+D44+D45</f>
        <v>25983.3</v>
      </c>
      <c r="E41" s="68">
        <f>E43+E44+E45</f>
        <v>25295.199999999997</v>
      </c>
    </row>
    <row r="42" spans="1:5" ht="15.75" hidden="1" customHeight="1">
      <c r="A42" s="69" t="s">
        <v>403</v>
      </c>
      <c r="B42" s="70" t="s">
        <v>208</v>
      </c>
      <c r="C42" s="70" t="s">
        <v>119</v>
      </c>
      <c r="D42" s="71">
        <f>'прил 10'!Q996</f>
        <v>0</v>
      </c>
      <c r="E42" s="71">
        <f>'прил 10'!R996</f>
        <v>0</v>
      </c>
    </row>
    <row r="43" spans="1:5" ht="15" customHeight="1">
      <c r="A43" s="72" t="s">
        <v>217</v>
      </c>
      <c r="B43" s="70" t="s">
        <v>208</v>
      </c>
      <c r="C43" s="70" t="s">
        <v>131</v>
      </c>
      <c r="D43" s="71">
        <f>'прил 10'!R629+'прил 10'!R1160</f>
        <v>1126.8</v>
      </c>
      <c r="E43" s="71">
        <f>'прил 10'!S629+'прил 10'!S1160</f>
        <v>358.29999999999995</v>
      </c>
    </row>
    <row r="44" spans="1:5" ht="13.5" customHeight="1">
      <c r="A44" s="72" t="s">
        <v>223</v>
      </c>
      <c r="B44" s="70" t="s">
        <v>208</v>
      </c>
      <c r="C44" s="70" t="s">
        <v>150</v>
      </c>
      <c r="D44" s="75">
        <f>'прил 10'!R360+'прил 10'!R644+'прил 10'!R1252</f>
        <v>12011.9</v>
      </c>
      <c r="E44" s="75">
        <f>'прил 10'!S360+'прил 10'!S644+'прил 10'!S1252</f>
        <v>12047.9</v>
      </c>
    </row>
    <row r="45" spans="1:5" ht="13.5" customHeight="1">
      <c r="A45" s="72" t="s">
        <v>333</v>
      </c>
      <c r="B45" s="70" t="s">
        <v>208</v>
      </c>
      <c r="C45" s="70" t="s">
        <v>158</v>
      </c>
      <c r="D45" s="75">
        <f>'прил 10'!R1270</f>
        <v>12844.6</v>
      </c>
      <c r="E45" s="75">
        <f>'прил 10'!S1270</f>
        <v>12889</v>
      </c>
    </row>
    <row r="46" spans="1:5" ht="14.25" customHeight="1">
      <c r="A46" s="66" t="s">
        <v>274</v>
      </c>
      <c r="B46" s="67" t="s">
        <v>165</v>
      </c>
      <c r="C46" s="67"/>
      <c r="D46" s="68">
        <f>D47+D48+D49</f>
        <v>0</v>
      </c>
      <c r="E46" s="68">
        <f>E47+E48+E49</f>
        <v>0</v>
      </c>
    </row>
    <row r="47" spans="1:5" ht="15.75" customHeight="1">
      <c r="A47" s="72" t="s">
        <v>336</v>
      </c>
      <c r="B47" s="70" t="s">
        <v>165</v>
      </c>
      <c r="C47" s="70" t="s">
        <v>119</v>
      </c>
      <c r="D47" s="71">
        <f>'прил 10'!R1304</f>
        <v>0</v>
      </c>
      <c r="E47" s="71">
        <f>'прил 10'!S1304</f>
        <v>0</v>
      </c>
    </row>
    <row r="48" spans="1:5" ht="15" customHeight="1">
      <c r="A48" s="72" t="s">
        <v>275</v>
      </c>
      <c r="B48" s="70" t="s">
        <v>165</v>
      </c>
      <c r="C48" s="70" t="s">
        <v>121</v>
      </c>
      <c r="D48" s="71">
        <f>'прил 10'!R658+'прил 10'!R1311</f>
        <v>0</v>
      </c>
      <c r="E48" s="71">
        <f>'прил 10'!S658+'прил 10'!S1311</f>
        <v>0</v>
      </c>
    </row>
    <row r="49" spans="1:5" ht="15" customHeight="1">
      <c r="A49" s="72" t="s">
        <v>339</v>
      </c>
      <c r="B49" s="70" t="s">
        <v>165</v>
      </c>
      <c r="C49" s="70" t="s">
        <v>131</v>
      </c>
      <c r="D49" s="71">
        <f>'прил 10'!R1340</f>
        <v>0</v>
      </c>
      <c r="E49" s="71">
        <f>'прил 10'!S1340</f>
        <v>0</v>
      </c>
    </row>
    <row r="50" spans="1:5" ht="14.25" hidden="1" customHeight="1">
      <c r="A50" s="66" t="s">
        <v>231</v>
      </c>
      <c r="B50" s="67" t="s">
        <v>212</v>
      </c>
      <c r="C50" s="67"/>
      <c r="D50" s="68"/>
      <c r="E50" s="68"/>
    </row>
    <row r="51" spans="1:5" ht="15" hidden="1" customHeight="1">
      <c r="A51" s="72" t="s">
        <v>232</v>
      </c>
      <c r="B51" s="70" t="s">
        <v>212</v>
      </c>
      <c r="C51" s="70" t="s">
        <v>119</v>
      </c>
      <c r="D51" s="71"/>
      <c r="E51" s="71"/>
    </row>
    <row r="52" spans="1:5" ht="15" customHeight="1">
      <c r="A52" s="66" t="s">
        <v>233</v>
      </c>
      <c r="B52" s="67" t="s">
        <v>172</v>
      </c>
      <c r="C52" s="67"/>
      <c r="D52" s="68">
        <f>D53</f>
        <v>28724.399999999998</v>
      </c>
      <c r="E52" s="68">
        <f>E53</f>
        <v>28385.200000000001</v>
      </c>
    </row>
    <row r="53" spans="1:5" s="17" customFormat="1" ht="15" customHeight="1">
      <c r="A53" s="72" t="s">
        <v>46</v>
      </c>
      <c r="B53" s="14" t="s">
        <v>172</v>
      </c>
      <c r="C53" s="14" t="s">
        <v>119</v>
      </c>
      <c r="D53" s="71">
        <f>'прил 10'!R372</f>
        <v>28724.399999999998</v>
      </c>
      <c r="E53" s="71">
        <f>'прил 10'!S372</f>
        <v>28385.200000000001</v>
      </c>
    </row>
    <row r="54" spans="1:5" s="17" customFormat="1" ht="15" customHeight="1">
      <c r="A54" s="79" t="s">
        <v>924</v>
      </c>
      <c r="B54" s="80"/>
      <c r="C54" s="80"/>
      <c r="D54" s="81">
        <v>12479.8</v>
      </c>
      <c r="E54" s="81">
        <v>25362.9</v>
      </c>
    </row>
    <row r="55" spans="1:5" ht="18.75" customHeight="1">
      <c r="A55" s="82" t="s">
        <v>115</v>
      </c>
      <c r="B55" s="83"/>
      <c r="C55" s="84"/>
      <c r="D55" s="85">
        <f>D7+D16+D18+D21+D26+D31+D37+D39+D41+D46+D50+D52+D54</f>
        <v>1000504.8000000002</v>
      </c>
      <c r="E55" s="85">
        <f>E7+E16+E18+E21+E26+E31+E37+E39+E41+E46+E50+E52+E54</f>
        <v>1037799.2999999997</v>
      </c>
    </row>
    <row r="56" spans="1:5">
      <c r="B56" s="297"/>
      <c r="C56" s="297"/>
    </row>
    <row r="57" spans="1:5">
      <c r="A57" s="87"/>
      <c r="B57" s="298"/>
      <c r="C57" s="298"/>
      <c r="D57" s="88"/>
      <c r="E57" s="88"/>
    </row>
    <row r="58" spans="1:5">
      <c r="A58" s="87"/>
      <c r="D58" s="90"/>
      <c r="E58" s="90"/>
    </row>
    <row r="59" spans="1:5">
      <c r="D59" s="90"/>
      <c r="E59" s="90"/>
    </row>
    <row r="65" spans="1:1" ht="18.75">
      <c r="A65" s="91"/>
    </row>
    <row r="66" spans="1:1" ht="18.75">
      <c r="A66" s="91"/>
    </row>
  </sheetData>
  <mergeCells count="9">
    <mergeCell ref="B56:C56"/>
    <mergeCell ref="B57:C57"/>
    <mergeCell ref="B3:D3"/>
    <mergeCell ref="B1:E1"/>
    <mergeCell ref="A2:E2"/>
    <mergeCell ref="D4:E4"/>
    <mergeCell ref="B4:B5"/>
    <mergeCell ref="C4:C5"/>
    <mergeCell ref="A4:A5"/>
  </mergeCells>
  <phoneticPr fontId="27" type="noConversion"/>
  <pageMargins left="0.84" right="0.16" top="0.61" bottom="0.26" header="0.19" footer="0.19"/>
  <pageSetup paperSize="9" scale="8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S1373"/>
  <sheetViews>
    <sheetView view="pageBreakPreview" zoomScaleNormal="100" zoomScaleSheetLayoutView="100" workbookViewId="0">
      <pane xSplit="9" ySplit="7" topLeftCell="R8" activePane="bottomRight" state="frozenSplit"/>
      <selection pane="topRight" activeCell="I1" sqref="I1"/>
      <selection pane="bottomLeft" activeCell="A13" sqref="A13"/>
      <selection pane="bottomRight" activeCell="A10" sqref="A10"/>
    </sheetView>
  </sheetViews>
  <sheetFormatPr defaultColWidth="9.140625" defaultRowHeight="12.75"/>
  <cols>
    <col min="1" max="1" width="56.28515625" style="59" customWidth="1"/>
    <col min="2" max="2" width="4.85546875" style="89" customWidth="1"/>
    <col min="3" max="3" width="4.28515625" style="89" customWidth="1"/>
    <col min="4" max="4" width="4.7109375" style="89" customWidth="1"/>
    <col min="5" max="5" width="4" style="89" customWidth="1"/>
    <col min="6" max="6" width="3" style="89" customWidth="1"/>
    <col min="7" max="7" width="4" style="89" customWidth="1"/>
    <col min="8" max="8" width="6.5703125" style="89" customWidth="1"/>
    <col min="9" max="9" width="5.42578125" style="89" customWidth="1"/>
    <col min="10" max="10" width="10.28515625" style="86" hidden="1" customWidth="1"/>
    <col min="11" max="11" width="10.42578125" style="86" hidden="1" customWidth="1"/>
    <col min="12" max="12" width="9.85546875" style="86" hidden="1" customWidth="1"/>
    <col min="13" max="13" width="12.140625" style="86" hidden="1" customWidth="1"/>
    <col min="14" max="14" width="14.85546875" style="86" hidden="1" customWidth="1"/>
    <col min="15" max="15" width="13.42578125" style="86" hidden="1" customWidth="1"/>
    <col min="16" max="16" width="13.85546875" style="86" hidden="1" customWidth="1"/>
    <col min="17" max="17" width="17.5703125" style="86" hidden="1" customWidth="1"/>
    <col min="18" max="19" width="11.42578125" style="90" customWidth="1"/>
    <col min="20" max="16384" width="9.140625" style="60"/>
  </cols>
  <sheetData>
    <row r="1" spans="1:19" ht="39.75" customHeight="1">
      <c r="A1" s="300" t="s">
        <v>922</v>
      </c>
      <c r="B1" s="300"/>
      <c r="C1" s="300"/>
      <c r="D1" s="300"/>
      <c r="E1" s="300"/>
      <c r="F1" s="300"/>
      <c r="G1" s="300"/>
      <c r="H1" s="300"/>
      <c r="I1" s="300"/>
      <c r="J1" s="300"/>
      <c r="K1" s="300"/>
      <c r="L1" s="300"/>
      <c r="M1" s="300"/>
      <c r="N1" s="300"/>
      <c r="O1" s="300"/>
      <c r="P1" s="300"/>
      <c r="Q1" s="300"/>
      <c r="R1" s="300"/>
      <c r="S1" s="300"/>
    </row>
    <row r="2" spans="1:19" ht="13.5" customHeight="1">
      <c r="I2" s="92"/>
      <c r="J2" s="60"/>
      <c r="K2" s="60"/>
      <c r="L2" s="60"/>
      <c r="M2" s="60"/>
      <c r="N2" s="60"/>
      <c r="O2" s="60"/>
      <c r="P2" s="60"/>
      <c r="Q2" s="60"/>
      <c r="R2" s="93"/>
      <c r="S2" s="93"/>
    </row>
    <row r="3" spans="1:19" ht="36.75" customHeight="1">
      <c r="A3" s="301" t="s">
        <v>923</v>
      </c>
      <c r="B3" s="301"/>
      <c r="C3" s="301"/>
      <c r="D3" s="301"/>
      <c r="E3" s="301"/>
      <c r="F3" s="301"/>
      <c r="G3" s="301"/>
      <c r="H3" s="301"/>
      <c r="I3" s="301"/>
      <c r="J3" s="301"/>
      <c r="K3" s="301"/>
      <c r="L3" s="301"/>
      <c r="M3" s="301"/>
      <c r="N3" s="301"/>
      <c r="O3" s="301"/>
      <c r="P3" s="301"/>
      <c r="Q3" s="301"/>
      <c r="R3" s="301"/>
      <c r="S3" s="301"/>
    </row>
    <row r="4" spans="1:19" ht="13.5" customHeight="1">
      <c r="A4" s="61" t="s">
        <v>108</v>
      </c>
      <c r="B4" s="299"/>
      <c r="C4" s="299"/>
      <c r="D4" s="299"/>
      <c r="E4" s="299"/>
      <c r="F4" s="299"/>
      <c r="G4" s="299"/>
      <c r="H4" s="299"/>
      <c r="I4" s="299"/>
      <c r="J4" s="60"/>
      <c r="K4" s="60"/>
      <c r="L4" s="60"/>
      <c r="M4" s="60"/>
      <c r="N4" s="60"/>
      <c r="O4" s="60"/>
      <c r="P4" s="60"/>
      <c r="Q4" s="60"/>
      <c r="R4" s="93"/>
      <c r="S4" s="93"/>
    </row>
    <row r="5" spans="1:19" s="12" customFormat="1" ht="12" customHeight="1">
      <c r="A5" s="330" t="s">
        <v>109</v>
      </c>
      <c r="B5" s="330" t="s">
        <v>110</v>
      </c>
      <c r="C5" s="330" t="s">
        <v>111</v>
      </c>
      <c r="D5" s="330" t="s">
        <v>112</v>
      </c>
      <c r="E5" s="318" t="s">
        <v>113</v>
      </c>
      <c r="F5" s="319"/>
      <c r="G5" s="319"/>
      <c r="H5" s="320"/>
      <c r="I5" s="330" t="s">
        <v>114</v>
      </c>
      <c r="J5" s="335" t="s">
        <v>449</v>
      </c>
      <c r="K5" s="338" t="s">
        <v>438</v>
      </c>
      <c r="L5" s="339"/>
      <c r="M5" s="340"/>
      <c r="N5" s="335" t="s">
        <v>784</v>
      </c>
      <c r="O5" s="338" t="s">
        <v>442</v>
      </c>
      <c r="P5" s="339"/>
      <c r="Q5" s="340"/>
      <c r="R5" s="356" t="s">
        <v>953</v>
      </c>
      <c r="S5" s="358"/>
    </row>
    <row r="6" spans="1:19" s="12" customFormat="1" ht="26.25" customHeight="1">
      <c r="A6" s="331"/>
      <c r="B6" s="331"/>
      <c r="C6" s="331"/>
      <c r="D6" s="331"/>
      <c r="E6" s="321"/>
      <c r="F6" s="322"/>
      <c r="G6" s="322"/>
      <c r="H6" s="323"/>
      <c r="I6" s="331"/>
      <c r="J6" s="337"/>
      <c r="K6" s="58" t="s">
        <v>657</v>
      </c>
      <c r="L6" s="58" t="s">
        <v>658</v>
      </c>
      <c r="M6" s="58" t="s">
        <v>310</v>
      </c>
      <c r="N6" s="336"/>
      <c r="O6" s="58" t="s">
        <v>439</v>
      </c>
      <c r="P6" s="58" t="s">
        <v>440</v>
      </c>
      <c r="Q6" s="58" t="s">
        <v>441</v>
      </c>
      <c r="R6" s="357"/>
      <c r="S6" s="359"/>
    </row>
    <row r="7" spans="1:19" s="12" customFormat="1" ht="15.75" customHeight="1">
      <c r="A7" s="332"/>
      <c r="B7" s="332"/>
      <c r="C7" s="332"/>
      <c r="D7" s="332"/>
      <c r="E7" s="324"/>
      <c r="F7" s="325"/>
      <c r="G7" s="325"/>
      <c r="H7" s="326"/>
      <c r="I7" s="332"/>
      <c r="J7" s="58" t="s">
        <v>236</v>
      </c>
      <c r="K7" s="58" t="s">
        <v>236</v>
      </c>
      <c r="L7" s="58" t="s">
        <v>236</v>
      </c>
      <c r="M7" s="58" t="s">
        <v>236</v>
      </c>
      <c r="N7" s="337"/>
      <c r="O7" s="58" t="s">
        <v>236</v>
      </c>
      <c r="P7" s="58" t="s">
        <v>236</v>
      </c>
      <c r="Q7" s="58" t="s">
        <v>236</v>
      </c>
      <c r="R7" s="360">
        <v>2020</v>
      </c>
      <c r="S7" s="360">
        <v>2021</v>
      </c>
    </row>
    <row r="8" spans="1:19" s="17" customFormat="1" ht="14.25" customHeight="1">
      <c r="A8" s="77">
        <v>1</v>
      </c>
      <c r="B8" s="77">
        <v>2</v>
      </c>
      <c r="C8" s="77">
        <v>3</v>
      </c>
      <c r="D8" s="77">
        <v>4</v>
      </c>
      <c r="E8" s="310">
        <v>5</v>
      </c>
      <c r="F8" s="311"/>
      <c r="G8" s="311"/>
      <c r="H8" s="312"/>
      <c r="I8" s="77">
        <v>6</v>
      </c>
      <c r="J8" s="94"/>
      <c r="K8" s="94"/>
      <c r="L8" s="94"/>
      <c r="M8" s="94"/>
      <c r="N8" s="94">
        <v>7</v>
      </c>
      <c r="O8" s="94"/>
      <c r="P8" s="94"/>
      <c r="Q8" s="94"/>
      <c r="R8" s="77">
        <v>7</v>
      </c>
      <c r="S8" s="77">
        <v>8</v>
      </c>
    </row>
    <row r="9" spans="1:19" s="95" customFormat="1" ht="30" customHeight="1">
      <c r="A9" s="66" t="s">
        <v>116</v>
      </c>
      <c r="B9" s="67" t="s">
        <v>117</v>
      </c>
      <c r="C9" s="67"/>
      <c r="D9" s="67"/>
      <c r="E9" s="304"/>
      <c r="F9" s="305"/>
      <c r="G9" s="305"/>
      <c r="H9" s="306"/>
      <c r="I9" s="67"/>
      <c r="J9" s="81" t="e">
        <f t="shared" ref="J9:R9" si="0">J10+J280+J294+J330+J359+J371</f>
        <v>#REF!</v>
      </c>
      <c r="K9" s="81" t="e">
        <f t="shared" si="0"/>
        <v>#REF!</v>
      </c>
      <c r="L9" s="81" t="e">
        <f t="shared" si="0"/>
        <v>#REF!</v>
      </c>
      <c r="M9" s="81" t="e">
        <f t="shared" si="0"/>
        <v>#REF!</v>
      </c>
      <c r="N9" s="81" t="e">
        <f t="shared" si="0"/>
        <v>#REF!</v>
      </c>
      <c r="O9" s="81" t="e">
        <f t="shared" si="0"/>
        <v>#REF!</v>
      </c>
      <c r="P9" s="81" t="e">
        <f t="shared" si="0"/>
        <v>#REF!</v>
      </c>
      <c r="Q9" s="81" t="e">
        <f t="shared" si="0"/>
        <v>#REF!</v>
      </c>
      <c r="R9" s="81">
        <f t="shared" si="0"/>
        <v>106950.09999999999</v>
      </c>
      <c r="S9" s="81">
        <f t="shared" ref="S9" si="1">S10+S280+S294+S330+S359+S371</f>
        <v>97476.999999999985</v>
      </c>
    </row>
    <row r="10" spans="1:19" s="17" customFormat="1" ht="16.5" customHeight="1">
      <c r="A10" s="66" t="s">
        <v>118</v>
      </c>
      <c r="B10" s="67" t="s">
        <v>117</v>
      </c>
      <c r="C10" s="67" t="s">
        <v>119</v>
      </c>
      <c r="D10" s="67"/>
      <c r="E10" s="304"/>
      <c r="F10" s="305"/>
      <c r="G10" s="305"/>
      <c r="H10" s="306"/>
      <c r="I10" s="67"/>
      <c r="J10" s="81" t="e">
        <f>J11+J19+J52+J129+J134+J175+J180+J185</f>
        <v>#REF!</v>
      </c>
      <c r="K10" s="81" t="e">
        <f>K11+K19+K52+K129+K134+K175+K180+K185</f>
        <v>#REF!</v>
      </c>
      <c r="L10" s="81" t="e">
        <f t="shared" ref="L10:R10" si="2">L11+L19+L52+L129+L134+L175+L180+L185</f>
        <v>#REF!</v>
      </c>
      <c r="M10" s="81" t="e">
        <f t="shared" si="2"/>
        <v>#REF!</v>
      </c>
      <c r="N10" s="81" t="e">
        <f t="shared" si="2"/>
        <v>#REF!</v>
      </c>
      <c r="O10" s="81" t="e">
        <f t="shared" si="2"/>
        <v>#REF!</v>
      </c>
      <c r="P10" s="81" t="e">
        <f t="shared" si="2"/>
        <v>#REF!</v>
      </c>
      <c r="Q10" s="81" t="e">
        <f t="shared" si="2"/>
        <v>#REF!</v>
      </c>
      <c r="R10" s="81">
        <f t="shared" si="2"/>
        <v>64683</v>
      </c>
      <c r="S10" s="81">
        <f t="shared" ref="S10" si="3">S11+S19+S52+S129+S134+S175+S180+S185</f>
        <v>65964.399999999994</v>
      </c>
    </row>
    <row r="11" spans="1:19" s="17" customFormat="1" ht="27.75" customHeight="1">
      <c r="A11" s="66" t="s">
        <v>120</v>
      </c>
      <c r="B11" s="67" t="s">
        <v>117</v>
      </c>
      <c r="C11" s="67" t="s">
        <v>119</v>
      </c>
      <c r="D11" s="67" t="s">
        <v>121</v>
      </c>
      <c r="E11" s="304"/>
      <c r="F11" s="305"/>
      <c r="G11" s="305"/>
      <c r="H11" s="306"/>
      <c r="I11" s="67"/>
      <c r="J11" s="81">
        <f t="shared" ref="J11:S15" si="4">J12</f>
        <v>1450.1999999999998</v>
      </c>
      <c r="K11" s="81">
        <f t="shared" si="4"/>
        <v>-49.599999999999966</v>
      </c>
      <c r="L11" s="81">
        <f t="shared" si="4"/>
        <v>0</v>
      </c>
      <c r="M11" s="81">
        <f t="shared" si="4"/>
        <v>0</v>
      </c>
      <c r="N11" s="81">
        <f t="shared" si="4"/>
        <v>1400.6</v>
      </c>
      <c r="O11" s="81">
        <f t="shared" si="4"/>
        <v>0</v>
      </c>
      <c r="P11" s="81">
        <f t="shared" si="4"/>
        <v>0</v>
      </c>
      <c r="Q11" s="81">
        <f t="shared" si="4"/>
        <v>0</v>
      </c>
      <c r="R11" s="81">
        <f t="shared" si="4"/>
        <v>1348.8000000000002</v>
      </c>
      <c r="S11" s="81">
        <f t="shared" si="4"/>
        <v>1368.1</v>
      </c>
    </row>
    <row r="12" spans="1:19" s="13" customFormat="1" ht="39" customHeight="1">
      <c r="A12" s="96" t="s">
        <v>450</v>
      </c>
      <c r="B12" s="97" t="s">
        <v>117</v>
      </c>
      <c r="C12" s="97" t="s">
        <v>119</v>
      </c>
      <c r="D12" s="98" t="s">
        <v>121</v>
      </c>
      <c r="E12" s="98" t="s">
        <v>119</v>
      </c>
      <c r="F12" s="99" t="s">
        <v>122</v>
      </c>
      <c r="G12" s="99" t="s">
        <v>340</v>
      </c>
      <c r="H12" s="100" t="s">
        <v>341</v>
      </c>
      <c r="I12" s="100"/>
      <c r="J12" s="101">
        <f t="shared" si="4"/>
        <v>1450.1999999999998</v>
      </c>
      <c r="K12" s="101">
        <f t="shared" si="4"/>
        <v>-49.599999999999966</v>
      </c>
      <c r="L12" s="101">
        <f t="shared" si="4"/>
        <v>0</v>
      </c>
      <c r="M12" s="101">
        <f t="shared" si="4"/>
        <v>0</v>
      </c>
      <c r="N12" s="101">
        <f t="shared" si="4"/>
        <v>1400.6</v>
      </c>
      <c r="O12" s="101">
        <f t="shared" si="4"/>
        <v>0</v>
      </c>
      <c r="P12" s="101">
        <f t="shared" si="4"/>
        <v>0</v>
      </c>
      <c r="Q12" s="101">
        <f t="shared" si="4"/>
        <v>0</v>
      </c>
      <c r="R12" s="101">
        <f t="shared" si="4"/>
        <v>1348.8000000000002</v>
      </c>
      <c r="S12" s="101">
        <f t="shared" si="4"/>
        <v>1368.1</v>
      </c>
    </row>
    <row r="13" spans="1:19" s="107" customFormat="1" ht="89.25" customHeight="1">
      <c r="A13" s="18" t="s">
        <v>451</v>
      </c>
      <c r="B13" s="102" t="s">
        <v>117</v>
      </c>
      <c r="C13" s="102" t="s">
        <v>119</v>
      </c>
      <c r="D13" s="103" t="s">
        <v>121</v>
      </c>
      <c r="E13" s="103" t="s">
        <v>119</v>
      </c>
      <c r="F13" s="104" t="s">
        <v>124</v>
      </c>
      <c r="G13" s="104" t="s">
        <v>340</v>
      </c>
      <c r="H13" s="105" t="s">
        <v>341</v>
      </c>
      <c r="I13" s="105"/>
      <c r="J13" s="106">
        <f t="shared" si="4"/>
        <v>1450.1999999999998</v>
      </c>
      <c r="K13" s="106">
        <f t="shared" si="4"/>
        <v>-49.599999999999966</v>
      </c>
      <c r="L13" s="106">
        <f t="shared" si="4"/>
        <v>0</v>
      </c>
      <c r="M13" s="106">
        <f t="shared" si="4"/>
        <v>0</v>
      </c>
      <c r="N13" s="106">
        <f t="shared" si="4"/>
        <v>1400.6</v>
      </c>
      <c r="O13" s="106">
        <f t="shared" si="4"/>
        <v>0</v>
      </c>
      <c r="P13" s="106">
        <f t="shared" si="4"/>
        <v>0</v>
      </c>
      <c r="Q13" s="106">
        <f t="shared" si="4"/>
        <v>0</v>
      </c>
      <c r="R13" s="106">
        <f t="shared" si="4"/>
        <v>1348.8000000000002</v>
      </c>
      <c r="S13" s="106">
        <f t="shared" si="4"/>
        <v>1368.1</v>
      </c>
    </row>
    <row r="14" spans="1:19" s="13" customFormat="1" ht="16.5" customHeight="1">
      <c r="A14" s="69" t="s">
        <v>125</v>
      </c>
      <c r="B14" s="14" t="s">
        <v>117</v>
      </c>
      <c r="C14" s="14" t="s">
        <v>119</v>
      </c>
      <c r="D14" s="15" t="s">
        <v>121</v>
      </c>
      <c r="E14" s="15" t="s">
        <v>119</v>
      </c>
      <c r="F14" s="108" t="s">
        <v>124</v>
      </c>
      <c r="G14" s="108" t="s">
        <v>340</v>
      </c>
      <c r="H14" s="3" t="s">
        <v>342</v>
      </c>
      <c r="I14" s="3"/>
      <c r="J14" s="31">
        <f t="shared" si="4"/>
        <v>1450.1999999999998</v>
      </c>
      <c r="K14" s="31">
        <f t="shared" si="4"/>
        <v>-49.599999999999966</v>
      </c>
      <c r="L14" s="31">
        <f t="shared" si="4"/>
        <v>0</v>
      </c>
      <c r="M14" s="31">
        <f t="shared" si="4"/>
        <v>0</v>
      </c>
      <c r="N14" s="31">
        <f t="shared" si="4"/>
        <v>1400.6</v>
      </c>
      <c r="O14" s="31">
        <f t="shared" si="4"/>
        <v>0</v>
      </c>
      <c r="P14" s="31">
        <f t="shared" si="4"/>
        <v>0</v>
      </c>
      <c r="Q14" s="31">
        <f t="shared" si="4"/>
        <v>0</v>
      </c>
      <c r="R14" s="31">
        <f t="shared" si="4"/>
        <v>1348.8000000000002</v>
      </c>
      <c r="S14" s="31">
        <f t="shared" si="4"/>
        <v>1368.1</v>
      </c>
    </row>
    <row r="15" spans="1:19" s="13" customFormat="1" ht="39" customHeight="1">
      <c r="A15" s="18" t="s">
        <v>126</v>
      </c>
      <c r="B15" s="14" t="s">
        <v>117</v>
      </c>
      <c r="C15" s="14" t="s">
        <v>119</v>
      </c>
      <c r="D15" s="15" t="s">
        <v>121</v>
      </c>
      <c r="E15" s="15" t="s">
        <v>119</v>
      </c>
      <c r="F15" s="108" t="s">
        <v>124</v>
      </c>
      <c r="G15" s="108" t="s">
        <v>340</v>
      </c>
      <c r="H15" s="3" t="s">
        <v>342</v>
      </c>
      <c r="I15" s="3" t="s">
        <v>127</v>
      </c>
      <c r="J15" s="31">
        <f t="shared" si="4"/>
        <v>1450.1999999999998</v>
      </c>
      <c r="K15" s="31">
        <f t="shared" si="4"/>
        <v>-49.599999999999966</v>
      </c>
      <c r="L15" s="31">
        <f t="shared" si="4"/>
        <v>0</v>
      </c>
      <c r="M15" s="31">
        <f t="shared" si="4"/>
        <v>0</v>
      </c>
      <c r="N15" s="31">
        <f t="shared" si="4"/>
        <v>1400.6</v>
      </c>
      <c r="O15" s="31">
        <f t="shared" si="4"/>
        <v>0</v>
      </c>
      <c r="P15" s="31">
        <f t="shared" si="4"/>
        <v>0</v>
      </c>
      <c r="Q15" s="31">
        <f t="shared" si="4"/>
        <v>0</v>
      </c>
      <c r="R15" s="31">
        <f t="shared" si="4"/>
        <v>1348.8000000000002</v>
      </c>
      <c r="S15" s="31">
        <f t="shared" si="4"/>
        <v>1368.1</v>
      </c>
    </row>
    <row r="16" spans="1:19" s="24" customFormat="1" ht="13.5" customHeight="1">
      <c r="A16" s="109" t="s">
        <v>128</v>
      </c>
      <c r="B16" s="110" t="s">
        <v>117</v>
      </c>
      <c r="C16" s="110" t="s">
        <v>119</v>
      </c>
      <c r="D16" s="111" t="s">
        <v>121</v>
      </c>
      <c r="E16" s="111" t="s">
        <v>119</v>
      </c>
      <c r="F16" s="112" t="s">
        <v>124</v>
      </c>
      <c r="G16" s="112" t="s">
        <v>340</v>
      </c>
      <c r="H16" s="113" t="s">
        <v>342</v>
      </c>
      <c r="I16" s="113" t="s">
        <v>129</v>
      </c>
      <c r="J16" s="39">
        <f>J17+J18</f>
        <v>1450.1999999999998</v>
      </c>
      <c r="K16" s="39">
        <f>K17+K18</f>
        <v>-49.599999999999966</v>
      </c>
      <c r="L16" s="39">
        <f t="shared" ref="L16:R16" si="5">L17+L18</f>
        <v>0</v>
      </c>
      <c r="M16" s="39">
        <f t="shared" si="5"/>
        <v>0</v>
      </c>
      <c r="N16" s="39">
        <f t="shared" si="5"/>
        <v>1400.6</v>
      </c>
      <c r="O16" s="39">
        <f t="shared" si="5"/>
        <v>0</v>
      </c>
      <c r="P16" s="39">
        <f t="shared" si="5"/>
        <v>0</v>
      </c>
      <c r="Q16" s="39">
        <f t="shared" si="5"/>
        <v>0</v>
      </c>
      <c r="R16" s="39">
        <f t="shared" si="5"/>
        <v>1348.8000000000002</v>
      </c>
      <c r="S16" s="39">
        <f t="shared" ref="S16" si="6">S17+S18</f>
        <v>1368.1</v>
      </c>
    </row>
    <row r="17" spans="1:19" s="12" customFormat="1" ht="13.5" hidden="1" customHeight="1">
      <c r="A17" s="4" t="s">
        <v>394</v>
      </c>
      <c r="B17" s="36"/>
      <c r="C17" s="36"/>
      <c r="D17" s="37"/>
      <c r="E17" s="37"/>
      <c r="F17" s="114"/>
      <c r="G17" s="114"/>
      <c r="H17" s="115"/>
      <c r="I17" s="115" t="s">
        <v>383</v>
      </c>
      <c r="J17" s="2">
        <v>1131.3</v>
      </c>
      <c r="K17" s="2">
        <f>1087.8-J17</f>
        <v>-43.5</v>
      </c>
      <c r="L17" s="2"/>
      <c r="M17" s="2"/>
      <c r="N17" s="2">
        <f>SUM(J17:M17)</f>
        <v>1087.8</v>
      </c>
      <c r="O17" s="2"/>
      <c r="P17" s="2"/>
      <c r="Q17" s="2"/>
      <c r="R17" s="2">
        <v>1035.9000000000001</v>
      </c>
      <c r="S17" s="2">
        <v>1050.7</v>
      </c>
    </row>
    <row r="18" spans="1:19" s="12" customFormat="1" ht="13.5" hidden="1" customHeight="1">
      <c r="A18" s="4" t="s">
        <v>396</v>
      </c>
      <c r="B18" s="36"/>
      <c r="C18" s="36"/>
      <c r="D18" s="37"/>
      <c r="E18" s="37"/>
      <c r="F18" s="114"/>
      <c r="G18" s="114"/>
      <c r="H18" s="115"/>
      <c r="I18" s="115" t="s">
        <v>384</v>
      </c>
      <c r="J18" s="2">
        <v>318.89999999999998</v>
      </c>
      <c r="K18" s="2">
        <f>312.8-J18</f>
        <v>-6.0999999999999659</v>
      </c>
      <c r="L18" s="2"/>
      <c r="M18" s="2"/>
      <c r="N18" s="2">
        <f>SUM(J18:M18)</f>
        <v>312.8</v>
      </c>
      <c r="O18" s="2"/>
      <c r="P18" s="2"/>
      <c r="Q18" s="2"/>
      <c r="R18" s="2">
        <v>312.89999999999998</v>
      </c>
      <c r="S18" s="2">
        <v>317.39999999999998</v>
      </c>
    </row>
    <row r="19" spans="1:19" s="13" customFormat="1" ht="36" customHeight="1">
      <c r="A19" s="66" t="s">
        <v>130</v>
      </c>
      <c r="B19" s="67" t="s">
        <v>117</v>
      </c>
      <c r="C19" s="67" t="s">
        <v>119</v>
      </c>
      <c r="D19" s="116" t="s">
        <v>131</v>
      </c>
      <c r="E19" s="116"/>
      <c r="F19" s="117"/>
      <c r="G19" s="117"/>
      <c r="H19" s="118"/>
      <c r="I19" s="118"/>
      <c r="J19" s="34">
        <f>J20</f>
        <v>2907.5</v>
      </c>
      <c r="K19" s="34">
        <f>K20</f>
        <v>-86.199999999999875</v>
      </c>
      <c r="L19" s="34">
        <f t="shared" ref="L19:S19" si="7">L20</f>
        <v>0</v>
      </c>
      <c r="M19" s="34">
        <f t="shared" si="7"/>
        <v>0</v>
      </c>
      <c r="N19" s="34">
        <f t="shared" si="7"/>
        <v>2821.3</v>
      </c>
      <c r="O19" s="34">
        <f t="shared" si="7"/>
        <v>0</v>
      </c>
      <c r="P19" s="34">
        <f t="shared" si="7"/>
        <v>0</v>
      </c>
      <c r="Q19" s="34">
        <f t="shared" si="7"/>
        <v>0</v>
      </c>
      <c r="R19" s="34">
        <f t="shared" si="7"/>
        <v>3337.3</v>
      </c>
      <c r="S19" s="34">
        <f t="shared" si="7"/>
        <v>3385.1</v>
      </c>
    </row>
    <row r="20" spans="1:19" s="17" customFormat="1" ht="15.75" customHeight="1">
      <c r="A20" s="73" t="s">
        <v>132</v>
      </c>
      <c r="B20" s="97" t="s">
        <v>117</v>
      </c>
      <c r="C20" s="97" t="s">
        <v>119</v>
      </c>
      <c r="D20" s="98" t="s">
        <v>131</v>
      </c>
      <c r="E20" s="98" t="s">
        <v>133</v>
      </c>
      <c r="F20" s="99" t="s">
        <v>122</v>
      </c>
      <c r="G20" s="99" t="s">
        <v>340</v>
      </c>
      <c r="H20" s="100" t="s">
        <v>341</v>
      </c>
      <c r="I20" s="100"/>
      <c r="J20" s="101">
        <f>J21+J27+J31</f>
        <v>2907.5</v>
      </c>
      <c r="K20" s="101">
        <f>K21+K27+K31</f>
        <v>-86.199999999999875</v>
      </c>
      <c r="L20" s="101">
        <f t="shared" ref="L20:R20" si="8">L21+L27+L31</f>
        <v>0</v>
      </c>
      <c r="M20" s="101">
        <f t="shared" si="8"/>
        <v>0</v>
      </c>
      <c r="N20" s="101">
        <f t="shared" si="8"/>
        <v>2821.3</v>
      </c>
      <c r="O20" s="101">
        <f t="shared" si="8"/>
        <v>0</v>
      </c>
      <c r="P20" s="101">
        <f t="shared" si="8"/>
        <v>0</v>
      </c>
      <c r="Q20" s="101">
        <f t="shared" si="8"/>
        <v>0</v>
      </c>
      <c r="R20" s="101">
        <f t="shared" si="8"/>
        <v>3337.3</v>
      </c>
      <c r="S20" s="101">
        <f t="shared" ref="S20" si="9">S21+S27+S31</f>
        <v>3385.1</v>
      </c>
    </row>
    <row r="21" spans="1:19" s="76" customFormat="1" ht="15.75" customHeight="1">
      <c r="A21" s="119" t="s">
        <v>134</v>
      </c>
      <c r="B21" s="120" t="s">
        <v>117</v>
      </c>
      <c r="C21" s="120" t="s">
        <v>119</v>
      </c>
      <c r="D21" s="121" t="s">
        <v>131</v>
      </c>
      <c r="E21" s="122" t="s">
        <v>133</v>
      </c>
      <c r="F21" s="123" t="s">
        <v>124</v>
      </c>
      <c r="G21" s="123" t="s">
        <v>340</v>
      </c>
      <c r="H21" s="124" t="s">
        <v>341</v>
      </c>
      <c r="I21" s="125"/>
      <c r="J21" s="126">
        <f t="shared" ref="J21:S23" si="10">J22</f>
        <v>801.09999999999991</v>
      </c>
      <c r="K21" s="126">
        <f t="shared" si="10"/>
        <v>-30.799999999999955</v>
      </c>
      <c r="L21" s="126">
        <f t="shared" si="10"/>
        <v>0</v>
      </c>
      <c r="M21" s="126">
        <f t="shared" si="10"/>
        <v>0</v>
      </c>
      <c r="N21" s="126">
        <f t="shared" si="10"/>
        <v>770.3</v>
      </c>
      <c r="O21" s="126">
        <f t="shared" si="10"/>
        <v>0</v>
      </c>
      <c r="P21" s="126">
        <f t="shared" si="10"/>
        <v>0</v>
      </c>
      <c r="Q21" s="126">
        <f t="shared" si="10"/>
        <v>0</v>
      </c>
      <c r="R21" s="126">
        <f t="shared" si="10"/>
        <v>761.59999999999991</v>
      </c>
      <c r="S21" s="126">
        <f t="shared" si="10"/>
        <v>772.5</v>
      </c>
    </row>
    <row r="22" spans="1:19" s="17" customFormat="1" ht="13.5" customHeight="1">
      <c r="A22" s="72" t="s">
        <v>135</v>
      </c>
      <c r="B22" s="70" t="s">
        <v>117</v>
      </c>
      <c r="C22" s="70" t="s">
        <v>119</v>
      </c>
      <c r="D22" s="78" t="s">
        <v>131</v>
      </c>
      <c r="E22" s="26" t="s">
        <v>133</v>
      </c>
      <c r="F22" s="27" t="s">
        <v>124</v>
      </c>
      <c r="G22" s="27" t="s">
        <v>340</v>
      </c>
      <c r="H22" s="1" t="s">
        <v>343</v>
      </c>
      <c r="I22" s="127"/>
      <c r="J22" s="32">
        <f t="shared" si="10"/>
        <v>801.09999999999991</v>
      </c>
      <c r="K22" s="32">
        <f t="shared" si="10"/>
        <v>-30.799999999999955</v>
      </c>
      <c r="L22" s="32">
        <f t="shared" si="10"/>
        <v>0</v>
      </c>
      <c r="M22" s="32">
        <f t="shared" si="10"/>
        <v>0</v>
      </c>
      <c r="N22" s="32">
        <f t="shared" si="10"/>
        <v>770.3</v>
      </c>
      <c r="O22" s="32">
        <f t="shared" si="10"/>
        <v>0</v>
      </c>
      <c r="P22" s="32">
        <f t="shared" si="10"/>
        <v>0</v>
      </c>
      <c r="Q22" s="32">
        <f t="shared" si="10"/>
        <v>0</v>
      </c>
      <c r="R22" s="32">
        <f t="shared" si="10"/>
        <v>761.59999999999991</v>
      </c>
      <c r="S22" s="32">
        <f t="shared" si="10"/>
        <v>772.5</v>
      </c>
    </row>
    <row r="23" spans="1:19" s="13" customFormat="1" ht="36.75" customHeight="1">
      <c r="A23" s="18" t="s">
        <v>126</v>
      </c>
      <c r="B23" s="14" t="s">
        <v>117</v>
      </c>
      <c r="C23" s="14" t="s">
        <v>119</v>
      </c>
      <c r="D23" s="15" t="s">
        <v>131</v>
      </c>
      <c r="E23" s="15" t="s">
        <v>133</v>
      </c>
      <c r="F23" s="108" t="s">
        <v>124</v>
      </c>
      <c r="G23" s="108" t="s">
        <v>340</v>
      </c>
      <c r="H23" s="3" t="s">
        <v>343</v>
      </c>
      <c r="I23" s="3" t="s">
        <v>127</v>
      </c>
      <c r="J23" s="31">
        <f t="shared" si="10"/>
        <v>801.09999999999991</v>
      </c>
      <c r="K23" s="31">
        <f t="shared" si="10"/>
        <v>-30.799999999999955</v>
      </c>
      <c r="L23" s="31">
        <f t="shared" si="10"/>
        <v>0</v>
      </c>
      <c r="M23" s="31">
        <f t="shared" si="10"/>
        <v>0</v>
      </c>
      <c r="N23" s="31">
        <f t="shared" si="10"/>
        <v>770.3</v>
      </c>
      <c r="O23" s="31">
        <f t="shared" si="10"/>
        <v>0</v>
      </c>
      <c r="P23" s="31">
        <f t="shared" si="10"/>
        <v>0</v>
      </c>
      <c r="Q23" s="31">
        <f t="shared" si="10"/>
        <v>0</v>
      </c>
      <c r="R23" s="31">
        <f t="shared" si="10"/>
        <v>761.59999999999991</v>
      </c>
      <c r="S23" s="31">
        <f t="shared" si="10"/>
        <v>772.5</v>
      </c>
    </row>
    <row r="24" spans="1:19" s="24" customFormat="1" ht="14.25" customHeight="1">
      <c r="A24" s="109" t="s">
        <v>128</v>
      </c>
      <c r="B24" s="110" t="s">
        <v>117</v>
      </c>
      <c r="C24" s="110" t="s">
        <v>119</v>
      </c>
      <c r="D24" s="111" t="s">
        <v>131</v>
      </c>
      <c r="E24" s="111" t="s">
        <v>133</v>
      </c>
      <c r="F24" s="112" t="s">
        <v>124</v>
      </c>
      <c r="G24" s="112" t="s">
        <v>340</v>
      </c>
      <c r="H24" s="113" t="s">
        <v>343</v>
      </c>
      <c r="I24" s="113" t="s">
        <v>129</v>
      </c>
      <c r="J24" s="39">
        <f>J25+J26</f>
        <v>801.09999999999991</v>
      </c>
      <c r="K24" s="39">
        <f>K25+K26</f>
        <v>-30.799999999999955</v>
      </c>
      <c r="L24" s="39">
        <f t="shared" ref="L24:R24" si="11">L25+L26</f>
        <v>0</v>
      </c>
      <c r="M24" s="39">
        <f t="shared" si="11"/>
        <v>0</v>
      </c>
      <c r="N24" s="39">
        <f t="shared" si="11"/>
        <v>770.3</v>
      </c>
      <c r="O24" s="39">
        <f t="shared" si="11"/>
        <v>0</v>
      </c>
      <c r="P24" s="39">
        <f t="shared" si="11"/>
        <v>0</v>
      </c>
      <c r="Q24" s="39">
        <f t="shared" si="11"/>
        <v>0</v>
      </c>
      <c r="R24" s="39">
        <f t="shared" si="11"/>
        <v>761.59999999999991</v>
      </c>
      <c r="S24" s="39">
        <f t="shared" ref="S24" si="12">S25+S26</f>
        <v>772.5</v>
      </c>
    </row>
    <row r="25" spans="1:19" s="12" customFormat="1" ht="13.5" hidden="1" customHeight="1">
      <c r="A25" s="4" t="s">
        <v>394</v>
      </c>
      <c r="B25" s="36"/>
      <c r="C25" s="36"/>
      <c r="D25" s="37"/>
      <c r="E25" s="37"/>
      <c r="F25" s="114"/>
      <c r="G25" s="114"/>
      <c r="H25" s="115"/>
      <c r="I25" s="115" t="s">
        <v>383</v>
      </c>
      <c r="J25" s="2">
        <v>615.29999999999995</v>
      </c>
      <c r="K25" s="2">
        <f>591.6-J25</f>
        <v>-23.699999999999932</v>
      </c>
      <c r="L25" s="2"/>
      <c r="M25" s="2"/>
      <c r="N25" s="2">
        <f>SUM(J25:M25)</f>
        <v>591.6</v>
      </c>
      <c r="O25" s="2"/>
      <c r="P25" s="2"/>
      <c r="Q25" s="2"/>
      <c r="R25" s="2">
        <v>584.9</v>
      </c>
      <c r="S25" s="2">
        <v>593.29999999999995</v>
      </c>
    </row>
    <row r="26" spans="1:19" s="12" customFormat="1" ht="13.5" hidden="1" customHeight="1">
      <c r="A26" s="4" t="s">
        <v>396</v>
      </c>
      <c r="B26" s="36"/>
      <c r="C26" s="36"/>
      <c r="D26" s="37"/>
      <c r="E26" s="37"/>
      <c r="F26" s="114"/>
      <c r="G26" s="114"/>
      <c r="H26" s="115"/>
      <c r="I26" s="115" t="s">
        <v>384</v>
      </c>
      <c r="J26" s="2">
        <v>185.8</v>
      </c>
      <c r="K26" s="2">
        <f>178.7-J26</f>
        <v>-7.1000000000000227</v>
      </c>
      <c r="L26" s="2"/>
      <c r="M26" s="2"/>
      <c r="N26" s="2">
        <f>SUM(J26:M26)</f>
        <v>178.7</v>
      </c>
      <c r="O26" s="2"/>
      <c r="P26" s="2"/>
      <c r="Q26" s="2"/>
      <c r="R26" s="2">
        <v>176.7</v>
      </c>
      <c r="S26" s="2">
        <v>179.2</v>
      </c>
    </row>
    <row r="27" spans="1:19" s="76" customFormat="1" ht="15.75" customHeight="1">
      <c r="A27" s="119" t="s">
        <v>136</v>
      </c>
      <c r="B27" s="120" t="s">
        <v>117</v>
      </c>
      <c r="C27" s="120" t="s">
        <v>119</v>
      </c>
      <c r="D27" s="121" t="s">
        <v>131</v>
      </c>
      <c r="E27" s="122" t="s">
        <v>133</v>
      </c>
      <c r="F27" s="123" t="s">
        <v>137</v>
      </c>
      <c r="G27" s="123" t="s">
        <v>340</v>
      </c>
      <c r="H27" s="124" t="s">
        <v>341</v>
      </c>
      <c r="I27" s="125"/>
      <c r="J27" s="126">
        <f t="shared" ref="J27:S29" si="13">J28</f>
        <v>434.6</v>
      </c>
      <c r="K27" s="126">
        <f t="shared" si="13"/>
        <v>0</v>
      </c>
      <c r="L27" s="126">
        <f t="shared" si="13"/>
        <v>0</v>
      </c>
      <c r="M27" s="126">
        <f t="shared" si="13"/>
        <v>0</v>
      </c>
      <c r="N27" s="126">
        <f t="shared" si="13"/>
        <v>434.6</v>
      </c>
      <c r="O27" s="126">
        <f t="shared" si="13"/>
        <v>0</v>
      </c>
      <c r="P27" s="126">
        <f t="shared" si="13"/>
        <v>0</v>
      </c>
      <c r="Q27" s="126">
        <f t="shared" si="13"/>
        <v>0</v>
      </c>
      <c r="R27" s="126">
        <f t="shared" si="13"/>
        <v>567.20000000000005</v>
      </c>
      <c r="S27" s="126">
        <f t="shared" si="13"/>
        <v>575.29999999999995</v>
      </c>
    </row>
    <row r="28" spans="1:19" s="17" customFormat="1" ht="16.5" customHeight="1">
      <c r="A28" s="72" t="s">
        <v>135</v>
      </c>
      <c r="B28" s="70" t="s">
        <v>117</v>
      </c>
      <c r="C28" s="70" t="s">
        <v>119</v>
      </c>
      <c r="D28" s="78" t="s">
        <v>131</v>
      </c>
      <c r="E28" s="26" t="s">
        <v>133</v>
      </c>
      <c r="F28" s="27" t="s">
        <v>137</v>
      </c>
      <c r="G28" s="27" t="s">
        <v>340</v>
      </c>
      <c r="H28" s="1" t="s">
        <v>343</v>
      </c>
      <c r="I28" s="127"/>
      <c r="J28" s="32">
        <f t="shared" si="13"/>
        <v>434.6</v>
      </c>
      <c r="K28" s="32">
        <f t="shared" si="13"/>
        <v>0</v>
      </c>
      <c r="L28" s="32">
        <f t="shared" si="13"/>
        <v>0</v>
      </c>
      <c r="M28" s="32">
        <f t="shared" si="13"/>
        <v>0</v>
      </c>
      <c r="N28" s="32">
        <f t="shared" si="13"/>
        <v>434.6</v>
      </c>
      <c r="O28" s="32">
        <f t="shared" si="13"/>
        <v>0</v>
      </c>
      <c r="P28" s="32">
        <f t="shared" si="13"/>
        <v>0</v>
      </c>
      <c r="Q28" s="32">
        <f t="shared" si="13"/>
        <v>0</v>
      </c>
      <c r="R28" s="32">
        <f t="shared" si="13"/>
        <v>567.20000000000005</v>
      </c>
      <c r="S28" s="32">
        <f t="shared" si="13"/>
        <v>575.29999999999995</v>
      </c>
    </row>
    <row r="29" spans="1:19" s="13" customFormat="1" ht="38.25" customHeight="1">
      <c r="A29" s="18" t="s">
        <v>126</v>
      </c>
      <c r="B29" s="14" t="s">
        <v>117</v>
      </c>
      <c r="C29" s="14" t="s">
        <v>119</v>
      </c>
      <c r="D29" s="15" t="s">
        <v>131</v>
      </c>
      <c r="E29" s="15" t="s">
        <v>133</v>
      </c>
      <c r="F29" s="108" t="s">
        <v>137</v>
      </c>
      <c r="G29" s="108" t="s">
        <v>340</v>
      </c>
      <c r="H29" s="3" t="s">
        <v>343</v>
      </c>
      <c r="I29" s="3" t="s">
        <v>127</v>
      </c>
      <c r="J29" s="31">
        <f t="shared" si="13"/>
        <v>434.6</v>
      </c>
      <c r="K29" s="31">
        <f t="shared" si="13"/>
        <v>0</v>
      </c>
      <c r="L29" s="31">
        <f t="shared" si="13"/>
        <v>0</v>
      </c>
      <c r="M29" s="31">
        <f t="shared" si="13"/>
        <v>0</v>
      </c>
      <c r="N29" s="31">
        <f t="shared" si="13"/>
        <v>434.6</v>
      </c>
      <c r="O29" s="31">
        <f t="shared" si="13"/>
        <v>0</v>
      </c>
      <c r="P29" s="31">
        <f t="shared" si="13"/>
        <v>0</v>
      </c>
      <c r="Q29" s="31">
        <f t="shared" si="13"/>
        <v>0</v>
      </c>
      <c r="R29" s="31">
        <f t="shared" si="13"/>
        <v>567.20000000000005</v>
      </c>
      <c r="S29" s="31">
        <f t="shared" si="13"/>
        <v>575.29999999999995</v>
      </c>
    </row>
    <row r="30" spans="1:19" s="24" customFormat="1" ht="13.5" customHeight="1">
      <c r="A30" s="109" t="s">
        <v>128</v>
      </c>
      <c r="B30" s="110" t="s">
        <v>117</v>
      </c>
      <c r="C30" s="110" t="s">
        <v>119</v>
      </c>
      <c r="D30" s="111" t="s">
        <v>131</v>
      </c>
      <c r="E30" s="111" t="s">
        <v>133</v>
      </c>
      <c r="F30" s="112" t="s">
        <v>137</v>
      </c>
      <c r="G30" s="112" t="s">
        <v>340</v>
      </c>
      <c r="H30" s="113" t="s">
        <v>343</v>
      </c>
      <c r="I30" s="113" t="s">
        <v>129</v>
      </c>
      <c r="J30" s="128">
        <v>434.6</v>
      </c>
      <c r="K30" s="128"/>
      <c r="L30" s="128"/>
      <c r="M30" s="128"/>
      <c r="N30" s="2">
        <f>SUM(J30:M30)</f>
        <v>434.6</v>
      </c>
      <c r="O30" s="128"/>
      <c r="P30" s="128"/>
      <c r="Q30" s="128"/>
      <c r="R30" s="2">
        <v>567.20000000000005</v>
      </c>
      <c r="S30" s="2">
        <v>575.29999999999995</v>
      </c>
    </row>
    <row r="31" spans="1:19" s="76" customFormat="1" ht="15.75" customHeight="1">
      <c r="A31" s="119" t="s">
        <v>138</v>
      </c>
      <c r="B31" s="120" t="s">
        <v>117</v>
      </c>
      <c r="C31" s="120" t="s">
        <v>119</v>
      </c>
      <c r="D31" s="121" t="s">
        <v>131</v>
      </c>
      <c r="E31" s="122" t="s">
        <v>133</v>
      </c>
      <c r="F31" s="123" t="s">
        <v>139</v>
      </c>
      <c r="G31" s="123" t="s">
        <v>340</v>
      </c>
      <c r="H31" s="124" t="s">
        <v>341</v>
      </c>
      <c r="I31" s="125"/>
      <c r="J31" s="126">
        <f>J32</f>
        <v>1671.8</v>
      </c>
      <c r="K31" s="126">
        <f>K32</f>
        <v>-55.39999999999992</v>
      </c>
      <c r="L31" s="126">
        <f t="shared" ref="L31:S31" si="14">L32</f>
        <v>0</v>
      </c>
      <c r="M31" s="126">
        <f t="shared" si="14"/>
        <v>0</v>
      </c>
      <c r="N31" s="126">
        <f t="shared" si="14"/>
        <v>1616.4</v>
      </c>
      <c r="O31" s="126">
        <f t="shared" si="14"/>
        <v>0</v>
      </c>
      <c r="P31" s="126">
        <f t="shared" si="14"/>
        <v>0</v>
      </c>
      <c r="Q31" s="126">
        <f t="shared" si="14"/>
        <v>0</v>
      </c>
      <c r="R31" s="126">
        <f t="shared" si="14"/>
        <v>2008.5000000000002</v>
      </c>
      <c r="S31" s="126">
        <f t="shared" si="14"/>
        <v>2037.3</v>
      </c>
    </row>
    <row r="32" spans="1:19" s="17" customFormat="1" ht="18" customHeight="1">
      <c r="A32" s="72" t="s">
        <v>135</v>
      </c>
      <c r="B32" s="70" t="s">
        <v>117</v>
      </c>
      <c r="C32" s="70" t="s">
        <v>119</v>
      </c>
      <c r="D32" s="78" t="s">
        <v>131</v>
      </c>
      <c r="E32" s="26" t="s">
        <v>133</v>
      </c>
      <c r="F32" s="27" t="s">
        <v>139</v>
      </c>
      <c r="G32" s="27" t="s">
        <v>340</v>
      </c>
      <c r="H32" s="1" t="s">
        <v>343</v>
      </c>
      <c r="I32" s="127"/>
      <c r="J32" s="32">
        <f>J33+J38+J42</f>
        <v>1671.8</v>
      </c>
      <c r="K32" s="32">
        <f>K33+K38+K42</f>
        <v>-55.39999999999992</v>
      </c>
      <c r="L32" s="32">
        <f t="shared" ref="L32:R32" si="15">L33+L38+L42</f>
        <v>0</v>
      </c>
      <c r="M32" s="32">
        <f t="shared" si="15"/>
        <v>0</v>
      </c>
      <c r="N32" s="32">
        <f t="shared" si="15"/>
        <v>1616.4</v>
      </c>
      <c r="O32" s="32">
        <f t="shared" si="15"/>
        <v>0</v>
      </c>
      <c r="P32" s="32">
        <f t="shared" si="15"/>
        <v>0</v>
      </c>
      <c r="Q32" s="32">
        <f t="shared" si="15"/>
        <v>0</v>
      </c>
      <c r="R32" s="32">
        <f t="shared" si="15"/>
        <v>2008.5000000000002</v>
      </c>
      <c r="S32" s="32">
        <f t="shared" ref="S32" si="16">S33+S38+S42</f>
        <v>2037.3</v>
      </c>
    </row>
    <row r="33" spans="1:19" s="13" customFormat="1" ht="34.5" customHeight="1">
      <c r="A33" s="18" t="s">
        <v>126</v>
      </c>
      <c r="B33" s="14" t="s">
        <v>117</v>
      </c>
      <c r="C33" s="14" t="s">
        <v>119</v>
      </c>
      <c r="D33" s="15" t="s">
        <v>131</v>
      </c>
      <c r="E33" s="15" t="s">
        <v>133</v>
      </c>
      <c r="F33" s="108" t="s">
        <v>139</v>
      </c>
      <c r="G33" s="108" t="s">
        <v>340</v>
      </c>
      <c r="H33" s="3" t="s">
        <v>343</v>
      </c>
      <c r="I33" s="3" t="s">
        <v>127</v>
      </c>
      <c r="J33" s="31">
        <f>J34</f>
        <v>1468.7</v>
      </c>
      <c r="K33" s="31">
        <f>K34</f>
        <v>-55.39999999999992</v>
      </c>
      <c r="L33" s="31">
        <f t="shared" ref="L33:S33" si="17">L34</f>
        <v>0</v>
      </c>
      <c r="M33" s="31">
        <f t="shared" si="17"/>
        <v>0</v>
      </c>
      <c r="N33" s="31">
        <f t="shared" si="17"/>
        <v>1413.3000000000002</v>
      </c>
      <c r="O33" s="31">
        <f t="shared" si="17"/>
        <v>0</v>
      </c>
      <c r="P33" s="31">
        <f t="shared" si="17"/>
        <v>0</v>
      </c>
      <c r="Q33" s="31">
        <f t="shared" si="17"/>
        <v>0</v>
      </c>
      <c r="R33" s="31">
        <f t="shared" si="17"/>
        <v>1685.3000000000002</v>
      </c>
      <c r="S33" s="31">
        <f t="shared" si="17"/>
        <v>1709.5</v>
      </c>
    </row>
    <row r="34" spans="1:19" s="24" customFormat="1" ht="15" customHeight="1">
      <c r="A34" s="109" t="s">
        <v>128</v>
      </c>
      <c r="B34" s="110" t="s">
        <v>117</v>
      </c>
      <c r="C34" s="110" t="s">
        <v>119</v>
      </c>
      <c r="D34" s="111" t="s">
        <v>131</v>
      </c>
      <c r="E34" s="111" t="s">
        <v>133</v>
      </c>
      <c r="F34" s="112" t="s">
        <v>139</v>
      </c>
      <c r="G34" s="112" t="s">
        <v>340</v>
      </c>
      <c r="H34" s="113" t="s">
        <v>343</v>
      </c>
      <c r="I34" s="113" t="s">
        <v>129</v>
      </c>
      <c r="J34" s="39">
        <f>J35+J36+J37</f>
        <v>1468.7</v>
      </c>
      <c r="K34" s="39">
        <f>K35+K36+K37</f>
        <v>-55.39999999999992</v>
      </c>
      <c r="L34" s="39">
        <f t="shared" ref="L34:R34" si="18">L35+L36+L37</f>
        <v>0</v>
      </c>
      <c r="M34" s="39">
        <f t="shared" si="18"/>
        <v>0</v>
      </c>
      <c r="N34" s="39">
        <f t="shared" si="18"/>
        <v>1413.3000000000002</v>
      </c>
      <c r="O34" s="39">
        <f t="shared" si="18"/>
        <v>0</v>
      </c>
      <c r="P34" s="39">
        <f t="shared" si="18"/>
        <v>0</v>
      </c>
      <c r="Q34" s="39">
        <f t="shared" si="18"/>
        <v>0</v>
      </c>
      <c r="R34" s="39">
        <f t="shared" si="18"/>
        <v>1685.3000000000002</v>
      </c>
      <c r="S34" s="39">
        <f t="shared" ref="S34" si="19">S35+S36+S37</f>
        <v>1709.5</v>
      </c>
    </row>
    <row r="35" spans="1:19" s="12" customFormat="1" ht="17.25" hidden="1" customHeight="1">
      <c r="A35" s="4" t="s">
        <v>394</v>
      </c>
      <c r="B35" s="36"/>
      <c r="C35" s="36"/>
      <c r="D35" s="37"/>
      <c r="E35" s="37"/>
      <c r="F35" s="114"/>
      <c r="G35" s="114"/>
      <c r="H35" s="129"/>
      <c r="I35" s="115" t="s">
        <v>383</v>
      </c>
      <c r="J35" s="2">
        <v>1106.5</v>
      </c>
      <c r="K35" s="2">
        <f>1063.9-J35</f>
        <v>-42.599999999999909</v>
      </c>
      <c r="L35" s="2"/>
      <c r="M35" s="2"/>
      <c r="N35" s="2">
        <f>SUM(J35:M35)</f>
        <v>1063.9000000000001</v>
      </c>
      <c r="O35" s="2"/>
      <c r="P35" s="2"/>
      <c r="Q35" s="2"/>
      <c r="R35" s="2">
        <v>1275.7</v>
      </c>
      <c r="S35" s="2">
        <v>1294</v>
      </c>
    </row>
    <row r="36" spans="1:19" s="12" customFormat="1" ht="13.5" hidden="1" customHeight="1">
      <c r="A36" s="4" t="s">
        <v>395</v>
      </c>
      <c r="B36" s="36"/>
      <c r="C36" s="36"/>
      <c r="D36" s="37"/>
      <c r="E36" s="37"/>
      <c r="F36" s="114"/>
      <c r="G36" s="114"/>
      <c r="H36" s="115"/>
      <c r="I36" s="115" t="s">
        <v>385</v>
      </c>
      <c r="J36" s="2">
        <v>31.7</v>
      </c>
      <c r="K36" s="2"/>
      <c r="L36" s="2"/>
      <c r="M36" s="2"/>
      <c r="N36" s="2">
        <f>SUM(J36:M36)</f>
        <v>31.7</v>
      </c>
      <c r="O36" s="2"/>
      <c r="P36" s="2"/>
      <c r="Q36" s="2"/>
      <c r="R36" s="2">
        <v>28.7</v>
      </c>
      <c r="S36" s="2">
        <v>29.1</v>
      </c>
    </row>
    <row r="37" spans="1:19" s="12" customFormat="1" ht="13.5" hidden="1" customHeight="1">
      <c r="A37" s="4" t="s">
        <v>396</v>
      </c>
      <c r="B37" s="36"/>
      <c r="C37" s="36"/>
      <c r="D37" s="37"/>
      <c r="E37" s="37"/>
      <c r="F37" s="114"/>
      <c r="G37" s="114"/>
      <c r="H37" s="115"/>
      <c r="I37" s="115" t="s">
        <v>384</v>
      </c>
      <c r="J37" s="2">
        <v>330.5</v>
      </c>
      <c r="K37" s="2">
        <f>317.7-J37</f>
        <v>-12.800000000000011</v>
      </c>
      <c r="L37" s="2"/>
      <c r="M37" s="2"/>
      <c r="N37" s="2">
        <f>SUM(J37:M37)</f>
        <v>317.7</v>
      </c>
      <c r="O37" s="2"/>
      <c r="P37" s="2"/>
      <c r="Q37" s="2"/>
      <c r="R37" s="2">
        <v>380.9</v>
      </c>
      <c r="S37" s="2">
        <v>386.4</v>
      </c>
    </row>
    <row r="38" spans="1:19" s="17" customFormat="1" ht="23.25" customHeight="1">
      <c r="A38" s="18" t="s">
        <v>140</v>
      </c>
      <c r="B38" s="70" t="s">
        <v>117</v>
      </c>
      <c r="C38" s="70" t="s">
        <v>119</v>
      </c>
      <c r="D38" s="78" t="s">
        <v>131</v>
      </c>
      <c r="E38" s="26" t="s">
        <v>133</v>
      </c>
      <c r="F38" s="27" t="s">
        <v>139</v>
      </c>
      <c r="G38" s="27" t="s">
        <v>340</v>
      </c>
      <c r="H38" s="1" t="s">
        <v>343</v>
      </c>
      <c r="I38" s="127" t="s">
        <v>141</v>
      </c>
      <c r="J38" s="32">
        <f>J39</f>
        <v>198.79999999999998</v>
      </c>
      <c r="K38" s="32">
        <f>K39</f>
        <v>0</v>
      </c>
      <c r="L38" s="32">
        <f t="shared" ref="L38:S38" si="20">L39</f>
        <v>0</v>
      </c>
      <c r="M38" s="32">
        <f t="shared" si="20"/>
        <v>0</v>
      </c>
      <c r="N38" s="32">
        <f t="shared" si="20"/>
        <v>198.79999999999998</v>
      </c>
      <c r="O38" s="32">
        <f t="shared" si="20"/>
        <v>0</v>
      </c>
      <c r="P38" s="32">
        <f t="shared" si="20"/>
        <v>0</v>
      </c>
      <c r="Q38" s="32">
        <f t="shared" si="20"/>
        <v>0</v>
      </c>
      <c r="R38" s="32">
        <f t="shared" si="20"/>
        <v>317.7</v>
      </c>
      <c r="S38" s="32">
        <f t="shared" si="20"/>
        <v>322.2</v>
      </c>
    </row>
    <row r="39" spans="1:19" s="24" customFormat="1" ht="27.75" customHeight="1">
      <c r="A39" s="109" t="s">
        <v>142</v>
      </c>
      <c r="B39" s="130" t="s">
        <v>117</v>
      </c>
      <c r="C39" s="130" t="s">
        <v>119</v>
      </c>
      <c r="D39" s="131" t="s">
        <v>131</v>
      </c>
      <c r="E39" s="132" t="s">
        <v>133</v>
      </c>
      <c r="F39" s="133" t="s">
        <v>139</v>
      </c>
      <c r="G39" s="133" t="s">
        <v>340</v>
      </c>
      <c r="H39" s="134" t="s">
        <v>343</v>
      </c>
      <c r="I39" s="135" t="s">
        <v>143</v>
      </c>
      <c r="J39" s="40">
        <f>J40+J41</f>
        <v>198.79999999999998</v>
      </c>
      <c r="K39" s="40">
        <f>K40+K41</f>
        <v>0</v>
      </c>
      <c r="L39" s="40">
        <f t="shared" ref="L39:R39" si="21">L40+L41</f>
        <v>0</v>
      </c>
      <c r="M39" s="40">
        <f t="shared" si="21"/>
        <v>0</v>
      </c>
      <c r="N39" s="40">
        <f t="shared" si="21"/>
        <v>198.79999999999998</v>
      </c>
      <c r="O39" s="40">
        <f t="shared" si="21"/>
        <v>0</v>
      </c>
      <c r="P39" s="40">
        <f t="shared" si="21"/>
        <v>0</v>
      </c>
      <c r="Q39" s="40">
        <f t="shared" si="21"/>
        <v>0</v>
      </c>
      <c r="R39" s="40">
        <f t="shared" si="21"/>
        <v>317.7</v>
      </c>
      <c r="S39" s="40">
        <f t="shared" ref="S39" si="22">S40+S41</f>
        <v>322.2</v>
      </c>
    </row>
    <row r="40" spans="1:19" s="12" customFormat="1" ht="15" hidden="1" customHeight="1">
      <c r="A40" s="4" t="s">
        <v>388</v>
      </c>
      <c r="B40" s="5"/>
      <c r="C40" s="5"/>
      <c r="D40" s="6"/>
      <c r="E40" s="7"/>
      <c r="F40" s="8"/>
      <c r="G40" s="8"/>
      <c r="H40" s="9"/>
      <c r="I40" s="10" t="s">
        <v>386</v>
      </c>
      <c r="J40" s="29">
        <v>149.69999999999999</v>
      </c>
      <c r="K40" s="29"/>
      <c r="L40" s="29"/>
      <c r="M40" s="29"/>
      <c r="N40" s="2">
        <f>SUM(J40:M40)</f>
        <v>149.69999999999999</v>
      </c>
      <c r="O40" s="29"/>
      <c r="P40" s="29"/>
      <c r="Q40" s="29"/>
      <c r="R40" s="2">
        <v>138.6</v>
      </c>
      <c r="S40" s="2">
        <v>140.5</v>
      </c>
    </row>
    <row r="41" spans="1:19" s="12" customFormat="1" ht="15" hidden="1" customHeight="1">
      <c r="A41" s="4" t="s">
        <v>389</v>
      </c>
      <c r="B41" s="5"/>
      <c r="C41" s="5"/>
      <c r="D41" s="6"/>
      <c r="E41" s="7"/>
      <c r="F41" s="8"/>
      <c r="G41" s="8"/>
      <c r="H41" s="9"/>
      <c r="I41" s="10" t="s">
        <v>387</v>
      </c>
      <c r="J41" s="29">
        <v>49.1</v>
      </c>
      <c r="K41" s="29"/>
      <c r="L41" s="29"/>
      <c r="M41" s="29"/>
      <c r="N41" s="2">
        <f>SUM(J41:M41)</f>
        <v>49.1</v>
      </c>
      <c r="O41" s="29"/>
      <c r="P41" s="29"/>
      <c r="Q41" s="29"/>
      <c r="R41" s="2">
        <v>179.1</v>
      </c>
      <c r="S41" s="2">
        <v>181.7</v>
      </c>
    </row>
    <row r="42" spans="1:19" s="17" customFormat="1" ht="13.5" customHeight="1">
      <c r="A42" s="18" t="s">
        <v>144</v>
      </c>
      <c r="B42" s="70" t="s">
        <v>117</v>
      </c>
      <c r="C42" s="70" t="s">
        <v>119</v>
      </c>
      <c r="D42" s="78" t="s">
        <v>131</v>
      </c>
      <c r="E42" s="26" t="s">
        <v>133</v>
      </c>
      <c r="F42" s="27" t="s">
        <v>139</v>
      </c>
      <c r="G42" s="27" t="s">
        <v>340</v>
      </c>
      <c r="H42" s="1" t="s">
        <v>343</v>
      </c>
      <c r="I42" s="127" t="s">
        <v>145</v>
      </c>
      <c r="J42" s="32">
        <f>J43</f>
        <v>4.3</v>
      </c>
      <c r="K42" s="32">
        <f>K43</f>
        <v>0</v>
      </c>
      <c r="L42" s="32">
        <f t="shared" ref="L42:S42" si="23">L43</f>
        <v>0</v>
      </c>
      <c r="M42" s="32">
        <f t="shared" si="23"/>
        <v>0</v>
      </c>
      <c r="N42" s="32">
        <f t="shared" si="23"/>
        <v>4.3</v>
      </c>
      <c r="O42" s="32">
        <f t="shared" si="23"/>
        <v>0</v>
      </c>
      <c r="P42" s="32">
        <f t="shared" si="23"/>
        <v>0</v>
      </c>
      <c r="Q42" s="32">
        <f t="shared" si="23"/>
        <v>0</v>
      </c>
      <c r="R42" s="32">
        <f t="shared" si="23"/>
        <v>5.5</v>
      </c>
      <c r="S42" s="32">
        <f t="shared" si="23"/>
        <v>5.6</v>
      </c>
    </row>
    <row r="43" spans="1:19" s="76" customFormat="1" ht="12" customHeight="1">
      <c r="A43" s="109" t="s">
        <v>146</v>
      </c>
      <c r="B43" s="130" t="s">
        <v>117</v>
      </c>
      <c r="C43" s="130" t="s">
        <v>119</v>
      </c>
      <c r="D43" s="131" t="s">
        <v>131</v>
      </c>
      <c r="E43" s="132" t="s">
        <v>133</v>
      </c>
      <c r="F43" s="133" t="s">
        <v>139</v>
      </c>
      <c r="G43" s="133" t="s">
        <v>340</v>
      </c>
      <c r="H43" s="134" t="s">
        <v>343</v>
      </c>
      <c r="I43" s="135" t="s">
        <v>147</v>
      </c>
      <c r="J43" s="40">
        <f>J44+J45</f>
        <v>4.3</v>
      </c>
      <c r="K43" s="40">
        <f>K44+K45</f>
        <v>0</v>
      </c>
      <c r="L43" s="40">
        <f t="shared" ref="L43:R43" si="24">L44+L45</f>
        <v>0</v>
      </c>
      <c r="M43" s="40">
        <f t="shared" si="24"/>
        <v>0</v>
      </c>
      <c r="N43" s="40">
        <f t="shared" si="24"/>
        <v>4.3</v>
      </c>
      <c r="O43" s="40">
        <f t="shared" si="24"/>
        <v>0</v>
      </c>
      <c r="P43" s="40">
        <f t="shared" si="24"/>
        <v>0</v>
      </c>
      <c r="Q43" s="40">
        <f t="shared" si="24"/>
        <v>0</v>
      </c>
      <c r="R43" s="40">
        <f t="shared" si="24"/>
        <v>5.5</v>
      </c>
      <c r="S43" s="40">
        <f t="shared" ref="S43" si="25">S44+S45</f>
        <v>5.6</v>
      </c>
    </row>
    <row r="44" spans="1:19" s="17" customFormat="1" ht="12.75" hidden="1" customHeight="1">
      <c r="A44" s="4" t="s">
        <v>392</v>
      </c>
      <c r="B44" s="5"/>
      <c r="C44" s="5"/>
      <c r="D44" s="6"/>
      <c r="E44" s="7"/>
      <c r="F44" s="8"/>
      <c r="G44" s="8"/>
      <c r="H44" s="9"/>
      <c r="I44" s="10" t="s">
        <v>390</v>
      </c>
      <c r="J44" s="29" t="s">
        <v>122</v>
      </c>
      <c r="K44" s="29"/>
      <c r="L44" s="29"/>
      <c r="M44" s="29"/>
      <c r="N44" s="2">
        <f>SUM(J44:M44)</f>
        <v>0</v>
      </c>
      <c r="O44" s="29"/>
      <c r="P44" s="29"/>
      <c r="Q44" s="29"/>
      <c r="R44" s="2"/>
      <c r="S44" s="2"/>
    </row>
    <row r="45" spans="1:19" s="17" customFormat="1" ht="12.75" hidden="1" customHeight="1">
      <c r="A45" s="4" t="s">
        <v>393</v>
      </c>
      <c r="B45" s="5"/>
      <c r="C45" s="5"/>
      <c r="D45" s="6"/>
      <c r="E45" s="7"/>
      <c r="F45" s="8"/>
      <c r="G45" s="8"/>
      <c r="H45" s="9"/>
      <c r="I45" s="10" t="s">
        <v>391</v>
      </c>
      <c r="J45" s="29">
        <v>4.3</v>
      </c>
      <c r="K45" s="29"/>
      <c r="L45" s="29"/>
      <c r="M45" s="29"/>
      <c r="N45" s="2">
        <f>SUM(J45:M45)</f>
        <v>4.3</v>
      </c>
      <c r="O45" s="29"/>
      <c r="P45" s="29"/>
      <c r="Q45" s="29"/>
      <c r="R45" s="2">
        <v>5.5</v>
      </c>
      <c r="S45" s="2">
        <v>5.6</v>
      </c>
    </row>
    <row r="46" spans="1:19" s="17" customFormat="1" ht="25.5" hidden="1" customHeight="1">
      <c r="A46" s="136" t="s">
        <v>65</v>
      </c>
      <c r="B46" s="97" t="s">
        <v>117</v>
      </c>
      <c r="C46" s="97" t="s">
        <v>119</v>
      </c>
      <c r="D46" s="98" t="s">
        <v>131</v>
      </c>
      <c r="E46" s="98" t="s">
        <v>69</v>
      </c>
      <c r="F46" s="99" t="s">
        <v>122</v>
      </c>
      <c r="G46" s="99" t="s">
        <v>340</v>
      </c>
      <c r="H46" s="100" t="s">
        <v>341</v>
      </c>
      <c r="I46" s="100"/>
      <c r="J46" s="101">
        <f t="shared" ref="J46:S48" si="26">J47</f>
        <v>0</v>
      </c>
      <c r="K46" s="101">
        <f t="shared" si="26"/>
        <v>0</v>
      </c>
      <c r="L46" s="101">
        <f t="shared" si="26"/>
        <v>0</v>
      </c>
      <c r="M46" s="101">
        <f t="shared" si="26"/>
        <v>0</v>
      </c>
      <c r="N46" s="101">
        <f t="shared" si="26"/>
        <v>0</v>
      </c>
      <c r="O46" s="101">
        <f t="shared" si="26"/>
        <v>0</v>
      </c>
      <c r="P46" s="101">
        <f t="shared" si="26"/>
        <v>0</v>
      </c>
      <c r="Q46" s="101">
        <f t="shared" si="26"/>
        <v>0</v>
      </c>
      <c r="R46" s="101">
        <f t="shared" si="26"/>
        <v>0</v>
      </c>
      <c r="S46" s="101">
        <f t="shared" si="26"/>
        <v>0</v>
      </c>
    </row>
    <row r="47" spans="1:19" s="17" customFormat="1" ht="15" hidden="1" customHeight="1">
      <c r="A47" s="72" t="s">
        <v>66</v>
      </c>
      <c r="B47" s="70" t="s">
        <v>117</v>
      </c>
      <c r="C47" s="70" t="s">
        <v>119</v>
      </c>
      <c r="D47" s="78" t="s">
        <v>131</v>
      </c>
      <c r="E47" s="26" t="s">
        <v>69</v>
      </c>
      <c r="F47" s="27" t="s">
        <v>122</v>
      </c>
      <c r="G47" s="27" t="s">
        <v>340</v>
      </c>
      <c r="H47" s="1" t="s">
        <v>67</v>
      </c>
      <c r="I47" s="127"/>
      <c r="J47" s="32">
        <f t="shared" si="26"/>
        <v>0</v>
      </c>
      <c r="K47" s="32">
        <f t="shared" si="26"/>
        <v>0</v>
      </c>
      <c r="L47" s="32">
        <f t="shared" si="26"/>
        <v>0</v>
      </c>
      <c r="M47" s="32">
        <f t="shared" si="26"/>
        <v>0</v>
      </c>
      <c r="N47" s="32">
        <f t="shared" si="26"/>
        <v>0</v>
      </c>
      <c r="O47" s="32">
        <f t="shared" si="26"/>
        <v>0</v>
      </c>
      <c r="P47" s="32">
        <f t="shared" si="26"/>
        <v>0</v>
      </c>
      <c r="Q47" s="32">
        <f t="shared" si="26"/>
        <v>0</v>
      </c>
      <c r="R47" s="32">
        <f t="shared" si="26"/>
        <v>0</v>
      </c>
      <c r="S47" s="32">
        <f t="shared" si="26"/>
        <v>0</v>
      </c>
    </row>
    <row r="48" spans="1:19" s="13" customFormat="1" ht="34.5" hidden="1" customHeight="1">
      <c r="A48" s="18" t="s">
        <v>126</v>
      </c>
      <c r="B48" s="14" t="s">
        <v>117</v>
      </c>
      <c r="C48" s="14" t="s">
        <v>119</v>
      </c>
      <c r="D48" s="15" t="s">
        <v>131</v>
      </c>
      <c r="E48" s="15" t="s">
        <v>69</v>
      </c>
      <c r="F48" s="108" t="s">
        <v>122</v>
      </c>
      <c r="G48" s="108" t="s">
        <v>340</v>
      </c>
      <c r="H48" s="3" t="s">
        <v>67</v>
      </c>
      <c r="I48" s="3" t="s">
        <v>127</v>
      </c>
      <c r="J48" s="31">
        <f t="shared" si="26"/>
        <v>0</v>
      </c>
      <c r="K48" s="31">
        <f t="shared" si="26"/>
        <v>0</v>
      </c>
      <c r="L48" s="31">
        <f t="shared" si="26"/>
        <v>0</v>
      </c>
      <c r="M48" s="31">
        <f t="shared" si="26"/>
        <v>0</v>
      </c>
      <c r="N48" s="31">
        <f t="shared" si="26"/>
        <v>0</v>
      </c>
      <c r="O48" s="31">
        <f t="shared" si="26"/>
        <v>0</v>
      </c>
      <c r="P48" s="31">
        <f t="shared" si="26"/>
        <v>0</v>
      </c>
      <c r="Q48" s="31">
        <f t="shared" si="26"/>
        <v>0</v>
      </c>
      <c r="R48" s="31">
        <f t="shared" si="26"/>
        <v>0</v>
      </c>
      <c r="S48" s="31">
        <f t="shared" si="26"/>
        <v>0</v>
      </c>
    </row>
    <row r="49" spans="1:19" s="24" customFormat="1" ht="16.5" hidden="1" customHeight="1">
      <c r="A49" s="109" t="s">
        <v>128</v>
      </c>
      <c r="B49" s="110" t="s">
        <v>117</v>
      </c>
      <c r="C49" s="110" t="s">
        <v>119</v>
      </c>
      <c r="D49" s="111" t="s">
        <v>131</v>
      </c>
      <c r="E49" s="111" t="s">
        <v>69</v>
      </c>
      <c r="F49" s="112" t="s">
        <v>122</v>
      </c>
      <c r="G49" s="112" t="s">
        <v>340</v>
      </c>
      <c r="H49" s="113" t="s">
        <v>67</v>
      </c>
      <c r="I49" s="113" t="s">
        <v>129</v>
      </c>
      <c r="J49" s="39">
        <f>J50+J51</f>
        <v>0</v>
      </c>
      <c r="K49" s="39">
        <f>K50+K51</f>
        <v>0</v>
      </c>
      <c r="L49" s="39">
        <f t="shared" ref="L49:R49" si="27">L50+L51</f>
        <v>0</v>
      </c>
      <c r="M49" s="39">
        <f t="shared" si="27"/>
        <v>0</v>
      </c>
      <c r="N49" s="39">
        <f t="shared" si="27"/>
        <v>0</v>
      </c>
      <c r="O49" s="39">
        <f t="shared" si="27"/>
        <v>0</v>
      </c>
      <c r="P49" s="39">
        <f t="shared" si="27"/>
        <v>0</v>
      </c>
      <c r="Q49" s="39">
        <f t="shared" si="27"/>
        <v>0</v>
      </c>
      <c r="R49" s="39">
        <f t="shared" si="27"/>
        <v>0</v>
      </c>
      <c r="S49" s="39">
        <f t="shared" ref="S49" si="28">S50+S51</f>
        <v>0</v>
      </c>
    </row>
    <row r="50" spans="1:19" s="12" customFormat="1" ht="13.5" hidden="1" customHeight="1">
      <c r="A50" s="4" t="s">
        <v>138</v>
      </c>
      <c r="B50" s="36"/>
      <c r="C50" s="36"/>
      <c r="D50" s="37"/>
      <c r="E50" s="37"/>
      <c r="F50" s="114"/>
      <c r="G50" s="114"/>
      <c r="H50" s="115"/>
      <c r="I50" s="115" t="s">
        <v>385</v>
      </c>
      <c r="J50" s="2"/>
      <c r="K50" s="2"/>
      <c r="L50" s="2"/>
      <c r="M50" s="2"/>
      <c r="N50" s="2">
        <f>SUM(J50:M50)</f>
        <v>0</v>
      </c>
      <c r="O50" s="2"/>
      <c r="P50" s="2"/>
      <c r="Q50" s="2"/>
      <c r="R50" s="2">
        <f>N50+Q50</f>
        <v>0</v>
      </c>
      <c r="S50" s="2">
        <f>O50+R50</f>
        <v>0</v>
      </c>
    </row>
    <row r="51" spans="1:19" s="12" customFormat="1" ht="13.5" hidden="1" customHeight="1">
      <c r="A51" s="4" t="s">
        <v>138</v>
      </c>
      <c r="B51" s="36"/>
      <c r="C51" s="36"/>
      <c r="D51" s="37"/>
      <c r="E51" s="37"/>
      <c r="F51" s="114"/>
      <c r="G51" s="114"/>
      <c r="H51" s="115"/>
      <c r="I51" s="115" t="s">
        <v>384</v>
      </c>
      <c r="J51" s="2"/>
      <c r="K51" s="2"/>
      <c r="L51" s="2"/>
      <c r="M51" s="2"/>
      <c r="N51" s="2">
        <f>SUM(J51:M51)</f>
        <v>0</v>
      </c>
      <c r="O51" s="2"/>
      <c r="P51" s="2"/>
      <c r="Q51" s="2"/>
      <c r="R51" s="2">
        <f>N51+Q51</f>
        <v>0</v>
      </c>
      <c r="S51" s="2">
        <f>O51+R51</f>
        <v>0</v>
      </c>
    </row>
    <row r="52" spans="1:19" s="25" customFormat="1" ht="42.75" customHeight="1">
      <c r="A52" s="66" t="s">
        <v>149</v>
      </c>
      <c r="B52" s="67" t="s">
        <v>117</v>
      </c>
      <c r="C52" s="67" t="s">
        <v>119</v>
      </c>
      <c r="D52" s="67" t="s">
        <v>150</v>
      </c>
      <c r="E52" s="327"/>
      <c r="F52" s="328"/>
      <c r="G52" s="328"/>
      <c r="H52" s="329"/>
      <c r="I52" s="67"/>
      <c r="J52" s="81">
        <f>J53+J124+J118</f>
        <v>33485.200000000004</v>
      </c>
      <c r="K52" s="81">
        <f>K53+K124+K118</f>
        <v>-1163.3999999999983</v>
      </c>
      <c r="L52" s="81">
        <f t="shared" ref="L52:R52" si="29">L53+L124+L118</f>
        <v>0</v>
      </c>
      <c r="M52" s="81">
        <f t="shared" si="29"/>
        <v>4350.7000000000007</v>
      </c>
      <c r="N52" s="81">
        <f t="shared" si="29"/>
        <v>36672.5</v>
      </c>
      <c r="O52" s="81">
        <f t="shared" si="29"/>
        <v>0</v>
      </c>
      <c r="P52" s="81">
        <f t="shared" si="29"/>
        <v>0</v>
      </c>
      <c r="Q52" s="81">
        <f t="shared" si="29"/>
        <v>0</v>
      </c>
      <c r="R52" s="81">
        <f t="shared" si="29"/>
        <v>38732.700000000004</v>
      </c>
      <c r="S52" s="81">
        <f t="shared" ref="S52" si="30">S53+S124+S118</f>
        <v>39541.399999999994</v>
      </c>
    </row>
    <row r="53" spans="1:19" s="13" customFormat="1" ht="28.5" customHeight="1">
      <c r="A53" s="96" t="s">
        <v>450</v>
      </c>
      <c r="B53" s="97" t="s">
        <v>117</v>
      </c>
      <c r="C53" s="97" t="s">
        <v>119</v>
      </c>
      <c r="D53" s="98" t="s">
        <v>150</v>
      </c>
      <c r="E53" s="98" t="s">
        <v>119</v>
      </c>
      <c r="F53" s="99" t="s">
        <v>122</v>
      </c>
      <c r="G53" s="99" t="s">
        <v>340</v>
      </c>
      <c r="H53" s="100" t="s">
        <v>341</v>
      </c>
      <c r="I53" s="100"/>
      <c r="J53" s="101">
        <f>J54</f>
        <v>32958.700000000004</v>
      </c>
      <c r="K53" s="101">
        <f>K54</f>
        <v>-636.89999999999839</v>
      </c>
      <c r="L53" s="101">
        <f t="shared" ref="L53:S53" si="31">L54</f>
        <v>0</v>
      </c>
      <c r="M53" s="101">
        <f t="shared" si="31"/>
        <v>4350.7000000000007</v>
      </c>
      <c r="N53" s="101">
        <f t="shared" si="31"/>
        <v>36672.5</v>
      </c>
      <c r="O53" s="101">
        <f t="shared" si="31"/>
        <v>0</v>
      </c>
      <c r="P53" s="101">
        <f t="shared" si="31"/>
        <v>0</v>
      </c>
      <c r="Q53" s="101">
        <f t="shared" si="31"/>
        <v>0</v>
      </c>
      <c r="R53" s="101">
        <f t="shared" si="31"/>
        <v>38732.700000000004</v>
      </c>
      <c r="S53" s="101">
        <f t="shared" si="31"/>
        <v>39541.399999999994</v>
      </c>
    </row>
    <row r="54" spans="1:19" s="107" customFormat="1" ht="89.25" customHeight="1">
      <c r="A54" s="18" t="s">
        <v>451</v>
      </c>
      <c r="B54" s="102" t="s">
        <v>117</v>
      </c>
      <c r="C54" s="102" t="s">
        <v>119</v>
      </c>
      <c r="D54" s="103" t="s">
        <v>150</v>
      </c>
      <c r="E54" s="103" t="s">
        <v>119</v>
      </c>
      <c r="F54" s="104" t="s">
        <v>124</v>
      </c>
      <c r="G54" s="104" t="s">
        <v>340</v>
      </c>
      <c r="H54" s="105" t="s">
        <v>341</v>
      </c>
      <c r="I54" s="105"/>
      <c r="J54" s="106">
        <f>J55+J65+J75+J85+J90+J100</f>
        <v>32958.700000000004</v>
      </c>
      <c r="K54" s="106">
        <f>K55+K65+K75+K85+K90+K100</f>
        <v>-636.89999999999839</v>
      </c>
      <c r="L54" s="106">
        <f t="shared" ref="L54:R54" si="32">L55+L65+L75+L85+L90+L100</f>
        <v>0</v>
      </c>
      <c r="M54" s="106">
        <f t="shared" si="32"/>
        <v>4350.7000000000007</v>
      </c>
      <c r="N54" s="106">
        <f t="shared" si="32"/>
        <v>36672.5</v>
      </c>
      <c r="O54" s="106">
        <f t="shared" si="32"/>
        <v>0</v>
      </c>
      <c r="P54" s="106">
        <f t="shared" si="32"/>
        <v>0</v>
      </c>
      <c r="Q54" s="106">
        <f t="shared" si="32"/>
        <v>0</v>
      </c>
      <c r="R54" s="106">
        <f t="shared" si="32"/>
        <v>38732.700000000004</v>
      </c>
      <c r="S54" s="106">
        <f t="shared" ref="S54" si="33">S55+S65+S75+S85+S90+S100</f>
        <v>39541.399999999994</v>
      </c>
    </row>
    <row r="55" spans="1:19" s="13" customFormat="1" ht="27" customHeight="1">
      <c r="A55" s="18" t="s">
        <v>151</v>
      </c>
      <c r="B55" s="14" t="s">
        <v>117</v>
      </c>
      <c r="C55" s="14" t="s">
        <v>119</v>
      </c>
      <c r="D55" s="15" t="s">
        <v>150</v>
      </c>
      <c r="E55" s="26" t="s">
        <v>119</v>
      </c>
      <c r="F55" s="27" t="s">
        <v>124</v>
      </c>
      <c r="G55" s="27" t="s">
        <v>340</v>
      </c>
      <c r="H55" s="1" t="s">
        <v>881</v>
      </c>
      <c r="I55" s="16"/>
      <c r="J55" s="30">
        <f>J56+J61</f>
        <v>0</v>
      </c>
      <c r="K55" s="30">
        <f>K56+K61</f>
        <v>0</v>
      </c>
      <c r="L55" s="30">
        <f t="shared" ref="L55:R55" si="34">L56+L61</f>
        <v>0</v>
      </c>
      <c r="M55" s="30">
        <f t="shared" si="34"/>
        <v>2747.2000000000003</v>
      </c>
      <c r="N55" s="30">
        <f t="shared" si="34"/>
        <v>2747.2000000000003</v>
      </c>
      <c r="O55" s="30">
        <f t="shared" si="34"/>
        <v>0</v>
      </c>
      <c r="P55" s="30">
        <f t="shared" si="34"/>
        <v>0</v>
      </c>
      <c r="Q55" s="30">
        <f t="shared" si="34"/>
        <v>0</v>
      </c>
      <c r="R55" s="30">
        <f t="shared" si="34"/>
        <v>3210.3</v>
      </c>
      <c r="S55" s="30">
        <f t="shared" ref="S55" si="35">S56+S61</f>
        <v>3320.5</v>
      </c>
    </row>
    <row r="56" spans="1:19" s="13" customFormat="1" ht="39.75" customHeight="1">
      <c r="A56" s="18" t="s">
        <v>126</v>
      </c>
      <c r="B56" s="14" t="s">
        <v>117</v>
      </c>
      <c r="C56" s="14" t="s">
        <v>119</v>
      </c>
      <c r="D56" s="15" t="s">
        <v>150</v>
      </c>
      <c r="E56" s="26" t="s">
        <v>119</v>
      </c>
      <c r="F56" s="27" t="s">
        <v>124</v>
      </c>
      <c r="G56" s="27" t="s">
        <v>340</v>
      </c>
      <c r="H56" s="1" t="s">
        <v>881</v>
      </c>
      <c r="I56" s="16">
        <v>100</v>
      </c>
      <c r="J56" s="30">
        <f>J57</f>
        <v>0</v>
      </c>
      <c r="K56" s="30">
        <f>K57</f>
        <v>0</v>
      </c>
      <c r="L56" s="30">
        <f t="shared" ref="L56:S56" si="36">L57</f>
        <v>0</v>
      </c>
      <c r="M56" s="30">
        <f t="shared" si="36"/>
        <v>2550.4</v>
      </c>
      <c r="N56" s="30">
        <f t="shared" si="36"/>
        <v>2550.4</v>
      </c>
      <c r="O56" s="30">
        <f t="shared" si="36"/>
        <v>0</v>
      </c>
      <c r="P56" s="30">
        <f t="shared" si="36"/>
        <v>0</v>
      </c>
      <c r="Q56" s="30">
        <f t="shared" si="36"/>
        <v>0</v>
      </c>
      <c r="R56" s="30">
        <f t="shared" si="36"/>
        <v>2935.3</v>
      </c>
      <c r="S56" s="30">
        <f t="shared" si="36"/>
        <v>3045.5</v>
      </c>
    </row>
    <row r="57" spans="1:19" s="137" customFormat="1" ht="14.25" customHeight="1">
      <c r="A57" s="109" t="s">
        <v>128</v>
      </c>
      <c r="B57" s="110" t="s">
        <v>117</v>
      </c>
      <c r="C57" s="110" t="s">
        <v>119</v>
      </c>
      <c r="D57" s="111" t="s">
        <v>150</v>
      </c>
      <c r="E57" s="132" t="s">
        <v>119</v>
      </c>
      <c r="F57" s="133" t="s">
        <v>124</v>
      </c>
      <c r="G57" s="133" t="s">
        <v>340</v>
      </c>
      <c r="H57" s="134" t="s">
        <v>881</v>
      </c>
      <c r="I57" s="56">
        <v>120</v>
      </c>
      <c r="J57" s="128">
        <f>J58+J59+J60</f>
        <v>0</v>
      </c>
      <c r="K57" s="128">
        <f>K58+K59+K60</f>
        <v>0</v>
      </c>
      <c r="L57" s="128">
        <f t="shared" ref="L57:R57" si="37">L58+L59+L60</f>
        <v>0</v>
      </c>
      <c r="M57" s="128">
        <f t="shared" si="37"/>
        <v>2550.4</v>
      </c>
      <c r="N57" s="128">
        <f t="shared" si="37"/>
        <v>2550.4</v>
      </c>
      <c r="O57" s="128">
        <f t="shared" si="37"/>
        <v>0</v>
      </c>
      <c r="P57" s="128">
        <f t="shared" si="37"/>
        <v>0</v>
      </c>
      <c r="Q57" s="128">
        <f t="shared" si="37"/>
        <v>0</v>
      </c>
      <c r="R57" s="128">
        <f t="shared" si="37"/>
        <v>2935.3</v>
      </c>
      <c r="S57" s="128">
        <f t="shared" ref="S57" si="38">S58+S59+S60</f>
        <v>3045.5</v>
      </c>
    </row>
    <row r="58" spans="1:19" s="12" customFormat="1" ht="13.5" hidden="1" customHeight="1">
      <c r="A58" s="4" t="s">
        <v>394</v>
      </c>
      <c r="B58" s="36"/>
      <c r="C58" s="36"/>
      <c r="D58" s="37"/>
      <c r="E58" s="37"/>
      <c r="F58" s="114"/>
      <c r="G58" s="114"/>
      <c r="H58" s="115"/>
      <c r="I58" s="115" t="s">
        <v>383</v>
      </c>
      <c r="J58" s="2"/>
      <c r="K58" s="2"/>
      <c r="L58" s="2"/>
      <c r="M58" s="2">
        <v>1898.8</v>
      </c>
      <c r="N58" s="2">
        <f>SUM(J58:M58)</f>
        <v>1898.8</v>
      </c>
      <c r="O58" s="2"/>
      <c r="P58" s="2"/>
      <c r="Q58" s="2"/>
      <c r="R58" s="2">
        <v>2170</v>
      </c>
      <c r="S58" s="2">
        <v>2254.6</v>
      </c>
    </row>
    <row r="59" spans="1:19" s="12" customFormat="1" ht="13.5" hidden="1" customHeight="1">
      <c r="A59" s="4" t="s">
        <v>395</v>
      </c>
      <c r="B59" s="36"/>
      <c r="C59" s="36"/>
      <c r="D59" s="37"/>
      <c r="E59" s="37"/>
      <c r="F59" s="114"/>
      <c r="G59" s="114"/>
      <c r="H59" s="115"/>
      <c r="I59" s="115" t="s">
        <v>385</v>
      </c>
      <c r="J59" s="2"/>
      <c r="K59" s="2"/>
      <c r="L59" s="2"/>
      <c r="M59" s="2">
        <v>78.2</v>
      </c>
      <c r="N59" s="2">
        <f>SUM(J59:M59)</f>
        <v>78.2</v>
      </c>
      <c r="O59" s="2"/>
      <c r="P59" s="2"/>
      <c r="Q59" s="2"/>
      <c r="R59" s="2">
        <v>110</v>
      </c>
      <c r="S59" s="2">
        <v>110</v>
      </c>
    </row>
    <row r="60" spans="1:19" s="12" customFormat="1" ht="13.5" hidden="1" customHeight="1">
      <c r="A60" s="4" t="s">
        <v>396</v>
      </c>
      <c r="B60" s="36"/>
      <c r="C60" s="36"/>
      <c r="D60" s="37"/>
      <c r="E60" s="37"/>
      <c r="F60" s="114"/>
      <c r="G60" s="114"/>
      <c r="H60" s="115"/>
      <c r="I60" s="115" t="s">
        <v>384</v>
      </c>
      <c r="J60" s="2"/>
      <c r="K60" s="2"/>
      <c r="L60" s="2"/>
      <c r="M60" s="2">
        <v>573.4</v>
      </c>
      <c r="N60" s="2">
        <f>SUM(J60:M60)</f>
        <v>573.4</v>
      </c>
      <c r="O60" s="2"/>
      <c r="P60" s="2"/>
      <c r="Q60" s="2"/>
      <c r="R60" s="2">
        <v>655.29999999999995</v>
      </c>
      <c r="S60" s="2">
        <v>680.9</v>
      </c>
    </row>
    <row r="61" spans="1:19" s="13" customFormat="1" ht="23.25" customHeight="1">
      <c r="A61" s="18" t="s">
        <v>140</v>
      </c>
      <c r="B61" s="14" t="s">
        <v>117</v>
      </c>
      <c r="C61" s="14" t="s">
        <v>119</v>
      </c>
      <c r="D61" s="15" t="s">
        <v>150</v>
      </c>
      <c r="E61" s="26" t="s">
        <v>119</v>
      </c>
      <c r="F61" s="27" t="s">
        <v>124</v>
      </c>
      <c r="G61" s="27" t="s">
        <v>340</v>
      </c>
      <c r="H61" s="1" t="s">
        <v>881</v>
      </c>
      <c r="I61" s="16">
        <v>200</v>
      </c>
      <c r="J61" s="30">
        <f>J62</f>
        <v>0</v>
      </c>
      <c r="K61" s="30">
        <f>K62</f>
        <v>0</v>
      </c>
      <c r="L61" s="30">
        <f t="shared" ref="L61:S61" si="39">L62</f>
        <v>0</v>
      </c>
      <c r="M61" s="30">
        <f t="shared" si="39"/>
        <v>196.8</v>
      </c>
      <c r="N61" s="30">
        <f t="shared" si="39"/>
        <v>196.8</v>
      </c>
      <c r="O61" s="30">
        <f t="shared" si="39"/>
        <v>0</v>
      </c>
      <c r="P61" s="30">
        <f t="shared" si="39"/>
        <v>0</v>
      </c>
      <c r="Q61" s="30">
        <f t="shared" si="39"/>
        <v>0</v>
      </c>
      <c r="R61" s="30">
        <f t="shared" si="39"/>
        <v>275</v>
      </c>
      <c r="S61" s="30">
        <f t="shared" si="39"/>
        <v>275</v>
      </c>
    </row>
    <row r="62" spans="1:19" s="137" customFormat="1" ht="21.75" customHeight="1">
      <c r="A62" s="109" t="s">
        <v>142</v>
      </c>
      <c r="B62" s="110" t="s">
        <v>117</v>
      </c>
      <c r="C62" s="110" t="s">
        <v>119</v>
      </c>
      <c r="D62" s="111" t="s">
        <v>150</v>
      </c>
      <c r="E62" s="132" t="s">
        <v>119</v>
      </c>
      <c r="F62" s="133" t="s">
        <v>124</v>
      </c>
      <c r="G62" s="133" t="s">
        <v>340</v>
      </c>
      <c r="H62" s="134" t="s">
        <v>881</v>
      </c>
      <c r="I62" s="56">
        <v>240</v>
      </c>
      <c r="J62" s="128">
        <f>J63+J64</f>
        <v>0</v>
      </c>
      <c r="K62" s="128">
        <f>K63+K64</f>
        <v>0</v>
      </c>
      <c r="L62" s="128">
        <f t="shared" ref="L62:R62" si="40">L63+L64</f>
        <v>0</v>
      </c>
      <c r="M62" s="128">
        <f t="shared" si="40"/>
        <v>196.8</v>
      </c>
      <c r="N62" s="128">
        <f t="shared" si="40"/>
        <v>196.8</v>
      </c>
      <c r="O62" s="128">
        <f t="shared" si="40"/>
        <v>0</v>
      </c>
      <c r="P62" s="128">
        <f t="shared" si="40"/>
        <v>0</v>
      </c>
      <c r="Q62" s="128">
        <f t="shared" si="40"/>
        <v>0</v>
      </c>
      <c r="R62" s="128">
        <f t="shared" si="40"/>
        <v>275</v>
      </c>
      <c r="S62" s="128">
        <f t="shared" ref="S62" si="41">S63+S64</f>
        <v>275</v>
      </c>
    </row>
    <row r="63" spans="1:19" s="12" customFormat="1" ht="15" hidden="1" customHeight="1">
      <c r="A63" s="4" t="s">
        <v>388</v>
      </c>
      <c r="B63" s="5"/>
      <c r="C63" s="5"/>
      <c r="D63" s="6"/>
      <c r="E63" s="7"/>
      <c r="F63" s="8"/>
      <c r="G63" s="8"/>
      <c r="H63" s="9"/>
      <c r="I63" s="10" t="s">
        <v>386</v>
      </c>
      <c r="J63" s="2"/>
      <c r="K63" s="2"/>
      <c r="L63" s="2"/>
      <c r="M63" s="2">
        <v>59.8</v>
      </c>
      <c r="N63" s="2">
        <f>SUM(J63:M63)</f>
        <v>59.8</v>
      </c>
      <c r="O63" s="2"/>
      <c r="P63" s="2"/>
      <c r="Q63" s="2"/>
      <c r="R63" s="2">
        <v>65</v>
      </c>
      <c r="S63" s="2">
        <v>65</v>
      </c>
    </row>
    <row r="64" spans="1:19" s="12" customFormat="1" ht="15" hidden="1" customHeight="1">
      <c r="A64" s="4" t="s">
        <v>389</v>
      </c>
      <c r="B64" s="5"/>
      <c r="C64" s="5"/>
      <c r="D64" s="6"/>
      <c r="E64" s="7"/>
      <c r="F64" s="8"/>
      <c r="G64" s="8"/>
      <c r="H64" s="9"/>
      <c r="I64" s="10" t="s">
        <v>387</v>
      </c>
      <c r="J64" s="2"/>
      <c r="K64" s="2"/>
      <c r="L64" s="2"/>
      <c r="M64" s="2">
        <v>137</v>
      </c>
      <c r="N64" s="2">
        <f>SUM(J64:M64)</f>
        <v>137</v>
      </c>
      <c r="O64" s="2"/>
      <c r="P64" s="2"/>
      <c r="Q64" s="2"/>
      <c r="R64" s="2">
        <v>210</v>
      </c>
      <c r="S64" s="2">
        <v>210</v>
      </c>
    </row>
    <row r="65" spans="1:19" s="13" customFormat="1" ht="26.25" customHeight="1">
      <c r="A65" s="18" t="s">
        <v>152</v>
      </c>
      <c r="B65" s="14" t="s">
        <v>117</v>
      </c>
      <c r="C65" s="14" t="s">
        <v>119</v>
      </c>
      <c r="D65" s="15" t="s">
        <v>150</v>
      </c>
      <c r="E65" s="26" t="s">
        <v>119</v>
      </c>
      <c r="F65" s="27" t="s">
        <v>124</v>
      </c>
      <c r="G65" s="27" t="s">
        <v>340</v>
      </c>
      <c r="H65" s="1" t="s">
        <v>882</v>
      </c>
      <c r="I65" s="16"/>
      <c r="J65" s="30">
        <f>J66+J71</f>
        <v>0</v>
      </c>
      <c r="K65" s="30">
        <f>K66+K71</f>
        <v>0</v>
      </c>
      <c r="L65" s="30">
        <f t="shared" ref="L65:R65" si="42">L66+L71</f>
        <v>0</v>
      </c>
      <c r="M65" s="30">
        <f t="shared" si="42"/>
        <v>999</v>
      </c>
      <c r="N65" s="30">
        <f t="shared" si="42"/>
        <v>999</v>
      </c>
      <c r="O65" s="30">
        <f t="shared" si="42"/>
        <v>0</v>
      </c>
      <c r="P65" s="30">
        <f t="shared" si="42"/>
        <v>0</v>
      </c>
      <c r="Q65" s="30">
        <f t="shared" si="42"/>
        <v>0</v>
      </c>
      <c r="R65" s="30">
        <f t="shared" si="42"/>
        <v>1167.3</v>
      </c>
      <c r="S65" s="30">
        <f t="shared" ref="S65" si="43">S66+S71</f>
        <v>1207.4000000000001</v>
      </c>
    </row>
    <row r="66" spans="1:19" s="13" customFormat="1" ht="37.5" customHeight="1">
      <c r="A66" s="18" t="s">
        <v>126</v>
      </c>
      <c r="B66" s="14" t="s">
        <v>117</v>
      </c>
      <c r="C66" s="14" t="s">
        <v>119</v>
      </c>
      <c r="D66" s="15" t="s">
        <v>150</v>
      </c>
      <c r="E66" s="26" t="s">
        <v>119</v>
      </c>
      <c r="F66" s="27" t="s">
        <v>124</v>
      </c>
      <c r="G66" s="27" t="s">
        <v>340</v>
      </c>
      <c r="H66" s="1" t="s">
        <v>882</v>
      </c>
      <c r="I66" s="16">
        <v>100</v>
      </c>
      <c r="J66" s="30">
        <f>J67</f>
        <v>0</v>
      </c>
      <c r="K66" s="30">
        <f>K67</f>
        <v>0</v>
      </c>
      <c r="L66" s="30">
        <f t="shared" ref="L66:S66" si="44">L67</f>
        <v>0</v>
      </c>
      <c r="M66" s="30">
        <f t="shared" si="44"/>
        <v>921.3</v>
      </c>
      <c r="N66" s="30">
        <f t="shared" si="44"/>
        <v>921.3</v>
      </c>
      <c r="O66" s="30">
        <f t="shared" si="44"/>
        <v>0</v>
      </c>
      <c r="P66" s="30">
        <f t="shared" si="44"/>
        <v>0</v>
      </c>
      <c r="Q66" s="30">
        <f t="shared" si="44"/>
        <v>0</v>
      </c>
      <c r="R66" s="30">
        <f t="shared" si="44"/>
        <v>1089.3</v>
      </c>
      <c r="S66" s="30">
        <f t="shared" si="44"/>
        <v>1129.4000000000001</v>
      </c>
    </row>
    <row r="67" spans="1:19" s="137" customFormat="1" ht="15.75" customHeight="1">
      <c r="A67" s="109" t="s">
        <v>128</v>
      </c>
      <c r="B67" s="110" t="s">
        <v>117</v>
      </c>
      <c r="C67" s="110" t="s">
        <v>119</v>
      </c>
      <c r="D67" s="111" t="s">
        <v>150</v>
      </c>
      <c r="E67" s="132" t="s">
        <v>119</v>
      </c>
      <c r="F67" s="133" t="s">
        <v>124</v>
      </c>
      <c r="G67" s="133" t="s">
        <v>340</v>
      </c>
      <c r="H67" s="134" t="s">
        <v>882</v>
      </c>
      <c r="I67" s="56">
        <v>120</v>
      </c>
      <c r="J67" s="128">
        <f>J68+J69+J70</f>
        <v>0</v>
      </c>
      <c r="K67" s="128">
        <f>K68+K69+K70</f>
        <v>0</v>
      </c>
      <c r="L67" s="128">
        <f t="shared" ref="L67:R67" si="45">L68+L69+L70</f>
        <v>0</v>
      </c>
      <c r="M67" s="128">
        <f t="shared" si="45"/>
        <v>921.3</v>
      </c>
      <c r="N67" s="128">
        <f t="shared" si="45"/>
        <v>921.3</v>
      </c>
      <c r="O67" s="128">
        <f t="shared" si="45"/>
        <v>0</v>
      </c>
      <c r="P67" s="128">
        <f t="shared" si="45"/>
        <v>0</v>
      </c>
      <c r="Q67" s="128">
        <f t="shared" si="45"/>
        <v>0</v>
      </c>
      <c r="R67" s="128">
        <f t="shared" si="45"/>
        <v>1089.3</v>
      </c>
      <c r="S67" s="128">
        <f t="shared" ref="S67" si="46">S68+S69+S70</f>
        <v>1129.4000000000001</v>
      </c>
    </row>
    <row r="68" spans="1:19" s="12" customFormat="1" ht="13.5" hidden="1" customHeight="1">
      <c r="A68" s="4" t="s">
        <v>394</v>
      </c>
      <c r="B68" s="36"/>
      <c r="C68" s="36"/>
      <c r="D68" s="37"/>
      <c r="E68" s="37"/>
      <c r="F68" s="114"/>
      <c r="G68" s="114"/>
      <c r="H68" s="115"/>
      <c r="I68" s="115" t="s">
        <v>383</v>
      </c>
      <c r="J68" s="2"/>
      <c r="K68" s="2"/>
      <c r="L68" s="2"/>
      <c r="M68" s="2">
        <v>690.5</v>
      </c>
      <c r="N68" s="2">
        <f>SUM(J68:M68)</f>
        <v>690.5</v>
      </c>
      <c r="O68" s="2"/>
      <c r="P68" s="2"/>
      <c r="Q68" s="2"/>
      <c r="R68" s="2">
        <v>789.1</v>
      </c>
      <c r="S68" s="2">
        <v>819.9</v>
      </c>
    </row>
    <row r="69" spans="1:19" s="12" customFormat="1" ht="14.25" hidden="1" customHeight="1">
      <c r="A69" s="4" t="s">
        <v>395</v>
      </c>
      <c r="B69" s="36"/>
      <c r="C69" s="36"/>
      <c r="D69" s="37"/>
      <c r="E69" s="37"/>
      <c r="F69" s="114"/>
      <c r="G69" s="114"/>
      <c r="H69" s="115"/>
      <c r="I69" s="115" t="s">
        <v>385</v>
      </c>
      <c r="J69" s="2"/>
      <c r="K69" s="2"/>
      <c r="L69" s="2"/>
      <c r="M69" s="2">
        <v>22.3</v>
      </c>
      <c r="N69" s="2">
        <f>SUM(J69:M69)</f>
        <v>22.3</v>
      </c>
      <c r="O69" s="2"/>
      <c r="P69" s="2"/>
      <c r="Q69" s="2"/>
      <c r="R69" s="2">
        <v>62</v>
      </c>
      <c r="S69" s="2">
        <v>62</v>
      </c>
    </row>
    <row r="70" spans="1:19" s="12" customFormat="1" ht="13.5" hidden="1" customHeight="1">
      <c r="A70" s="4" t="s">
        <v>396</v>
      </c>
      <c r="B70" s="36"/>
      <c r="C70" s="36"/>
      <c r="D70" s="37"/>
      <c r="E70" s="37"/>
      <c r="F70" s="114"/>
      <c r="G70" s="114"/>
      <c r="H70" s="115"/>
      <c r="I70" s="115" t="s">
        <v>384</v>
      </c>
      <c r="J70" s="2"/>
      <c r="K70" s="2"/>
      <c r="L70" s="2"/>
      <c r="M70" s="2">
        <v>208.5</v>
      </c>
      <c r="N70" s="2">
        <f>SUM(J70:M70)</f>
        <v>208.5</v>
      </c>
      <c r="O70" s="2"/>
      <c r="P70" s="2"/>
      <c r="Q70" s="2"/>
      <c r="R70" s="2">
        <v>238.2</v>
      </c>
      <c r="S70" s="2">
        <v>247.5</v>
      </c>
    </row>
    <row r="71" spans="1:19" s="13" customFormat="1" ht="26.25" customHeight="1">
      <c r="A71" s="18" t="s">
        <v>140</v>
      </c>
      <c r="B71" s="14" t="s">
        <v>117</v>
      </c>
      <c r="C71" s="14" t="s">
        <v>119</v>
      </c>
      <c r="D71" s="15" t="s">
        <v>150</v>
      </c>
      <c r="E71" s="26" t="s">
        <v>119</v>
      </c>
      <c r="F71" s="27" t="s">
        <v>124</v>
      </c>
      <c r="G71" s="27" t="s">
        <v>340</v>
      </c>
      <c r="H71" s="1" t="s">
        <v>882</v>
      </c>
      <c r="I71" s="16">
        <v>200</v>
      </c>
      <c r="J71" s="30">
        <f>J72</f>
        <v>0</v>
      </c>
      <c r="K71" s="30">
        <f>K72</f>
        <v>0</v>
      </c>
      <c r="L71" s="30">
        <f t="shared" ref="L71:S71" si="47">L72</f>
        <v>0</v>
      </c>
      <c r="M71" s="30">
        <f t="shared" si="47"/>
        <v>77.7</v>
      </c>
      <c r="N71" s="30">
        <f t="shared" si="47"/>
        <v>77.7</v>
      </c>
      <c r="O71" s="30">
        <f t="shared" si="47"/>
        <v>0</v>
      </c>
      <c r="P71" s="30">
        <f t="shared" si="47"/>
        <v>0</v>
      </c>
      <c r="Q71" s="30">
        <f t="shared" si="47"/>
        <v>0</v>
      </c>
      <c r="R71" s="30">
        <f t="shared" si="47"/>
        <v>78</v>
      </c>
      <c r="S71" s="30">
        <f t="shared" si="47"/>
        <v>78</v>
      </c>
    </row>
    <row r="72" spans="1:19" s="137" customFormat="1" ht="24" customHeight="1">
      <c r="A72" s="109" t="s">
        <v>142</v>
      </c>
      <c r="B72" s="110" t="s">
        <v>117</v>
      </c>
      <c r="C72" s="110" t="s">
        <v>119</v>
      </c>
      <c r="D72" s="111" t="s">
        <v>150</v>
      </c>
      <c r="E72" s="132" t="s">
        <v>119</v>
      </c>
      <c r="F72" s="133" t="s">
        <v>124</v>
      </c>
      <c r="G72" s="133" t="s">
        <v>340</v>
      </c>
      <c r="H72" s="134" t="s">
        <v>882</v>
      </c>
      <c r="I72" s="56">
        <v>240</v>
      </c>
      <c r="J72" s="128">
        <f>J73+J74</f>
        <v>0</v>
      </c>
      <c r="K72" s="128">
        <f>K73+K74</f>
        <v>0</v>
      </c>
      <c r="L72" s="128">
        <f t="shared" ref="L72:R72" si="48">L73+L74</f>
        <v>0</v>
      </c>
      <c r="M72" s="128">
        <f t="shared" si="48"/>
        <v>77.7</v>
      </c>
      <c r="N72" s="128">
        <f t="shared" si="48"/>
        <v>77.7</v>
      </c>
      <c r="O72" s="128">
        <f t="shared" si="48"/>
        <v>0</v>
      </c>
      <c r="P72" s="128">
        <f t="shared" si="48"/>
        <v>0</v>
      </c>
      <c r="Q72" s="128">
        <f t="shared" si="48"/>
        <v>0</v>
      </c>
      <c r="R72" s="128">
        <f t="shared" si="48"/>
        <v>78</v>
      </c>
      <c r="S72" s="128">
        <f t="shared" ref="S72" si="49">S73+S74</f>
        <v>78</v>
      </c>
    </row>
    <row r="73" spans="1:19" s="12" customFormat="1" ht="15" hidden="1" customHeight="1">
      <c r="A73" s="4" t="s">
        <v>388</v>
      </c>
      <c r="B73" s="5"/>
      <c r="C73" s="5"/>
      <c r="D73" s="6"/>
      <c r="E73" s="7"/>
      <c r="F73" s="8"/>
      <c r="G73" s="8"/>
      <c r="H73" s="9"/>
      <c r="I73" s="10" t="s">
        <v>386</v>
      </c>
      <c r="J73" s="2"/>
      <c r="K73" s="2"/>
      <c r="L73" s="2"/>
      <c r="M73" s="2">
        <v>36</v>
      </c>
      <c r="N73" s="2">
        <f>SUM(J73:M73)</f>
        <v>36</v>
      </c>
      <c r="O73" s="2"/>
      <c r="P73" s="2"/>
      <c r="Q73" s="2"/>
      <c r="R73" s="2">
        <v>36</v>
      </c>
      <c r="S73" s="2">
        <v>36</v>
      </c>
    </row>
    <row r="74" spans="1:19" s="12" customFormat="1" ht="15" hidden="1" customHeight="1">
      <c r="A74" s="4" t="s">
        <v>389</v>
      </c>
      <c r="B74" s="5"/>
      <c r="C74" s="5"/>
      <c r="D74" s="6"/>
      <c r="E74" s="7"/>
      <c r="F74" s="8"/>
      <c r="G74" s="8"/>
      <c r="H74" s="9"/>
      <c r="I74" s="10" t="s">
        <v>387</v>
      </c>
      <c r="J74" s="2"/>
      <c r="K74" s="2"/>
      <c r="L74" s="2"/>
      <c r="M74" s="2">
        <v>41.7</v>
      </c>
      <c r="N74" s="2">
        <f>SUM(J74:M74)</f>
        <v>41.7</v>
      </c>
      <c r="O74" s="2"/>
      <c r="P74" s="2"/>
      <c r="Q74" s="2"/>
      <c r="R74" s="2">
        <v>42</v>
      </c>
      <c r="S74" s="2">
        <v>42</v>
      </c>
    </row>
    <row r="75" spans="1:19" s="13" customFormat="1" ht="22.5" customHeight="1">
      <c r="A75" s="18" t="s">
        <v>153</v>
      </c>
      <c r="B75" s="14" t="s">
        <v>117</v>
      </c>
      <c r="C75" s="14" t="s">
        <v>119</v>
      </c>
      <c r="D75" s="15" t="s">
        <v>150</v>
      </c>
      <c r="E75" s="26" t="s">
        <v>119</v>
      </c>
      <c r="F75" s="27" t="s">
        <v>124</v>
      </c>
      <c r="G75" s="27" t="s">
        <v>340</v>
      </c>
      <c r="H75" s="1" t="s">
        <v>20</v>
      </c>
      <c r="I75" s="16"/>
      <c r="J75" s="30">
        <f>J76+J81</f>
        <v>0</v>
      </c>
      <c r="K75" s="30">
        <f>K76+K81</f>
        <v>0</v>
      </c>
      <c r="L75" s="30">
        <f t="shared" ref="L75:R75" si="50">L76+L81</f>
        <v>0</v>
      </c>
      <c r="M75" s="30">
        <f t="shared" si="50"/>
        <v>574.5</v>
      </c>
      <c r="N75" s="30">
        <f t="shared" si="50"/>
        <v>574.5</v>
      </c>
      <c r="O75" s="30">
        <f t="shared" si="50"/>
        <v>0</v>
      </c>
      <c r="P75" s="30">
        <f t="shared" si="50"/>
        <v>0</v>
      </c>
      <c r="Q75" s="30">
        <f t="shared" si="50"/>
        <v>0</v>
      </c>
      <c r="R75" s="30">
        <f t="shared" si="50"/>
        <v>658.7</v>
      </c>
      <c r="S75" s="30">
        <f t="shared" ref="S75" si="51">S76+S81</f>
        <v>678.7</v>
      </c>
    </row>
    <row r="76" spans="1:19" s="13" customFormat="1" ht="39.75" customHeight="1">
      <c r="A76" s="18" t="s">
        <v>126</v>
      </c>
      <c r="B76" s="14" t="s">
        <v>117</v>
      </c>
      <c r="C76" s="14" t="s">
        <v>119</v>
      </c>
      <c r="D76" s="15" t="s">
        <v>150</v>
      </c>
      <c r="E76" s="26" t="s">
        <v>119</v>
      </c>
      <c r="F76" s="27" t="s">
        <v>124</v>
      </c>
      <c r="G76" s="27" t="s">
        <v>340</v>
      </c>
      <c r="H76" s="1" t="s">
        <v>20</v>
      </c>
      <c r="I76" s="16">
        <v>100</v>
      </c>
      <c r="J76" s="30">
        <f>J77</f>
        <v>0</v>
      </c>
      <c r="K76" s="30">
        <f>K77</f>
        <v>0</v>
      </c>
      <c r="L76" s="30">
        <f t="shared" ref="L76:S76" si="52">L77</f>
        <v>0</v>
      </c>
      <c r="M76" s="30">
        <f t="shared" si="52"/>
        <v>486.5</v>
      </c>
      <c r="N76" s="30">
        <f t="shared" si="52"/>
        <v>486.5</v>
      </c>
      <c r="O76" s="30">
        <f t="shared" si="52"/>
        <v>0</v>
      </c>
      <c r="P76" s="30">
        <f t="shared" si="52"/>
        <v>0</v>
      </c>
      <c r="Q76" s="30">
        <f t="shared" si="52"/>
        <v>0</v>
      </c>
      <c r="R76" s="30">
        <f t="shared" si="52"/>
        <v>533.70000000000005</v>
      </c>
      <c r="S76" s="30">
        <f t="shared" si="52"/>
        <v>553.70000000000005</v>
      </c>
    </row>
    <row r="77" spans="1:19" s="137" customFormat="1" ht="15.75" customHeight="1">
      <c r="A77" s="109" t="s">
        <v>128</v>
      </c>
      <c r="B77" s="110" t="s">
        <v>117</v>
      </c>
      <c r="C77" s="110" t="s">
        <v>119</v>
      </c>
      <c r="D77" s="111" t="s">
        <v>150</v>
      </c>
      <c r="E77" s="132" t="s">
        <v>119</v>
      </c>
      <c r="F77" s="133" t="s">
        <v>124</v>
      </c>
      <c r="G77" s="133" t="s">
        <v>340</v>
      </c>
      <c r="H77" s="134" t="s">
        <v>20</v>
      </c>
      <c r="I77" s="56">
        <v>120</v>
      </c>
      <c r="J77" s="128">
        <f>J78+J79+J80</f>
        <v>0</v>
      </c>
      <c r="K77" s="128">
        <f>K78+K79+K80</f>
        <v>0</v>
      </c>
      <c r="L77" s="128">
        <f t="shared" ref="L77:R77" si="53">L78+L79+L80</f>
        <v>0</v>
      </c>
      <c r="M77" s="128">
        <f t="shared" si="53"/>
        <v>486.5</v>
      </c>
      <c r="N77" s="128">
        <f t="shared" si="53"/>
        <v>486.5</v>
      </c>
      <c r="O77" s="128">
        <f t="shared" si="53"/>
        <v>0</v>
      </c>
      <c r="P77" s="128">
        <f t="shared" si="53"/>
        <v>0</v>
      </c>
      <c r="Q77" s="128">
        <f t="shared" si="53"/>
        <v>0</v>
      </c>
      <c r="R77" s="128">
        <f t="shared" si="53"/>
        <v>533.70000000000005</v>
      </c>
      <c r="S77" s="128">
        <f t="shared" ref="S77" si="54">S78+S79+S80</f>
        <v>553.70000000000005</v>
      </c>
    </row>
    <row r="78" spans="1:19" s="12" customFormat="1" ht="13.5" hidden="1" customHeight="1">
      <c r="A78" s="4" t="s">
        <v>394</v>
      </c>
      <c r="B78" s="36"/>
      <c r="C78" s="36"/>
      <c r="D78" s="37"/>
      <c r="E78" s="37"/>
      <c r="F78" s="114"/>
      <c r="G78" s="114"/>
      <c r="H78" s="115"/>
      <c r="I78" s="115" t="s">
        <v>383</v>
      </c>
      <c r="J78" s="2"/>
      <c r="K78" s="2"/>
      <c r="L78" s="2"/>
      <c r="M78" s="2">
        <v>345.2</v>
      </c>
      <c r="N78" s="2">
        <f>SUM(J78:M78)</f>
        <v>345.2</v>
      </c>
      <c r="O78" s="2"/>
      <c r="P78" s="2"/>
      <c r="Q78" s="2"/>
      <c r="R78" s="2">
        <v>394.5</v>
      </c>
      <c r="S78" s="2">
        <v>410</v>
      </c>
    </row>
    <row r="79" spans="1:19" s="12" customFormat="1" ht="13.5" hidden="1" customHeight="1">
      <c r="A79" s="4" t="s">
        <v>395</v>
      </c>
      <c r="B79" s="36"/>
      <c r="C79" s="36"/>
      <c r="D79" s="37"/>
      <c r="E79" s="37"/>
      <c r="F79" s="114"/>
      <c r="G79" s="114"/>
      <c r="H79" s="115"/>
      <c r="I79" s="115" t="s">
        <v>385</v>
      </c>
      <c r="J79" s="2"/>
      <c r="K79" s="2"/>
      <c r="L79" s="2"/>
      <c r="M79" s="2">
        <v>37</v>
      </c>
      <c r="N79" s="2">
        <f>SUM(J79:M79)</f>
        <v>37</v>
      </c>
      <c r="O79" s="2"/>
      <c r="P79" s="2"/>
      <c r="Q79" s="2"/>
      <c r="R79" s="2">
        <v>20</v>
      </c>
      <c r="S79" s="2">
        <v>20</v>
      </c>
    </row>
    <row r="80" spans="1:19" s="12" customFormat="1" ht="13.5" hidden="1" customHeight="1">
      <c r="A80" s="4" t="s">
        <v>396</v>
      </c>
      <c r="B80" s="36"/>
      <c r="C80" s="36"/>
      <c r="D80" s="37"/>
      <c r="E80" s="37"/>
      <c r="F80" s="114"/>
      <c r="G80" s="114"/>
      <c r="H80" s="115"/>
      <c r="I80" s="115" t="s">
        <v>384</v>
      </c>
      <c r="J80" s="2"/>
      <c r="K80" s="2"/>
      <c r="L80" s="2"/>
      <c r="M80" s="2">
        <v>104.3</v>
      </c>
      <c r="N80" s="2">
        <f>SUM(J80:M80)</f>
        <v>104.3</v>
      </c>
      <c r="O80" s="2"/>
      <c r="P80" s="2"/>
      <c r="Q80" s="2"/>
      <c r="R80" s="2">
        <v>119.2</v>
      </c>
      <c r="S80" s="2">
        <v>123.7</v>
      </c>
    </row>
    <row r="81" spans="1:19" s="13" customFormat="1" ht="22.5" customHeight="1">
      <c r="A81" s="18" t="s">
        <v>140</v>
      </c>
      <c r="B81" s="14" t="s">
        <v>117</v>
      </c>
      <c r="C81" s="14" t="s">
        <v>119</v>
      </c>
      <c r="D81" s="15" t="s">
        <v>150</v>
      </c>
      <c r="E81" s="26" t="s">
        <v>119</v>
      </c>
      <c r="F81" s="27" t="s">
        <v>124</v>
      </c>
      <c r="G81" s="27" t="s">
        <v>340</v>
      </c>
      <c r="H81" s="1" t="s">
        <v>20</v>
      </c>
      <c r="I81" s="16">
        <v>200</v>
      </c>
      <c r="J81" s="30">
        <f>J82</f>
        <v>0</v>
      </c>
      <c r="K81" s="30">
        <f>K82</f>
        <v>0</v>
      </c>
      <c r="L81" s="30">
        <f t="shared" ref="L81:S81" si="55">L82</f>
        <v>0</v>
      </c>
      <c r="M81" s="30">
        <f t="shared" si="55"/>
        <v>88</v>
      </c>
      <c r="N81" s="30">
        <f t="shared" si="55"/>
        <v>88</v>
      </c>
      <c r="O81" s="30">
        <f t="shared" si="55"/>
        <v>0</v>
      </c>
      <c r="P81" s="30">
        <f t="shared" si="55"/>
        <v>0</v>
      </c>
      <c r="Q81" s="30">
        <f t="shared" si="55"/>
        <v>0</v>
      </c>
      <c r="R81" s="30">
        <f t="shared" si="55"/>
        <v>125</v>
      </c>
      <c r="S81" s="30">
        <f t="shared" si="55"/>
        <v>125</v>
      </c>
    </row>
    <row r="82" spans="1:19" s="137" customFormat="1" ht="22.5" customHeight="1">
      <c r="A82" s="109" t="s">
        <v>142</v>
      </c>
      <c r="B82" s="110" t="s">
        <v>117</v>
      </c>
      <c r="C82" s="110" t="s">
        <v>119</v>
      </c>
      <c r="D82" s="111" t="s">
        <v>150</v>
      </c>
      <c r="E82" s="132" t="s">
        <v>119</v>
      </c>
      <c r="F82" s="133" t="s">
        <v>124</v>
      </c>
      <c r="G82" s="133" t="s">
        <v>340</v>
      </c>
      <c r="H82" s="134" t="s">
        <v>20</v>
      </c>
      <c r="I82" s="56">
        <v>240</v>
      </c>
      <c r="J82" s="128">
        <f>J83+J84</f>
        <v>0</v>
      </c>
      <c r="K82" s="128">
        <f>K83+K84</f>
        <v>0</v>
      </c>
      <c r="L82" s="128">
        <f t="shared" ref="L82:R82" si="56">L83+L84</f>
        <v>0</v>
      </c>
      <c r="M82" s="128">
        <f t="shared" si="56"/>
        <v>88</v>
      </c>
      <c r="N82" s="128">
        <f t="shared" si="56"/>
        <v>88</v>
      </c>
      <c r="O82" s="128">
        <f t="shared" si="56"/>
        <v>0</v>
      </c>
      <c r="P82" s="128">
        <f t="shared" si="56"/>
        <v>0</v>
      </c>
      <c r="Q82" s="128">
        <f t="shared" si="56"/>
        <v>0</v>
      </c>
      <c r="R82" s="128">
        <f t="shared" si="56"/>
        <v>125</v>
      </c>
      <c r="S82" s="128">
        <f t="shared" ref="S82" si="57">S83+S84</f>
        <v>125</v>
      </c>
    </row>
    <row r="83" spans="1:19" s="12" customFormat="1" ht="15" hidden="1" customHeight="1">
      <c r="A83" s="4" t="s">
        <v>388</v>
      </c>
      <c r="B83" s="5"/>
      <c r="C83" s="5"/>
      <c r="D83" s="6"/>
      <c r="E83" s="7"/>
      <c r="F83" s="8"/>
      <c r="G83" s="8"/>
      <c r="H83" s="9"/>
      <c r="I83" s="10" t="s">
        <v>386</v>
      </c>
      <c r="J83" s="2"/>
      <c r="K83" s="2"/>
      <c r="L83" s="2"/>
      <c r="M83" s="2">
        <v>30</v>
      </c>
      <c r="N83" s="2">
        <f>SUM(J83:M83)</f>
        <v>30</v>
      </c>
      <c r="O83" s="2"/>
      <c r="P83" s="2"/>
      <c r="Q83" s="2"/>
      <c r="R83" s="2">
        <v>30</v>
      </c>
      <c r="S83" s="2">
        <v>30</v>
      </c>
    </row>
    <row r="84" spans="1:19" s="12" customFormat="1" ht="15" hidden="1" customHeight="1">
      <c r="A84" s="4" t="s">
        <v>389</v>
      </c>
      <c r="B84" s="5"/>
      <c r="C84" s="5"/>
      <c r="D84" s="6"/>
      <c r="E84" s="7"/>
      <c r="F84" s="8"/>
      <c r="G84" s="8"/>
      <c r="H84" s="9"/>
      <c r="I84" s="10" t="s">
        <v>387</v>
      </c>
      <c r="J84" s="2"/>
      <c r="K84" s="2"/>
      <c r="L84" s="2"/>
      <c r="M84" s="2">
        <v>58</v>
      </c>
      <c r="N84" s="2">
        <f>SUM(J84:M84)</f>
        <v>58</v>
      </c>
      <c r="O84" s="2"/>
      <c r="P84" s="2"/>
      <c r="Q84" s="2"/>
      <c r="R84" s="2">
        <v>95</v>
      </c>
      <c r="S84" s="2">
        <v>95</v>
      </c>
    </row>
    <row r="85" spans="1:19" s="13" customFormat="1" ht="51" hidden="1" customHeight="1">
      <c r="A85" s="18" t="s">
        <v>154</v>
      </c>
      <c r="B85" s="14" t="s">
        <v>117</v>
      </c>
      <c r="C85" s="14" t="s">
        <v>119</v>
      </c>
      <c r="D85" s="15" t="s">
        <v>150</v>
      </c>
      <c r="E85" s="26" t="s">
        <v>119</v>
      </c>
      <c r="F85" s="27" t="s">
        <v>124</v>
      </c>
      <c r="G85" s="27" t="s">
        <v>340</v>
      </c>
      <c r="H85" s="1" t="s">
        <v>21</v>
      </c>
      <c r="I85" s="16"/>
      <c r="J85" s="30">
        <f t="shared" ref="J85:S86" si="58">J86</f>
        <v>0</v>
      </c>
      <c r="K85" s="30">
        <f t="shared" si="58"/>
        <v>0</v>
      </c>
      <c r="L85" s="30">
        <f t="shared" si="58"/>
        <v>0</v>
      </c>
      <c r="M85" s="30">
        <f t="shared" si="58"/>
        <v>5</v>
      </c>
      <c r="N85" s="30">
        <f t="shared" si="58"/>
        <v>5</v>
      </c>
      <c r="O85" s="30">
        <f t="shared" si="58"/>
        <v>0</v>
      </c>
      <c r="P85" s="30">
        <f t="shared" si="58"/>
        <v>0</v>
      </c>
      <c r="Q85" s="30">
        <f t="shared" si="58"/>
        <v>0</v>
      </c>
      <c r="R85" s="30">
        <f t="shared" si="58"/>
        <v>0</v>
      </c>
      <c r="S85" s="30">
        <f t="shared" si="58"/>
        <v>0</v>
      </c>
    </row>
    <row r="86" spans="1:19" s="13" customFormat="1" ht="18.75" hidden="1" customHeight="1">
      <c r="A86" s="18" t="s">
        <v>140</v>
      </c>
      <c r="B86" s="14" t="s">
        <v>117</v>
      </c>
      <c r="C86" s="14" t="s">
        <v>119</v>
      </c>
      <c r="D86" s="15" t="s">
        <v>150</v>
      </c>
      <c r="E86" s="26" t="s">
        <v>119</v>
      </c>
      <c r="F86" s="27" t="s">
        <v>124</v>
      </c>
      <c r="G86" s="27" t="s">
        <v>340</v>
      </c>
      <c r="H86" s="1" t="s">
        <v>21</v>
      </c>
      <c r="I86" s="16">
        <v>200</v>
      </c>
      <c r="J86" s="30">
        <f t="shared" si="58"/>
        <v>0</v>
      </c>
      <c r="K86" s="30">
        <f t="shared" si="58"/>
        <v>0</v>
      </c>
      <c r="L86" s="30">
        <f t="shared" si="58"/>
        <v>0</v>
      </c>
      <c r="M86" s="30">
        <f t="shared" si="58"/>
        <v>5</v>
      </c>
      <c r="N86" s="30">
        <f t="shared" si="58"/>
        <v>5</v>
      </c>
      <c r="O86" s="30">
        <f t="shared" si="58"/>
        <v>0</v>
      </c>
      <c r="P86" s="30">
        <f t="shared" si="58"/>
        <v>0</v>
      </c>
      <c r="Q86" s="30">
        <f t="shared" si="58"/>
        <v>0</v>
      </c>
      <c r="R86" s="30">
        <f t="shared" si="58"/>
        <v>0</v>
      </c>
      <c r="S86" s="30">
        <f t="shared" si="58"/>
        <v>0</v>
      </c>
    </row>
    <row r="87" spans="1:19" s="137" customFormat="1" ht="19.5" hidden="1" customHeight="1">
      <c r="A87" s="109" t="s">
        <v>142</v>
      </c>
      <c r="B87" s="110" t="s">
        <v>117</v>
      </c>
      <c r="C87" s="110" t="s">
        <v>119</v>
      </c>
      <c r="D87" s="111" t="s">
        <v>150</v>
      </c>
      <c r="E87" s="132" t="s">
        <v>119</v>
      </c>
      <c r="F87" s="133" t="s">
        <v>124</v>
      </c>
      <c r="G87" s="133" t="s">
        <v>340</v>
      </c>
      <c r="H87" s="134" t="s">
        <v>21</v>
      </c>
      <c r="I87" s="56">
        <v>240</v>
      </c>
      <c r="J87" s="128">
        <f>J88+J89</f>
        <v>0</v>
      </c>
      <c r="K87" s="128">
        <f>K88+K89</f>
        <v>0</v>
      </c>
      <c r="L87" s="128">
        <f t="shared" ref="L87:R87" si="59">L88+L89</f>
        <v>0</v>
      </c>
      <c r="M87" s="128">
        <f t="shared" si="59"/>
        <v>5</v>
      </c>
      <c r="N87" s="128">
        <f t="shared" si="59"/>
        <v>5</v>
      </c>
      <c r="O87" s="128">
        <f t="shared" si="59"/>
        <v>0</v>
      </c>
      <c r="P87" s="128">
        <f t="shared" si="59"/>
        <v>0</v>
      </c>
      <c r="Q87" s="128">
        <f t="shared" si="59"/>
        <v>0</v>
      </c>
      <c r="R87" s="128">
        <f t="shared" si="59"/>
        <v>0</v>
      </c>
      <c r="S87" s="128">
        <f t="shared" ref="S87" si="60">S88+S89</f>
        <v>0</v>
      </c>
    </row>
    <row r="88" spans="1:19" s="12" customFormat="1" ht="15" hidden="1" customHeight="1">
      <c r="A88" s="4" t="s">
        <v>388</v>
      </c>
      <c r="B88" s="5"/>
      <c r="C88" s="5"/>
      <c r="D88" s="6"/>
      <c r="E88" s="7"/>
      <c r="F88" s="8"/>
      <c r="G88" s="8"/>
      <c r="H88" s="9"/>
      <c r="I88" s="10" t="s">
        <v>386</v>
      </c>
      <c r="J88" s="2"/>
      <c r="K88" s="2"/>
      <c r="L88" s="2"/>
      <c r="M88" s="2">
        <v>5</v>
      </c>
      <c r="N88" s="2">
        <f>SUM(J88:M88)</f>
        <v>5</v>
      </c>
      <c r="O88" s="2"/>
      <c r="P88" s="2"/>
      <c r="Q88" s="2"/>
      <c r="R88" s="2"/>
      <c r="S88" s="2"/>
    </row>
    <row r="89" spans="1:19" s="12" customFormat="1" ht="15" hidden="1" customHeight="1">
      <c r="A89" s="4" t="s">
        <v>389</v>
      </c>
      <c r="B89" s="5"/>
      <c r="C89" s="5"/>
      <c r="D89" s="6"/>
      <c r="E89" s="7"/>
      <c r="F89" s="8"/>
      <c r="G89" s="8"/>
      <c r="H89" s="9"/>
      <c r="I89" s="10" t="s">
        <v>387</v>
      </c>
      <c r="J89" s="2"/>
      <c r="K89" s="2"/>
      <c r="L89" s="2"/>
      <c r="M89" s="2"/>
      <c r="N89" s="2">
        <f>SUM(J89:M89)</f>
        <v>0</v>
      </c>
      <c r="O89" s="2"/>
      <c r="P89" s="2"/>
      <c r="Q89" s="2"/>
      <c r="R89" s="2"/>
      <c r="S89" s="2"/>
    </row>
    <row r="90" spans="1:19" s="13" customFormat="1" ht="23.25" customHeight="1">
      <c r="A90" s="18" t="s">
        <v>155</v>
      </c>
      <c r="B90" s="14" t="s">
        <v>117</v>
      </c>
      <c r="C90" s="14" t="s">
        <v>119</v>
      </c>
      <c r="D90" s="15" t="s">
        <v>150</v>
      </c>
      <c r="E90" s="26" t="s">
        <v>119</v>
      </c>
      <c r="F90" s="27" t="s">
        <v>124</v>
      </c>
      <c r="G90" s="27" t="s">
        <v>340</v>
      </c>
      <c r="H90" s="1" t="s">
        <v>22</v>
      </c>
      <c r="I90" s="16"/>
      <c r="J90" s="30">
        <f>J91+J96</f>
        <v>0</v>
      </c>
      <c r="K90" s="30">
        <f>K91+K96</f>
        <v>0</v>
      </c>
      <c r="L90" s="30">
        <f t="shared" ref="L90:R90" si="61">L91+L96</f>
        <v>0</v>
      </c>
      <c r="M90" s="30">
        <f t="shared" si="61"/>
        <v>25</v>
      </c>
      <c r="N90" s="30">
        <f t="shared" si="61"/>
        <v>25</v>
      </c>
      <c r="O90" s="30">
        <f t="shared" si="61"/>
        <v>0</v>
      </c>
      <c r="P90" s="30">
        <f t="shared" si="61"/>
        <v>0</v>
      </c>
      <c r="Q90" s="30">
        <f t="shared" si="61"/>
        <v>0</v>
      </c>
      <c r="R90" s="30">
        <f t="shared" si="61"/>
        <v>25</v>
      </c>
      <c r="S90" s="30">
        <f t="shared" ref="S90" si="62">S91+S96</f>
        <v>25</v>
      </c>
    </row>
    <row r="91" spans="1:19" s="13" customFormat="1" ht="38.25" customHeight="1">
      <c r="A91" s="18" t="s">
        <v>126</v>
      </c>
      <c r="B91" s="14" t="s">
        <v>117</v>
      </c>
      <c r="C91" s="14" t="s">
        <v>119</v>
      </c>
      <c r="D91" s="15" t="s">
        <v>150</v>
      </c>
      <c r="E91" s="26" t="s">
        <v>119</v>
      </c>
      <c r="F91" s="27" t="s">
        <v>124</v>
      </c>
      <c r="G91" s="27" t="s">
        <v>340</v>
      </c>
      <c r="H91" s="1" t="s">
        <v>22</v>
      </c>
      <c r="I91" s="16">
        <v>100</v>
      </c>
      <c r="J91" s="30">
        <f>J92</f>
        <v>0</v>
      </c>
      <c r="K91" s="30">
        <f>K92</f>
        <v>0</v>
      </c>
      <c r="L91" s="30">
        <f t="shared" ref="L91:S91" si="63">L92</f>
        <v>0</v>
      </c>
      <c r="M91" s="30">
        <f t="shared" si="63"/>
        <v>7.7</v>
      </c>
      <c r="N91" s="30">
        <f t="shared" si="63"/>
        <v>7.7</v>
      </c>
      <c r="O91" s="30">
        <f t="shared" si="63"/>
        <v>0</v>
      </c>
      <c r="P91" s="30">
        <f t="shared" si="63"/>
        <v>0</v>
      </c>
      <c r="Q91" s="30">
        <f t="shared" si="63"/>
        <v>0</v>
      </c>
      <c r="R91" s="30">
        <f t="shared" si="63"/>
        <v>7.7</v>
      </c>
      <c r="S91" s="30">
        <f t="shared" si="63"/>
        <v>7.7</v>
      </c>
    </row>
    <row r="92" spans="1:19" s="137" customFormat="1" ht="14.25" customHeight="1">
      <c r="A92" s="109" t="s">
        <v>128</v>
      </c>
      <c r="B92" s="110" t="s">
        <v>117</v>
      </c>
      <c r="C92" s="110" t="s">
        <v>119</v>
      </c>
      <c r="D92" s="111" t="s">
        <v>150</v>
      </c>
      <c r="E92" s="132" t="s">
        <v>119</v>
      </c>
      <c r="F92" s="133" t="s">
        <v>124</v>
      </c>
      <c r="G92" s="133" t="s">
        <v>340</v>
      </c>
      <c r="H92" s="134" t="s">
        <v>22</v>
      </c>
      <c r="I92" s="56">
        <v>120</v>
      </c>
      <c r="J92" s="128">
        <f>J93+J94+J95</f>
        <v>0</v>
      </c>
      <c r="K92" s="128">
        <f>K93+K94+K95</f>
        <v>0</v>
      </c>
      <c r="L92" s="128">
        <f t="shared" ref="L92:R92" si="64">L93+L94+L95</f>
        <v>0</v>
      </c>
      <c r="M92" s="128">
        <f t="shared" si="64"/>
        <v>7.7</v>
      </c>
      <c r="N92" s="128">
        <f t="shared" si="64"/>
        <v>7.7</v>
      </c>
      <c r="O92" s="128">
        <f t="shared" si="64"/>
        <v>0</v>
      </c>
      <c r="P92" s="128">
        <f t="shared" si="64"/>
        <v>0</v>
      </c>
      <c r="Q92" s="128">
        <f t="shared" si="64"/>
        <v>0</v>
      </c>
      <c r="R92" s="128">
        <f t="shared" si="64"/>
        <v>7.7</v>
      </c>
      <c r="S92" s="128">
        <f t="shared" ref="S92" si="65">S93+S94+S95</f>
        <v>7.7</v>
      </c>
    </row>
    <row r="93" spans="1:19" s="12" customFormat="1" ht="13.5" hidden="1" customHeight="1">
      <c r="A93" s="4" t="s">
        <v>394</v>
      </c>
      <c r="B93" s="36"/>
      <c r="C93" s="36"/>
      <c r="D93" s="37"/>
      <c r="E93" s="37"/>
      <c r="F93" s="114"/>
      <c r="G93" s="114"/>
      <c r="H93" s="115"/>
      <c r="I93" s="115" t="s">
        <v>383</v>
      </c>
      <c r="J93" s="2"/>
      <c r="K93" s="2"/>
      <c r="L93" s="2"/>
      <c r="M93" s="2"/>
      <c r="N93" s="2">
        <f>SUM(J93:M93)</f>
        <v>0</v>
      </c>
      <c r="O93" s="2"/>
      <c r="P93" s="2"/>
      <c r="Q93" s="2"/>
      <c r="R93" s="2"/>
      <c r="S93" s="2"/>
    </row>
    <row r="94" spans="1:19" s="12" customFormat="1" ht="13.5" hidden="1" customHeight="1">
      <c r="A94" s="4" t="s">
        <v>395</v>
      </c>
      <c r="B94" s="36"/>
      <c r="C94" s="36"/>
      <c r="D94" s="37"/>
      <c r="E94" s="37"/>
      <c r="F94" s="114"/>
      <c r="G94" s="114"/>
      <c r="H94" s="115"/>
      <c r="I94" s="115" t="s">
        <v>385</v>
      </c>
      <c r="J94" s="2"/>
      <c r="K94" s="2"/>
      <c r="L94" s="2"/>
      <c r="M94" s="2">
        <v>7.7</v>
      </c>
      <c r="N94" s="2">
        <f>SUM(J94:M94)</f>
        <v>7.7</v>
      </c>
      <c r="O94" s="2"/>
      <c r="P94" s="2"/>
      <c r="Q94" s="2"/>
      <c r="R94" s="2">
        <v>7.7</v>
      </c>
      <c r="S94" s="2">
        <v>7.7</v>
      </c>
    </row>
    <row r="95" spans="1:19" s="12" customFormat="1" ht="13.5" hidden="1" customHeight="1">
      <c r="A95" s="4" t="s">
        <v>396</v>
      </c>
      <c r="B95" s="36"/>
      <c r="C95" s="36"/>
      <c r="D95" s="37"/>
      <c r="E95" s="37"/>
      <c r="F95" s="114"/>
      <c r="G95" s="114"/>
      <c r="H95" s="115"/>
      <c r="I95" s="115" t="s">
        <v>384</v>
      </c>
      <c r="J95" s="2"/>
      <c r="K95" s="2"/>
      <c r="L95" s="2"/>
      <c r="M95" s="2"/>
      <c r="N95" s="2">
        <f>SUM(J95:M95)</f>
        <v>0</v>
      </c>
      <c r="O95" s="2"/>
      <c r="P95" s="2"/>
      <c r="Q95" s="2"/>
      <c r="R95" s="2"/>
      <c r="S95" s="2"/>
    </row>
    <row r="96" spans="1:19" s="13" customFormat="1" ht="23.25" customHeight="1">
      <c r="A96" s="18" t="s">
        <v>140</v>
      </c>
      <c r="B96" s="14" t="s">
        <v>117</v>
      </c>
      <c r="C96" s="14" t="s">
        <v>119</v>
      </c>
      <c r="D96" s="15" t="s">
        <v>150</v>
      </c>
      <c r="E96" s="26" t="s">
        <v>119</v>
      </c>
      <c r="F96" s="27" t="s">
        <v>124</v>
      </c>
      <c r="G96" s="27" t="s">
        <v>340</v>
      </c>
      <c r="H96" s="1" t="s">
        <v>22</v>
      </c>
      <c r="I96" s="16">
        <v>200</v>
      </c>
      <c r="J96" s="30">
        <f>J97</f>
        <v>0</v>
      </c>
      <c r="K96" s="30">
        <f>K97</f>
        <v>0</v>
      </c>
      <c r="L96" s="30">
        <f t="shared" ref="L96:S96" si="66">L97</f>
        <v>0</v>
      </c>
      <c r="M96" s="30">
        <f t="shared" si="66"/>
        <v>17.3</v>
      </c>
      <c r="N96" s="30">
        <f t="shared" si="66"/>
        <v>17.3</v>
      </c>
      <c r="O96" s="30">
        <f t="shared" si="66"/>
        <v>0</v>
      </c>
      <c r="P96" s="30">
        <f t="shared" si="66"/>
        <v>0</v>
      </c>
      <c r="Q96" s="30">
        <f t="shared" si="66"/>
        <v>0</v>
      </c>
      <c r="R96" s="30">
        <f t="shared" si="66"/>
        <v>17.3</v>
      </c>
      <c r="S96" s="30">
        <f t="shared" si="66"/>
        <v>17.3</v>
      </c>
    </row>
    <row r="97" spans="1:19" s="137" customFormat="1" ht="23.25" customHeight="1">
      <c r="A97" s="109" t="s">
        <v>142</v>
      </c>
      <c r="B97" s="110" t="s">
        <v>117</v>
      </c>
      <c r="C97" s="110" t="s">
        <v>119</v>
      </c>
      <c r="D97" s="111" t="s">
        <v>150</v>
      </c>
      <c r="E97" s="132" t="s">
        <v>119</v>
      </c>
      <c r="F97" s="133" t="s">
        <v>124</v>
      </c>
      <c r="G97" s="133" t="s">
        <v>340</v>
      </c>
      <c r="H97" s="134" t="s">
        <v>22</v>
      </c>
      <c r="I97" s="56">
        <v>240</v>
      </c>
      <c r="J97" s="128">
        <f>J98+J99</f>
        <v>0</v>
      </c>
      <c r="K97" s="128">
        <f>K98+K99</f>
        <v>0</v>
      </c>
      <c r="L97" s="128">
        <f t="shared" ref="L97:R97" si="67">L98+L99</f>
        <v>0</v>
      </c>
      <c r="M97" s="128">
        <f t="shared" si="67"/>
        <v>17.3</v>
      </c>
      <c r="N97" s="128">
        <f t="shared" si="67"/>
        <v>17.3</v>
      </c>
      <c r="O97" s="128">
        <f t="shared" si="67"/>
        <v>0</v>
      </c>
      <c r="P97" s="128">
        <f t="shared" si="67"/>
        <v>0</v>
      </c>
      <c r="Q97" s="128">
        <f t="shared" si="67"/>
        <v>0</v>
      </c>
      <c r="R97" s="128">
        <f t="shared" si="67"/>
        <v>17.3</v>
      </c>
      <c r="S97" s="128">
        <f t="shared" ref="S97" si="68">S98+S99</f>
        <v>17.3</v>
      </c>
    </row>
    <row r="98" spans="1:19" s="12" customFormat="1" ht="15" hidden="1" customHeight="1">
      <c r="A98" s="4" t="s">
        <v>388</v>
      </c>
      <c r="B98" s="5"/>
      <c r="C98" s="5"/>
      <c r="D98" s="6"/>
      <c r="E98" s="7"/>
      <c r="F98" s="8"/>
      <c r="G98" s="8"/>
      <c r="H98" s="9"/>
      <c r="I98" s="10" t="s">
        <v>386</v>
      </c>
      <c r="J98" s="2"/>
      <c r="K98" s="2"/>
      <c r="L98" s="2"/>
      <c r="M98" s="2"/>
      <c r="N98" s="2">
        <f>SUM(J98:M98)</f>
        <v>0</v>
      </c>
      <c r="O98" s="2"/>
      <c r="P98" s="2"/>
      <c r="Q98" s="2"/>
      <c r="R98" s="2">
        <v>4.3</v>
      </c>
      <c r="S98" s="2">
        <v>4.3</v>
      </c>
    </row>
    <row r="99" spans="1:19" s="12" customFormat="1" ht="15" hidden="1" customHeight="1">
      <c r="A99" s="4" t="s">
        <v>389</v>
      </c>
      <c r="B99" s="5"/>
      <c r="C99" s="5"/>
      <c r="D99" s="6"/>
      <c r="E99" s="7"/>
      <c r="F99" s="8"/>
      <c r="G99" s="8"/>
      <c r="H99" s="9"/>
      <c r="I99" s="10" t="s">
        <v>387</v>
      </c>
      <c r="J99" s="2"/>
      <c r="K99" s="2"/>
      <c r="L99" s="2"/>
      <c r="M99" s="2">
        <v>17.3</v>
      </c>
      <c r="N99" s="2">
        <f>SUM(J99:M99)</f>
        <v>17.3</v>
      </c>
      <c r="O99" s="2"/>
      <c r="P99" s="2"/>
      <c r="Q99" s="2"/>
      <c r="R99" s="2">
        <v>13</v>
      </c>
      <c r="S99" s="2">
        <v>13</v>
      </c>
    </row>
    <row r="100" spans="1:19" s="23" customFormat="1" ht="24" customHeight="1">
      <c r="A100" s="72" t="s">
        <v>156</v>
      </c>
      <c r="B100" s="14" t="s">
        <v>117</v>
      </c>
      <c r="C100" s="14" t="s">
        <v>119</v>
      </c>
      <c r="D100" s="15" t="s">
        <v>150</v>
      </c>
      <c r="E100" s="15" t="s">
        <v>119</v>
      </c>
      <c r="F100" s="108" t="s">
        <v>124</v>
      </c>
      <c r="G100" s="108" t="s">
        <v>340</v>
      </c>
      <c r="H100" s="3" t="s">
        <v>344</v>
      </c>
      <c r="I100" s="3"/>
      <c r="J100" s="31">
        <f>J101+J106+J110+J113</f>
        <v>32958.700000000004</v>
      </c>
      <c r="K100" s="31">
        <f>K101+K106+K110+K113</f>
        <v>-636.89999999999839</v>
      </c>
      <c r="L100" s="31">
        <f t="shared" ref="L100:R100" si="69">L101+L106+L110+L113</f>
        <v>0</v>
      </c>
      <c r="M100" s="31">
        <f t="shared" si="69"/>
        <v>0</v>
      </c>
      <c r="N100" s="31">
        <f t="shared" si="69"/>
        <v>32321.800000000003</v>
      </c>
      <c r="O100" s="31">
        <f t="shared" si="69"/>
        <v>0</v>
      </c>
      <c r="P100" s="31">
        <f t="shared" si="69"/>
        <v>0</v>
      </c>
      <c r="Q100" s="31">
        <f t="shared" si="69"/>
        <v>0</v>
      </c>
      <c r="R100" s="31">
        <f t="shared" si="69"/>
        <v>33671.4</v>
      </c>
      <c r="S100" s="31">
        <f t="shared" ref="S100" si="70">S101+S106+S110+S113</f>
        <v>34309.799999999996</v>
      </c>
    </row>
    <row r="101" spans="1:19" s="17" customFormat="1" ht="35.25" customHeight="1">
      <c r="A101" s="18" t="s">
        <v>126</v>
      </c>
      <c r="B101" s="14" t="s">
        <v>117</v>
      </c>
      <c r="C101" s="14" t="s">
        <v>119</v>
      </c>
      <c r="D101" s="15" t="s">
        <v>150</v>
      </c>
      <c r="E101" s="15" t="s">
        <v>119</v>
      </c>
      <c r="F101" s="108" t="s">
        <v>124</v>
      </c>
      <c r="G101" s="108" t="s">
        <v>340</v>
      </c>
      <c r="H101" s="3" t="s">
        <v>344</v>
      </c>
      <c r="I101" s="3" t="s">
        <v>127</v>
      </c>
      <c r="J101" s="31">
        <f>J102</f>
        <v>27317.100000000002</v>
      </c>
      <c r="K101" s="31">
        <f>K102</f>
        <v>-895.29999999999836</v>
      </c>
      <c r="L101" s="31">
        <f t="shared" ref="L101:S101" si="71">L102</f>
        <v>0</v>
      </c>
      <c r="M101" s="31">
        <f t="shared" si="71"/>
        <v>0</v>
      </c>
      <c r="N101" s="31">
        <f t="shared" si="71"/>
        <v>26421.800000000003</v>
      </c>
      <c r="O101" s="31">
        <f t="shared" si="71"/>
        <v>0</v>
      </c>
      <c r="P101" s="31">
        <f t="shared" si="71"/>
        <v>0</v>
      </c>
      <c r="Q101" s="31">
        <f t="shared" si="71"/>
        <v>0</v>
      </c>
      <c r="R101" s="31">
        <f t="shared" si="71"/>
        <v>25706</v>
      </c>
      <c r="S101" s="31">
        <f t="shared" si="71"/>
        <v>26075.1</v>
      </c>
    </row>
    <row r="102" spans="1:19" s="76" customFormat="1" ht="15.75" customHeight="1">
      <c r="A102" s="109" t="s">
        <v>128</v>
      </c>
      <c r="B102" s="110" t="s">
        <v>117</v>
      </c>
      <c r="C102" s="110" t="s">
        <v>119</v>
      </c>
      <c r="D102" s="111" t="s">
        <v>150</v>
      </c>
      <c r="E102" s="111" t="s">
        <v>119</v>
      </c>
      <c r="F102" s="112" t="s">
        <v>124</v>
      </c>
      <c r="G102" s="112" t="s">
        <v>340</v>
      </c>
      <c r="H102" s="113" t="s">
        <v>344</v>
      </c>
      <c r="I102" s="113" t="s">
        <v>129</v>
      </c>
      <c r="J102" s="39">
        <f>J103+J104+J105</f>
        <v>27317.100000000002</v>
      </c>
      <c r="K102" s="39">
        <f>K103+K104+K105</f>
        <v>-895.29999999999836</v>
      </c>
      <c r="L102" s="39">
        <f t="shared" ref="L102:R102" si="72">L103+L104+L105</f>
        <v>0</v>
      </c>
      <c r="M102" s="39">
        <f t="shared" si="72"/>
        <v>0</v>
      </c>
      <c r="N102" s="39">
        <f t="shared" si="72"/>
        <v>26421.800000000003</v>
      </c>
      <c r="O102" s="39">
        <f t="shared" si="72"/>
        <v>0</v>
      </c>
      <c r="P102" s="39">
        <f t="shared" si="72"/>
        <v>0</v>
      </c>
      <c r="Q102" s="39">
        <f t="shared" si="72"/>
        <v>0</v>
      </c>
      <c r="R102" s="39">
        <f t="shared" si="72"/>
        <v>25706</v>
      </c>
      <c r="S102" s="39">
        <f t="shared" ref="S102" si="73">S103+S104+S105</f>
        <v>26075.1</v>
      </c>
    </row>
    <row r="103" spans="1:19" s="12" customFormat="1" ht="16.5" hidden="1" customHeight="1">
      <c r="A103" s="4" t="s">
        <v>394</v>
      </c>
      <c r="B103" s="36"/>
      <c r="C103" s="36"/>
      <c r="D103" s="37"/>
      <c r="E103" s="37"/>
      <c r="F103" s="114"/>
      <c r="G103" s="114"/>
      <c r="H103" s="115"/>
      <c r="I103" s="115" t="s">
        <v>383</v>
      </c>
      <c r="J103" s="2">
        <v>20776</v>
      </c>
      <c r="K103" s="2">
        <f>20088.4-J103</f>
        <v>-687.59999999999854</v>
      </c>
      <c r="L103" s="2"/>
      <c r="M103" s="2"/>
      <c r="N103" s="2">
        <f>SUM(J103:M103)</f>
        <v>20088.400000000001</v>
      </c>
      <c r="O103" s="2"/>
      <c r="P103" s="2"/>
      <c r="Q103" s="2"/>
      <c r="R103" s="2">
        <v>19587.3</v>
      </c>
      <c r="S103" s="2">
        <v>19868.599999999999</v>
      </c>
    </row>
    <row r="104" spans="1:19" s="12" customFormat="1" ht="15.75" hidden="1" customHeight="1">
      <c r="A104" s="4" t="s">
        <v>395</v>
      </c>
      <c r="B104" s="36"/>
      <c r="C104" s="36"/>
      <c r="D104" s="37"/>
      <c r="E104" s="37"/>
      <c r="F104" s="114"/>
      <c r="G104" s="114"/>
      <c r="H104" s="115"/>
      <c r="I104" s="115" t="s">
        <v>385</v>
      </c>
      <c r="J104" s="2">
        <v>290.89999999999998</v>
      </c>
      <c r="K104" s="2"/>
      <c r="L104" s="2"/>
      <c r="M104" s="2"/>
      <c r="N104" s="2">
        <f>SUM(J104:M104)</f>
        <v>290.89999999999998</v>
      </c>
      <c r="O104" s="2"/>
      <c r="P104" s="2"/>
      <c r="Q104" s="2"/>
      <c r="R104" s="2">
        <v>263.3</v>
      </c>
      <c r="S104" s="2">
        <v>267</v>
      </c>
    </row>
    <row r="105" spans="1:19" s="12" customFormat="1" ht="13.5" hidden="1" customHeight="1">
      <c r="A105" s="4" t="s">
        <v>396</v>
      </c>
      <c r="B105" s="36"/>
      <c r="C105" s="36"/>
      <c r="D105" s="37"/>
      <c r="E105" s="37"/>
      <c r="F105" s="114"/>
      <c r="G105" s="114"/>
      <c r="H105" s="115"/>
      <c r="I105" s="115" t="s">
        <v>384</v>
      </c>
      <c r="J105" s="2">
        <v>6250.2</v>
      </c>
      <c r="K105" s="2">
        <f>6042.5-J105</f>
        <v>-207.69999999999982</v>
      </c>
      <c r="L105" s="2"/>
      <c r="M105" s="2"/>
      <c r="N105" s="2">
        <f>SUM(J105:M105)</f>
        <v>6042.5</v>
      </c>
      <c r="O105" s="2"/>
      <c r="P105" s="2"/>
      <c r="Q105" s="2"/>
      <c r="R105" s="2">
        <v>5855.4</v>
      </c>
      <c r="S105" s="2">
        <v>5939.5</v>
      </c>
    </row>
    <row r="106" spans="1:19" s="17" customFormat="1" ht="25.5" customHeight="1">
      <c r="A106" s="18" t="s">
        <v>140</v>
      </c>
      <c r="B106" s="70" t="s">
        <v>117</v>
      </c>
      <c r="C106" s="70" t="s">
        <v>119</v>
      </c>
      <c r="D106" s="78" t="s">
        <v>150</v>
      </c>
      <c r="E106" s="26" t="s">
        <v>119</v>
      </c>
      <c r="F106" s="27" t="s">
        <v>124</v>
      </c>
      <c r="G106" s="27" t="s">
        <v>340</v>
      </c>
      <c r="H106" s="1" t="s">
        <v>344</v>
      </c>
      <c r="I106" s="127" t="s">
        <v>141</v>
      </c>
      <c r="J106" s="32">
        <f>J107</f>
        <v>3964.4</v>
      </c>
      <c r="K106" s="32">
        <f>K107</f>
        <v>258.39999999999998</v>
      </c>
      <c r="L106" s="32">
        <f t="shared" ref="L106:S106" si="74">L107</f>
        <v>0</v>
      </c>
      <c r="M106" s="32">
        <f t="shared" si="74"/>
        <v>0</v>
      </c>
      <c r="N106" s="32">
        <f t="shared" si="74"/>
        <v>4222.8</v>
      </c>
      <c r="O106" s="32">
        <f t="shared" si="74"/>
        <v>0</v>
      </c>
      <c r="P106" s="32">
        <f t="shared" si="74"/>
        <v>0</v>
      </c>
      <c r="Q106" s="32">
        <f t="shared" si="74"/>
        <v>0</v>
      </c>
      <c r="R106" s="32">
        <f t="shared" si="74"/>
        <v>6187.7</v>
      </c>
      <c r="S106" s="32">
        <f t="shared" si="74"/>
        <v>6276.5999999999995</v>
      </c>
    </row>
    <row r="107" spans="1:19" s="76" customFormat="1" ht="24.75" customHeight="1">
      <c r="A107" s="109" t="s">
        <v>142</v>
      </c>
      <c r="B107" s="130" t="s">
        <v>117</v>
      </c>
      <c r="C107" s="130" t="s">
        <v>119</v>
      </c>
      <c r="D107" s="131" t="s">
        <v>150</v>
      </c>
      <c r="E107" s="132" t="s">
        <v>119</v>
      </c>
      <c r="F107" s="133" t="s">
        <v>124</v>
      </c>
      <c r="G107" s="133" t="s">
        <v>340</v>
      </c>
      <c r="H107" s="134" t="s">
        <v>344</v>
      </c>
      <c r="I107" s="135" t="s">
        <v>143</v>
      </c>
      <c r="J107" s="40">
        <f>J108+J109</f>
        <v>3964.4</v>
      </c>
      <c r="K107" s="40">
        <f>K108+K109</f>
        <v>258.39999999999998</v>
      </c>
      <c r="L107" s="40">
        <f t="shared" ref="L107:R107" si="75">L108+L109</f>
        <v>0</v>
      </c>
      <c r="M107" s="40">
        <f t="shared" si="75"/>
        <v>0</v>
      </c>
      <c r="N107" s="40">
        <f t="shared" si="75"/>
        <v>4222.8</v>
      </c>
      <c r="O107" s="40">
        <f t="shared" si="75"/>
        <v>0</v>
      </c>
      <c r="P107" s="40">
        <f t="shared" si="75"/>
        <v>0</v>
      </c>
      <c r="Q107" s="40">
        <f t="shared" si="75"/>
        <v>0</v>
      </c>
      <c r="R107" s="40">
        <f t="shared" si="75"/>
        <v>6187.7</v>
      </c>
      <c r="S107" s="40">
        <f t="shared" ref="S107" si="76">S108+S109</f>
        <v>6276.5999999999995</v>
      </c>
    </row>
    <row r="108" spans="1:19" s="12" customFormat="1" ht="15" hidden="1" customHeight="1">
      <c r="A108" s="4" t="s">
        <v>388</v>
      </c>
      <c r="B108" s="5"/>
      <c r="C108" s="5"/>
      <c r="D108" s="6"/>
      <c r="E108" s="7"/>
      <c r="F108" s="8"/>
      <c r="G108" s="8"/>
      <c r="H108" s="9"/>
      <c r="I108" s="10" t="s">
        <v>386</v>
      </c>
      <c r="J108" s="2">
        <f>725.4+220</f>
        <v>945.4</v>
      </c>
      <c r="K108" s="2"/>
      <c r="L108" s="2"/>
      <c r="M108" s="2"/>
      <c r="N108" s="2">
        <f>SUM(J108:M108)</f>
        <v>945.4</v>
      </c>
      <c r="O108" s="2"/>
      <c r="P108" s="2"/>
      <c r="Q108" s="2"/>
      <c r="R108" s="2">
        <v>829</v>
      </c>
      <c r="S108" s="2">
        <v>840.9</v>
      </c>
    </row>
    <row r="109" spans="1:19" s="12" customFormat="1" ht="14.25" hidden="1" customHeight="1">
      <c r="A109" s="4" t="s">
        <v>389</v>
      </c>
      <c r="B109" s="5"/>
      <c r="C109" s="5"/>
      <c r="D109" s="6"/>
      <c r="E109" s="7"/>
      <c r="F109" s="316"/>
      <c r="G109" s="316"/>
      <c r="H109" s="317"/>
      <c r="I109" s="10" t="s">
        <v>387</v>
      </c>
      <c r="J109" s="2">
        <v>3019</v>
      </c>
      <c r="K109" s="2">
        <v>258.39999999999998</v>
      </c>
      <c r="L109" s="2"/>
      <c r="M109" s="2"/>
      <c r="N109" s="2">
        <f>SUM(J109:M109)</f>
        <v>3277.4</v>
      </c>
      <c r="O109" s="2"/>
      <c r="P109" s="2"/>
      <c r="Q109" s="2"/>
      <c r="R109" s="2">
        <v>5358.7</v>
      </c>
      <c r="S109" s="2">
        <v>5435.7</v>
      </c>
    </row>
    <row r="110" spans="1:19" s="12" customFormat="1" ht="14.25" hidden="1" customHeight="1">
      <c r="A110" s="18" t="s">
        <v>175</v>
      </c>
      <c r="B110" s="5" t="s">
        <v>117</v>
      </c>
      <c r="C110" s="5" t="s">
        <v>119</v>
      </c>
      <c r="D110" s="6" t="s">
        <v>150</v>
      </c>
      <c r="E110" s="26" t="s">
        <v>119</v>
      </c>
      <c r="F110" s="27" t="s">
        <v>122</v>
      </c>
      <c r="G110" s="27" t="s">
        <v>340</v>
      </c>
      <c r="H110" s="1" t="s">
        <v>344</v>
      </c>
      <c r="I110" s="16">
        <v>300</v>
      </c>
      <c r="J110" s="30">
        <f t="shared" ref="J110:S111" si="77">J111</f>
        <v>0</v>
      </c>
      <c r="K110" s="30">
        <f t="shared" si="77"/>
        <v>0</v>
      </c>
      <c r="L110" s="30">
        <f t="shared" si="77"/>
        <v>0</v>
      </c>
      <c r="M110" s="30">
        <f t="shared" si="77"/>
        <v>0</v>
      </c>
      <c r="N110" s="30">
        <f t="shared" si="77"/>
        <v>0</v>
      </c>
      <c r="O110" s="30">
        <f t="shared" si="77"/>
        <v>0</v>
      </c>
      <c r="P110" s="30">
        <f t="shared" si="77"/>
        <v>0</v>
      </c>
      <c r="Q110" s="30">
        <f t="shared" si="77"/>
        <v>0</v>
      </c>
      <c r="R110" s="30">
        <f t="shared" si="77"/>
        <v>0</v>
      </c>
      <c r="S110" s="30">
        <f t="shared" si="77"/>
        <v>0</v>
      </c>
    </row>
    <row r="111" spans="1:19" s="24" customFormat="1" ht="21.75" hidden="1" customHeight="1">
      <c r="A111" s="109" t="s">
        <v>176</v>
      </c>
      <c r="B111" s="130" t="s">
        <v>117</v>
      </c>
      <c r="C111" s="130" t="s">
        <v>119</v>
      </c>
      <c r="D111" s="131" t="s">
        <v>150</v>
      </c>
      <c r="E111" s="132" t="s">
        <v>119</v>
      </c>
      <c r="F111" s="133" t="s">
        <v>122</v>
      </c>
      <c r="G111" s="133" t="s">
        <v>340</v>
      </c>
      <c r="H111" s="134" t="s">
        <v>344</v>
      </c>
      <c r="I111" s="56">
        <v>320</v>
      </c>
      <c r="J111" s="128">
        <f t="shared" si="77"/>
        <v>0</v>
      </c>
      <c r="K111" s="128">
        <f t="shared" si="77"/>
        <v>0</v>
      </c>
      <c r="L111" s="128">
        <f t="shared" si="77"/>
        <v>0</v>
      </c>
      <c r="M111" s="128">
        <f t="shared" si="77"/>
        <v>0</v>
      </c>
      <c r="N111" s="128">
        <f t="shared" si="77"/>
        <v>0</v>
      </c>
      <c r="O111" s="128">
        <f t="shared" si="77"/>
        <v>0</v>
      </c>
      <c r="P111" s="128">
        <f t="shared" si="77"/>
        <v>0</v>
      </c>
      <c r="Q111" s="128">
        <f t="shared" si="77"/>
        <v>0</v>
      </c>
      <c r="R111" s="128">
        <f t="shared" si="77"/>
        <v>0</v>
      </c>
      <c r="S111" s="128">
        <f t="shared" si="77"/>
        <v>0</v>
      </c>
    </row>
    <row r="112" spans="1:19" s="17" customFormat="1" ht="22.5" hidden="1">
      <c r="A112" s="4" t="s">
        <v>185</v>
      </c>
      <c r="B112" s="5"/>
      <c r="C112" s="5"/>
      <c r="D112" s="6"/>
      <c r="E112" s="7"/>
      <c r="F112" s="8"/>
      <c r="G112" s="8"/>
      <c r="H112" s="9"/>
      <c r="I112" s="10" t="s">
        <v>184</v>
      </c>
      <c r="J112" s="2">
        <v>0</v>
      </c>
      <c r="K112" s="2"/>
      <c r="L112" s="2"/>
      <c r="M112" s="2"/>
      <c r="N112" s="2">
        <f>SUM(J112:M112)</f>
        <v>0</v>
      </c>
      <c r="O112" s="2"/>
      <c r="P112" s="2"/>
      <c r="Q112" s="2"/>
      <c r="R112" s="2"/>
      <c r="S112" s="2"/>
    </row>
    <row r="113" spans="1:19" s="17" customFormat="1" ht="13.5" customHeight="1">
      <c r="A113" s="18" t="s">
        <v>144</v>
      </c>
      <c r="B113" s="70" t="s">
        <v>117</v>
      </c>
      <c r="C113" s="70" t="s">
        <v>119</v>
      </c>
      <c r="D113" s="78" t="s">
        <v>150</v>
      </c>
      <c r="E113" s="26" t="s">
        <v>119</v>
      </c>
      <c r="F113" s="27" t="s">
        <v>124</v>
      </c>
      <c r="G113" s="27" t="s">
        <v>340</v>
      </c>
      <c r="H113" s="1" t="s">
        <v>344</v>
      </c>
      <c r="I113" s="127" t="s">
        <v>145</v>
      </c>
      <c r="J113" s="32">
        <f>J114</f>
        <v>1677.1999999999998</v>
      </c>
      <c r="K113" s="32">
        <f>K114</f>
        <v>0</v>
      </c>
      <c r="L113" s="32">
        <f t="shared" ref="L113:S113" si="78">L114</f>
        <v>0</v>
      </c>
      <c r="M113" s="32">
        <f t="shared" si="78"/>
        <v>0</v>
      </c>
      <c r="N113" s="32">
        <f t="shared" si="78"/>
        <v>1677.1999999999998</v>
      </c>
      <c r="O113" s="32">
        <f t="shared" si="78"/>
        <v>0</v>
      </c>
      <c r="P113" s="32">
        <f t="shared" si="78"/>
        <v>0</v>
      </c>
      <c r="Q113" s="32">
        <f t="shared" si="78"/>
        <v>0</v>
      </c>
      <c r="R113" s="32">
        <f t="shared" si="78"/>
        <v>1777.6999999999998</v>
      </c>
      <c r="S113" s="32">
        <f t="shared" si="78"/>
        <v>1958.1000000000001</v>
      </c>
    </row>
    <row r="114" spans="1:19" s="76" customFormat="1" ht="14.25" customHeight="1">
      <c r="A114" s="109" t="s">
        <v>146</v>
      </c>
      <c r="B114" s="130" t="s">
        <v>117</v>
      </c>
      <c r="C114" s="130" t="s">
        <v>119</v>
      </c>
      <c r="D114" s="131" t="s">
        <v>150</v>
      </c>
      <c r="E114" s="132" t="s">
        <v>119</v>
      </c>
      <c r="F114" s="133" t="s">
        <v>124</v>
      </c>
      <c r="G114" s="133" t="s">
        <v>340</v>
      </c>
      <c r="H114" s="134" t="s">
        <v>344</v>
      </c>
      <c r="I114" s="135" t="s">
        <v>147</v>
      </c>
      <c r="J114" s="40">
        <f>J115+J116+J117</f>
        <v>1677.1999999999998</v>
      </c>
      <c r="K114" s="40">
        <f>K115+K116+K117</f>
        <v>0</v>
      </c>
      <c r="L114" s="40">
        <f t="shared" ref="L114:R114" si="79">L115+L116+L117</f>
        <v>0</v>
      </c>
      <c r="M114" s="40">
        <f t="shared" si="79"/>
        <v>0</v>
      </c>
      <c r="N114" s="40">
        <f t="shared" si="79"/>
        <v>1677.1999999999998</v>
      </c>
      <c r="O114" s="40">
        <f t="shared" si="79"/>
        <v>0</v>
      </c>
      <c r="P114" s="40">
        <f t="shared" si="79"/>
        <v>0</v>
      </c>
      <c r="Q114" s="40">
        <f t="shared" si="79"/>
        <v>0</v>
      </c>
      <c r="R114" s="40">
        <f t="shared" si="79"/>
        <v>1777.6999999999998</v>
      </c>
      <c r="S114" s="40">
        <f t="shared" ref="S114" si="80">S115+S116+S117</f>
        <v>1958.1000000000001</v>
      </c>
    </row>
    <row r="115" spans="1:19" s="17" customFormat="1" ht="12.75" hidden="1" customHeight="1">
      <c r="A115" s="4" t="s">
        <v>392</v>
      </c>
      <c r="B115" s="5"/>
      <c r="C115" s="5"/>
      <c r="D115" s="6"/>
      <c r="E115" s="7"/>
      <c r="F115" s="8"/>
      <c r="G115" s="8"/>
      <c r="H115" s="9"/>
      <c r="I115" s="10" t="s">
        <v>390</v>
      </c>
      <c r="J115" s="2">
        <v>1577.5</v>
      </c>
      <c r="K115" s="2"/>
      <c r="L115" s="2"/>
      <c r="M115" s="2"/>
      <c r="N115" s="2">
        <f>SUM(J115:M115)</f>
        <v>1577.5</v>
      </c>
      <c r="O115" s="2"/>
      <c r="P115" s="2"/>
      <c r="Q115" s="2"/>
      <c r="R115" s="2">
        <v>1708.1</v>
      </c>
      <c r="S115" s="2">
        <v>1887.4</v>
      </c>
    </row>
    <row r="116" spans="1:19" s="17" customFormat="1" ht="12" hidden="1" customHeight="1">
      <c r="A116" s="4" t="s">
        <v>393</v>
      </c>
      <c r="B116" s="5"/>
      <c r="C116" s="5"/>
      <c r="D116" s="6"/>
      <c r="E116" s="7"/>
      <c r="F116" s="8"/>
      <c r="G116" s="8"/>
      <c r="H116" s="9"/>
      <c r="I116" s="10" t="s">
        <v>391</v>
      </c>
      <c r="J116" s="2">
        <v>88.6</v>
      </c>
      <c r="K116" s="2"/>
      <c r="L116" s="2"/>
      <c r="M116" s="2"/>
      <c r="N116" s="2">
        <f>SUM(J116:M116)</f>
        <v>88.6</v>
      </c>
      <c r="O116" s="2"/>
      <c r="P116" s="2"/>
      <c r="Q116" s="2"/>
      <c r="R116" s="2">
        <v>61.5</v>
      </c>
      <c r="S116" s="2">
        <v>62.4</v>
      </c>
    </row>
    <row r="117" spans="1:19" s="17" customFormat="1" ht="12.75" hidden="1" customHeight="1">
      <c r="A117" s="4" t="s">
        <v>36</v>
      </c>
      <c r="B117" s="5"/>
      <c r="C117" s="5"/>
      <c r="D117" s="6"/>
      <c r="E117" s="7"/>
      <c r="F117" s="8"/>
      <c r="G117" s="8"/>
      <c r="H117" s="9"/>
      <c r="I117" s="10" t="s">
        <v>183</v>
      </c>
      <c r="J117" s="2">
        <v>11.1</v>
      </c>
      <c r="K117" s="2"/>
      <c r="L117" s="2"/>
      <c r="M117" s="2"/>
      <c r="N117" s="2">
        <f>SUM(J117:M117)</f>
        <v>11.1</v>
      </c>
      <c r="O117" s="2"/>
      <c r="P117" s="2"/>
      <c r="Q117" s="2"/>
      <c r="R117" s="2">
        <v>8.1</v>
      </c>
      <c r="S117" s="2">
        <v>8.3000000000000007</v>
      </c>
    </row>
    <row r="118" spans="1:19" s="76" customFormat="1" ht="39" hidden="1" customHeight="1">
      <c r="A118" s="138" t="s">
        <v>823</v>
      </c>
      <c r="B118" s="67" t="s">
        <v>117</v>
      </c>
      <c r="C118" s="67" t="s">
        <v>119</v>
      </c>
      <c r="D118" s="116" t="s">
        <v>150</v>
      </c>
      <c r="E118" s="139" t="s">
        <v>289</v>
      </c>
      <c r="F118" s="140" t="s">
        <v>122</v>
      </c>
      <c r="G118" s="140" t="s">
        <v>340</v>
      </c>
      <c r="H118" s="141" t="s">
        <v>341</v>
      </c>
      <c r="I118" s="142"/>
      <c r="J118" s="143">
        <f t="shared" ref="J118:S120" si="81">J119</f>
        <v>526.5</v>
      </c>
      <c r="K118" s="143">
        <f t="shared" si="81"/>
        <v>-526.5</v>
      </c>
      <c r="L118" s="143">
        <f t="shared" si="81"/>
        <v>0</v>
      </c>
      <c r="M118" s="143">
        <f t="shared" si="81"/>
        <v>0</v>
      </c>
      <c r="N118" s="143">
        <f t="shared" si="81"/>
        <v>0</v>
      </c>
      <c r="O118" s="143">
        <f t="shared" si="81"/>
        <v>0</v>
      </c>
      <c r="P118" s="143">
        <f t="shared" si="81"/>
        <v>0</v>
      </c>
      <c r="Q118" s="143">
        <f t="shared" si="81"/>
        <v>0</v>
      </c>
      <c r="R118" s="143">
        <f t="shared" si="81"/>
        <v>0</v>
      </c>
      <c r="S118" s="143">
        <f t="shared" si="81"/>
        <v>0</v>
      </c>
    </row>
    <row r="119" spans="1:19" s="17" customFormat="1" ht="28.5" hidden="1" customHeight="1">
      <c r="A119" s="18" t="s">
        <v>255</v>
      </c>
      <c r="B119" s="70" t="s">
        <v>117</v>
      </c>
      <c r="C119" s="70" t="s">
        <v>119</v>
      </c>
      <c r="D119" s="78" t="s">
        <v>150</v>
      </c>
      <c r="E119" s="26" t="s">
        <v>289</v>
      </c>
      <c r="F119" s="27" t="s">
        <v>122</v>
      </c>
      <c r="G119" s="27" t="s">
        <v>340</v>
      </c>
      <c r="H119" s="1" t="s">
        <v>360</v>
      </c>
      <c r="I119" s="1"/>
      <c r="J119" s="30">
        <f t="shared" si="81"/>
        <v>526.5</v>
      </c>
      <c r="K119" s="30">
        <f t="shared" si="81"/>
        <v>-526.5</v>
      </c>
      <c r="L119" s="30">
        <f t="shared" si="81"/>
        <v>0</v>
      </c>
      <c r="M119" s="30">
        <f t="shared" si="81"/>
        <v>0</v>
      </c>
      <c r="N119" s="30">
        <f t="shared" si="81"/>
        <v>0</v>
      </c>
      <c r="O119" s="30">
        <f t="shared" si="81"/>
        <v>0</v>
      </c>
      <c r="P119" s="30">
        <f t="shared" si="81"/>
        <v>0</v>
      </c>
      <c r="Q119" s="30">
        <f t="shared" si="81"/>
        <v>0</v>
      </c>
      <c r="R119" s="30">
        <f t="shared" si="81"/>
        <v>0</v>
      </c>
      <c r="S119" s="30">
        <f t="shared" si="81"/>
        <v>0</v>
      </c>
    </row>
    <row r="120" spans="1:19" s="17" customFormat="1" ht="17.25" hidden="1" customHeight="1">
      <c r="A120" s="18" t="s">
        <v>140</v>
      </c>
      <c r="B120" s="70" t="s">
        <v>117</v>
      </c>
      <c r="C120" s="70" t="s">
        <v>119</v>
      </c>
      <c r="D120" s="78" t="s">
        <v>150</v>
      </c>
      <c r="E120" s="26" t="s">
        <v>289</v>
      </c>
      <c r="F120" s="27" t="s">
        <v>122</v>
      </c>
      <c r="G120" s="27" t="s">
        <v>340</v>
      </c>
      <c r="H120" s="1" t="s">
        <v>360</v>
      </c>
      <c r="I120" s="127" t="s">
        <v>141</v>
      </c>
      <c r="J120" s="32">
        <f t="shared" si="81"/>
        <v>526.5</v>
      </c>
      <c r="K120" s="32">
        <f t="shared" si="81"/>
        <v>-526.5</v>
      </c>
      <c r="L120" s="32">
        <f t="shared" si="81"/>
        <v>0</v>
      </c>
      <c r="M120" s="32">
        <f t="shared" si="81"/>
        <v>0</v>
      </c>
      <c r="N120" s="32">
        <f t="shared" si="81"/>
        <v>0</v>
      </c>
      <c r="O120" s="32">
        <f t="shared" si="81"/>
        <v>0</v>
      </c>
      <c r="P120" s="32">
        <f t="shared" si="81"/>
        <v>0</v>
      </c>
      <c r="Q120" s="32">
        <f t="shared" si="81"/>
        <v>0</v>
      </c>
      <c r="R120" s="32">
        <f t="shared" si="81"/>
        <v>0</v>
      </c>
      <c r="S120" s="32">
        <f t="shared" si="81"/>
        <v>0</v>
      </c>
    </row>
    <row r="121" spans="1:19" s="76" customFormat="1" ht="24.75" hidden="1" customHeight="1">
      <c r="A121" s="109" t="s">
        <v>419</v>
      </c>
      <c r="B121" s="130" t="s">
        <v>117</v>
      </c>
      <c r="C121" s="130" t="s">
        <v>119</v>
      </c>
      <c r="D121" s="131" t="s">
        <v>150</v>
      </c>
      <c r="E121" s="132" t="s">
        <v>289</v>
      </c>
      <c r="F121" s="133" t="s">
        <v>122</v>
      </c>
      <c r="G121" s="133" t="s">
        <v>340</v>
      </c>
      <c r="H121" s="134" t="s">
        <v>360</v>
      </c>
      <c r="I121" s="135" t="s">
        <v>143</v>
      </c>
      <c r="J121" s="40">
        <f>J123+J122</f>
        <v>526.5</v>
      </c>
      <c r="K121" s="40">
        <f>K123+K122</f>
        <v>-526.5</v>
      </c>
      <c r="L121" s="40">
        <f t="shared" ref="L121:R121" si="82">L123+L122</f>
        <v>0</v>
      </c>
      <c r="M121" s="40">
        <f t="shared" si="82"/>
        <v>0</v>
      </c>
      <c r="N121" s="40">
        <f t="shared" si="82"/>
        <v>0</v>
      </c>
      <c r="O121" s="40">
        <f t="shared" si="82"/>
        <v>0</v>
      </c>
      <c r="P121" s="40">
        <f t="shared" si="82"/>
        <v>0</v>
      </c>
      <c r="Q121" s="40">
        <f t="shared" si="82"/>
        <v>0</v>
      </c>
      <c r="R121" s="40">
        <f t="shared" si="82"/>
        <v>0</v>
      </c>
      <c r="S121" s="40">
        <f t="shared" ref="S121" si="83">S123+S122</f>
        <v>0</v>
      </c>
    </row>
    <row r="122" spans="1:19" s="12" customFormat="1" ht="26.25" hidden="1" customHeight="1">
      <c r="A122" s="4" t="s">
        <v>686</v>
      </c>
      <c r="B122" s="5"/>
      <c r="C122" s="5"/>
      <c r="D122" s="6"/>
      <c r="E122" s="7"/>
      <c r="F122" s="8"/>
      <c r="G122" s="8"/>
      <c r="H122" s="9"/>
      <c r="I122" s="10"/>
      <c r="J122" s="11">
        <v>405.1</v>
      </c>
      <c r="K122" s="11">
        <v>-405.1</v>
      </c>
      <c r="L122" s="11"/>
      <c r="M122" s="11"/>
      <c r="N122" s="2">
        <f>SUM(J122:M122)</f>
        <v>0</v>
      </c>
      <c r="O122" s="11"/>
      <c r="P122" s="11"/>
      <c r="Q122" s="11"/>
      <c r="R122" s="2">
        <f>N122+Q122</f>
        <v>0</v>
      </c>
      <c r="S122" s="2">
        <f>O122+R122</f>
        <v>0</v>
      </c>
    </row>
    <row r="123" spans="1:19" s="12" customFormat="1" ht="15" hidden="1" customHeight="1">
      <c r="A123" s="4" t="s">
        <v>687</v>
      </c>
      <c r="B123" s="5"/>
      <c r="C123" s="5"/>
      <c r="D123" s="6"/>
      <c r="E123" s="7"/>
      <c r="F123" s="8"/>
      <c r="G123" s="8"/>
      <c r="H123" s="9"/>
      <c r="I123" s="10"/>
      <c r="J123" s="11">
        <v>121.4</v>
      </c>
      <c r="K123" s="11">
        <v>-121.4</v>
      </c>
      <c r="L123" s="11"/>
      <c r="M123" s="11"/>
      <c r="N123" s="2">
        <f>SUM(J123:M123)</f>
        <v>0</v>
      </c>
      <c r="O123" s="11"/>
      <c r="P123" s="11"/>
      <c r="Q123" s="11"/>
      <c r="R123" s="2">
        <f>N123+Q123</f>
        <v>0</v>
      </c>
      <c r="S123" s="2">
        <f>O123+R123</f>
        <v>0</v>
      </c>
    </row>
    <row r="124" spans="1:19" s="17" customFormat="1" ht="27.75" hidden="1" customHeight="1">
      <c r="A124" s="136" t="s">
        <v>65</v>
      </c>
      <c r="B124" s="97" t="s">
        <v>117</v>
      </c>
      <c r="C124" s="97" t="s">
        <v>119</v>
      </c>
      <c r="D124" s="98" t="s">
        <v>150</v>
      </c>
      <c r="E124" s="98" t="s">
        <v>69</v>
      </c>
      <c r="F124" s="99" t="s">
        <v>122</v>
      </c>
      <c r="G124" s="99" t="s">
        <v>340</v>
      </c>
      <c r="H124" s="100" t="s">
        <v>341</v>
      </c>
      <c r="I124" s="100"/>
      <c r="J124" s="101">
        <f t="shared" ref="J124:S127" si="84">J125</f>
        <v>0</v>
      </c>
      <c r="K124" s="101">
        <f t="shared" si="84"/>
        <v>0</v>
      </c>
      <c r="L124" s="101">
        <f t="shared" si="84"/>
        <v>0</v>
      </c>
      <c r="M124" s="101">
        <f t="shared" si="84"/>
        <v>0</v>
      </c>
      <c r="N124" s="101">
        <f t="shared" si="84"/>
        <v>0</v>
      </c>
      <c r="O124" s="101">
        <f t="shared" si="84"/>
        <v>0</v>
      </c>
      <c r="P124" s="101">
        <f t="shared" si="84"/>
        <v>0</v>
      </c>
      <c r="Q124" s="101">
        <f t="shared" si="84"/>
        <v>0</v>
      </c>
      <c r="R124" s="101">
        <f t="shared" si="84"/>
        <v>0</v>
      </c>
      <c r="S124" s="101">
        <f t="shared" si="84"/>
        <v>0</v>
      </c>
    </row>
    <row r="125" spans="1:19" s="17" customFormat="1" ht="15" hidden="1" customHeight="1">
      <c r="A125" s="72" t="s">
        <v>66</v>
      </c>
      <c r="B125" s="70" t="s">
        <v>117</v>
      </c>
      <c r="C125" s="70" t="s">
        <v>119</v>
      </c>
      <c r="D125" s="78" t="s">
        <v>150</v>
      </c>
      <c r="E125" s="26" t="s">
        <v>69</v>
      </c>
      <c r="F125" s="27" t="s">
        <v>122</v>
      </c>
      <c r="G125" s="27" t="s">
        <v>340</v>
      </c>
      <c r="H125" s="1" t="s">
        <v>67</v>
      </c>
      <c r="I125" s="127"/>
      <c r="J125" s="32">
        <f t="shared" si="84"/>
        <v>0</v>
      </c>
      <c r="K125" s="32">
        <f t="shared" si="84"/>
        <v>0</v>
      </c>
      <c r="L125" s="32">
        <f t="shared" si="84"/>
        <v>0</v>
      </c>
      <c r="M125" s="32">
        <f t="shared" si="84"/>
        <v>0</v>
      </c>
      <c r="N125" s="32">
        <f t="shared" si="84"/>
        <v>0</v>
      </c>
      <c r="O125" s="32">
        <f t="shared" si="84"/>
        <v>0</v>
      </c>
      <c r="P125" s="32">
        <f t="shared" si="84"/>
        <v>0</v>
      </c>
      <c r="Q125" s="32">
        <f t="shared" si="84"/>
        <v>0</v>
      </c>
      <c r="R125" s="32">
        <f t="shared" si="84"/>
        <v>0</v>
      </c>
      <c r="S125" s="32">
        <f t="shared" si="84"/>
        <v>0</v>
      </c>
    </row>
    <row r="126" spans="1:19" s="13" customFormat="1" ht="36.75" hidden="1" customHeight="1">
      <c r="A126" s="18" t="s">
        <v>126</v>
      </c>
      <c r="B126" s="14" t="s">
        <v>117</v>
      </c>
      <c r="C126" s="14" t="s">
        <v>119</v>
      </c>
      <c r="D126" s="15" t="s">
        <v>150</v>
      </c>
      <c r="E126" s="15" t="s">
        <v>69</v>
      </c>
      <c r="F126" s="108" t="s">
        <v>122</v>
      </c>
      <c r="G126" s="108" t="s">
        <v>340</v>
      </c>
      <c r="H126" s="3" t="s">
        <v>67</v>
      </c>
      <c r="I126" s="3" t="s">
        <v>127</v>
      </c>
      <c r="J126" s="31">
        <f t="shared" si="84"/>
        <v>0</v>
      </c>
      <c r="K126" s="31">
        <f t="shared" si="84"/>
        <v>0</v>
      </c>
      <c r="L126" s="31">
        <f t="shared" si="84"/>
        <v>0</v>
      </c>
      <c r="M126" s="31">
        <f t="shared" si="84"/>
        <v>0</v>
      </c>
      <c r="N126" s="31">
        <f t="shared" si="84"/>
        <v>0</v>
      </c>
      <c r="O126" s="31">
        <f t="shared" si="84"/>
        <v>0</v>
      </c>
      <c r="P126" s="31">
        <f t="shared" si="84"/>
        <v>0</v>
      </c>
      <c r="Q126" s="31">
        <f t="shared" si="84"/>
        <v>0</v>
      </c>
      <c r="R126" s="31">
        <f t="shared" si="84"/>
        <v>0</v>
      </c>
      <c r="S126" s="31">
        <f t="shared" si="84"/>
        <v>0</v>
      </c>
    </row>
    <row r="127" spans="1:19" s="24" customFormat="1" ht="12.75" hidden="1" customHeight="1">
      <c r="A127" s="109" t="s">
        <v>128</v>
      </c>
      <c r="B127" s="110" t="s">
        <v>117</v>
      </c>
      <c r="C127" s="110" t="s">
        <v>119</v>
      </c>
      <c r="D127" s="111" t="s">
        <v>150</v>
      </c>
      <c r="E127" s="111" t="s">
        <v>69</v>
      </c>
      <c r="F127" s="112" t="s">
        <v>122</v>
      </c>
      <c r="G127" s="112" t="s">
        <v>340</v>
      </c>
      <c r="H127" s="113" t="s">
        <v>67</v>
      </c>
      <c r="I127" s="113" t="s">
        <v>129</v>
      </c>
      <c r="J127" s="39">
        <f t="shared" si="84"/>
        <v>0</v>
      </c>
      <c r="K127" s="39">
        <f t="shared" si="84"/>
        <v>0</v>
      </c>
      <c r="L127" s="39">
        <f t="shared" si="84"/>
        <v>0</v>
      </c>
      <c r="M127" s="39">
        <f t="shared" si="84"/>
        <v>0</v>
      </c>
      <c r="N127" s="39">
        <f t="shared" si="84"/>
        <v>0</v>
      </c>
      <c r="O127" s="39">
        <f t="shared" si="84"/>
        <v>0</v>
      </c>
      <c r="P127" s="39">
        <f t="shared" si="84"/>
        <v>0</v>
      </c>
      <c r="Q127" s="39">
        <f t="shared" si="84"/>
        <v>0</v>
      </c>
      <c r="R127" s="39">
        <f t="shared" si="84"/>
        <v>0</v>
      </c>
      <c r="S127" s="39">
        <f t="shared" si="84"/>
        <v>0</v>
      </c>
    </row>
    <row r="128" spans="1:19" s="12" customFormat="1" ht="13.5" hidden="1" customHeight="1">
      <c r="A128" s="4" t="s">
        <v>68</v>
      </c>
      <c r="B128" s="36"/>
      <c r="C128" s="36"/>
      <c r="D128" s="37"/>
      <c r="E128" s="37"/>
      <c r="F128" s="114"/>
      <c r="G128" s="114"/>
      <c r="H128" s="115"/>
      <c r="I128" s="115" t="s">
        <v>385</v>
      </c>
      <c r="J128" s="2"/>
      <c r="K128" s="2"/>
      <c r="L128" s="2"/>
      <c r="M128" s="2"/>
      <c r="N128" s="2">
        <f>SUM(J128:M128)</f>
        <v>0</v>
      </c>
      <c r="O128" s="2"/>
      <c r="P128" s="2"/>
      <c r="Q128" s="2"/>
      <c r="R128" s="2">
        <f>N128+Q128</f>
        <v>0</v>
      </c>
      <c r="S128" s="2">
        <f>O128+R128</f>
        <v>0</v>
      </c>
    </row>
    <row r="129" spans="1:19" s="13" customFormat="1" ht="15" customHeight="1">
      <c r="A129" s="73" t="s">
        <v>15</v>
      </c>
      <c r="B129" s="97" t="s">
        <v>117</v>
      </c>
      <c r="C129" s="97" t="s">
        <v>119</v>
      </c>
      <c r="D129" s="98" t="s">
        <v>258</v>
      </c>
      <c r="E129" s="98"/>
      <c r="F129" s="99"/>
      <c r="G129" s="99"/>
      <c r="H129" s="100"/>
      <c r="I129" s="100"/>
      <c r="J129" s="101">
        <f t="shared" ref="J129:S132" si="85">J130</f>
        <v>0</v>
      </c>
      <c r="K129" s="101">
        <f t="shared" si="85"/>
        <v>0</v>
      </c>
      <c r="L129" s="101">
        <f t="shared" si="85"/>
        <v>0</v>
      </c>
      <c r="M129" s="101">
        <f t="shared" si="85"/>
        <v>140.6</v>
      </c>
      <c r="N129" s="101">
        <f t="shared" si="85"/>
        <v>140.6</v>
      </c>
      <c r="O129" s="101">
        <f t="shared" si="85"/>
        <v>0</v>
      </c>
      <c r="P129" s="101">
        <f t="shared" si="85"/>
        <v>0</v>
      </c>
      <c r="Q129" s="101">
        <f t="shared" si="85"/>
        <v>0</v>
      </c>
      <c r="R129" s="101">
        <f t="shared" si="85"/>
        <v>15.2</v>
      </c>
      <c r="S129" s="101">
        <f t="shared" si="85"/>
        <v>13.2</v>
      </c>
    </row>
    <row r="130" spans="1:19" s="17" customFormat="1" ht="14.25" customHeight="1">
      <c r="A130" s="73" t="s">
        <v>17</v>
      </c>
      <c r="B130" s="97" t="s">
        <v>117</v>
      </c>
      <c r="C130" s="97" t="s">
        <v>119</v>
      </c>
      <c r="D130" s="98" t="s">
        <v>258</v>
      </c>
      <c r="E130" s="98" t="s">
        <v>16</v>
      </c>
      <c r="F130" s="99" t="s">
        <v>122</v>
      </c>
      <c r="G130" s="99" t="s">
        <v>340</v>
      </c>
      <c r="H130" s="100" t="s">
        <v>341</v>
      </c>
      <c r="I130" s="100"/>
      <c r="J130" s="101">
        <f t="shared" si="85"/>
        <v>0</v>
      </c>
      <c r="K130" s="101">
        <f t="shared" si="85"/>
        <v>0</v>
      </c>
      <c r="L130" s="101">
        <f t="shared" si="85"/>
        <v>0</v>
      </c>
      <c r="M130" s="101">
        <f t="shared" si="85"/>
        <v>140.6</v>
      </c>
      <c r="N130" s="101">
        <f t="shared" si="85"/>
        <v>140.6</v>
      </c>
      <c r="O130" s="101">
        <f t="shared" si="85"/>
        <v>0</v>
      </c>
      <c r="P130" s="101">
        <f t="shared" si="85"/>
        <v>0</v>
      </c>
      <c r="Q130" s="101">
        <f t="shared" si="85"/>
        <v>0</v>
      </c>
      <c r="R130" s="101">
        <f t="shared" si="85"/>
        <v>15.2</v>
      </c>
      <c r="S130" s="101">
        <f t="shared" si="85"/>
        <v>13.2</v>
      </c>
    </row>
    <row r="131" spans="1:19" s="17" customFormat="1" ht="39.75" customHeight="1">
      <c r="A131" s="69" t="s">
        <v>19</v>
      </c>
      <c r="B131" s="14" t="s">
        <v>117</v>
      </c>
      <c r="C131" s="14" t="s">
        <v>119</v>
      </c>
      <c r="D131" s="15" t="s">
        <v>258</v>
      </c>
      <c r="E131" s="15" t="s">
        <v>16</v>
      </c>
      <c r="F131" s="108" t="s">
        <v>122</v>
      </c>
      <c r="G131" s="108" t="s">
        <v>340</v>
      </c>
      <c r="H131" s="3" t="s">
        <v>18</v>
      </c>
      <c r="I131" s="3"/>
      <c r="J131" s="31">
        <f t="shared" si="85"/>
        <v>0</v>
      </c>
      <c r="K131" s="31">
        <f t="shared" si="85"/>
        <v>0</v>
      </c>
      <c r="L131" s="31">
        <f t="shared" si="85"/>
        <v>0</v>
      </c>
      <c r="M131" s="31">
        <f t="shared" si="85"/>
        <v>140.6</v>
      </c>
      <c r="N131" s="31">
        <f t="shared" si="85"/>
        <v>140.6</v>
      </c>
      <c r="O131" s="31">
        <f t="shared" si="85"/>
        <v>0</v>
      </c>
      <c r="P131" s="31">
        <f t="shared" si="85"/>
        <v>0</v>
      </c>
      <c r="Q131" s="31">
        <f t="shared" si="85"/>
        <v>0</v>
      </c>
      <c r="R131" s="31">
        <f t="shared" si="85"/>
        <v>15.2</v>
      </c>
      <c r="S131" s="31">
        <f t="shared" si="85"/>
        <v>13.2</v>
      </c>
    </row>
    <row r="132" spans="1:19" s="17" customFormat="1" ht="21" customHeight="1">
      <c r="A132" s="18" t="s">
        <v>140</v>
      </c>
      <c r="B132" s="70" t="s">
        <v>117</v>
      </c>
      <c r="C132" s="70" t="s">
        <v>119</v>
      </c>
      <c r="D132" s="78" t="s">
        <v>258</v>
      </c>
      <c r="E132" s="26" t="s">
        <v>16</v>
      </c>
      <c r="F132" s="27" t="s">
        <v>122</v>
      </c>
      <c r="G132" s="27" t="s">
        <v>340</v>
      </c>
      <c r="H132" s="1" t="s">
        <v>18</v>
      </c>
      <c r="I132" s="127" t="s">
        <v>141</v>
      </c>
      <c r="J132" s="32">
        <f t="shared" si="85"/>
        <v>0</v>
      </c>
      <c r="K132" s="32">
        <f t="shared" si="85"/>
        <v>0</v>
      </c>
      <c r="L132" s="32">
        <f t="shared" si="85"/>
        <v>0</v>
      </c>
      <c r="M132" s="32">
        <f t="shared" si="85"/>
        <v>140.6</v>
      </c>
      <c r="N132" s="32">
        <f t="shared" si="85"/>
        <v>140.6</v>
      </c>
      <c r="O132" s="32">
        <f t="shared" si="85"/>
        <v>0</v>
      </c>
      <c r="P132" s="32">
        <f t="shared" si="85"/>
        <v>0</v>
      </c>
      <c r="Q132" s="32">
        <f t="shared" si="85"/>
        <v>0</v>
      </c>
      <c r="R132" s="32">
        <f t="shared" si="85"/>
        <v>15.2</v>
      </c>
      <c r="S132" s="32">
        <f t="shared" si="85"/>
        <v>13.2</v>
      </c>
    </row>
    <row r="133" spans="1:19" s="76" customFormat="1" ht="22.5" customHeight="1">
      <c r="A133" s="109" t="s">
        <v>142</v>
      </c>
      <c r="B133" s="130" t="s">
        <v>117</v>
      </c>
      <c r="C133" s="130" t="s">
        <v>119</v>
      </c>
      <c r="D133" s="131" t="s">
        <v>258</v>
      </c>
      <c r="E133" s="132" t="s">
        <v>16</v>
      </c>
      <c r="F133" s="133" t="s">
        <v>122</v>
      </c>
      <c r="G133" s="133" t="s">
        <v>340</v>
      </c>
      <c r="H133" s="134" t="s">
        <v>18</v>
      </c>
      <c r="I133" s="135" t="s">
        <v>143</v>
      </c>
      <c r="J133" s="128"/>
      <c r="K133" s="128"/>
      <c r="L133" s="128"/>
      <c r="M133" s="128">
        <v>140.6</v>
      </c>
      <c r="N133" s="2">
        <f>SUM(J133:M133)</f>
        <v>140.6</v>
      </c>
      <c r="O133" s="128"/>
      <c r="P133" s="128"/>
      <c r="Q133" s="128"/>
      <c r="R133" s="2">
        <v>15.2</v>
      </c>
      <c r="S133" s="2">
        <v>13.2</v>
      </c>
    </row>
    <row r="134" spans="1:19" s="13" customFormat="1" ht="25.5" customHeight="1">
      <c r="A134" s="73" t="s">
        <v>157</v>
      </c>
      <c r="B134" s="97" t="s">
        <v>117</v>
      </c>
      <c r="C134" s="97" t="s">
        <v>119</v>
      </c>
      <c r="D134" s="98" t="s">
        <v>158</v>
      </c>
      <c r="E134" s="98"/>
      <c r="F134" s="99"/>
      <c r="G134" s="99"/>
      <c r="H134" s="100"/>
      <c r="I134" s="100"/>
      <c r="J134" s="101">
        <f>J135+J154+J169</f>
        <v>9705.4000000000015</v>
      </c>
      <c r="K134" s="101">
        <f>K135+K154+K169</f>
        <v>-351.40000000000072</v>
      </c>
      <c r="L134" s="101">
        <f t="shared" ref="L134:R134" si="86">L135+L154+L169</f>
        <v>0</v>
      </c>
      <c r="M134" s="101">
        <f t="shared" si="86"/>
        <v>0</v>
      </c>
      <c r="N134" s="101">
        <f t="shared" si="86"/>
        <v>9354</v>
      </c>
      <c r="O134" s="101">
        <f t="shared" si="86"/>
        <v>0</v>
      </c>
      <c r="P134" s="101">
        <f t="shared" si="86"/>
        <v>0</v>
      </c>
      <c r="Q134" s="101">
        <f t="shared" si="86"/>
        <v>0</v>
      </c>
      <c r="R134" s="101">
        <f t="shared" si="86"/>
        <v>8747.5999999999985</v>
      </c>
      <c r="S134" s="101">
        <f t="shared" ref="S134" si="87">S135+S154+S169</f>
        <v>8972.8000000000011</v>
      </c>
    </row>
    <row r="135" spans="1:19" s="17" customFormat="1" ht="41.25" customHeight="1">
      <c r="A135" s="96" t="s">
        <v>873</v>
      </c>
      <c r="B135" s="97" t="s">
        <v>117</v>
      </c>
      <c r="C135" s="97" t="s">
        <v>119</v>
      </c>
      <c r="D135" s="98" t="s">
        <v>158</v>
      </c>
      <c r="E135" s="98" t="s">
        <v>121</v>
      </c>
      <c r="F135" s="99" t="s">
        <v>122</v>
      </c>
      <c r="G135" s="99" t="s">
        <v>340</v>
      </c>
      <c r="H135" s="100" t="s">
        <v>341</v>
      </c>
      <c r="I135" s="100"/>
      <c r="J135" s="101">
        <f t="shared" ref="J135:S136" si="88">J136</f>
        <v>8110.8000000000011</v>
      </c>
      <c r="K135" s="101">
        <f t="shared" si="88"/>
        <v>-292.20000000000073</v>
      </c>
      <c r="L135" s="101">
        <f t="shared" si="88"/>
        <v>0</v>
      </c>
      <c r="M135" s="101">
        <f t="shared" si="88"/>
        <v>0</v>
      </c>
      <c r="N135" s="101">
        <f t="shared" si="88"/>
        <v>7818.6</v>
      </c>
      <c r="O135" s="101">
        <f t="shared" si="88"/>
        <v>0</v>
      </c>
      <c r="P135" s="101">
        <f t="shared" si="88"/>
        <v>0</v>
      </c>
      <c r="Q135" s="101">
        <f t="shared" si="88"/>
        <v>0</v>
      </c>
      <c r="R135" s="101">
        <f t="shared" si="88"/>
        <v>7271.0999999999995</v>
      </c>
      <c r="S135" s="101">
        <f t="shared" si="88"/>
        <v>7375.6</v>
      </c>
    </row>
    <row r="136" spans="1:19" s="107" customFormat="1" ht="24" customHeight="1">
      <c r="A136" s="72" t="s">
        <v>878</v>
      </c>
      <c r="B136" s="120" t="s">
        <v>117</v>
      </c>
      <c r="C136" s="120" t="s">
        <v>119</v>
      </c>
      <c r="D136" s="121" t="s">
        <v>158</v>
      </c>
      <c r="E136" s="121" t="s">
        <v>121</v>
      </c>
      <c r="F136" s="144" t="s">
        <v>124</v>
      </c>
      <c r="G136" s="144" t="s">
        <v>340</v>
      </c>
      <c r="H136" s="125" t="s">
        <v>341</v>
      </c>
      <c r="I136" s="125"/>
      <c r="J136" s="126">
        <f t="shared" si="88"/>
        <v>8110.8000000000011</v>
      </c>
      <c r="K136" s="126">
        <f t="shared" si="88"/>
        <v>-292.20000000000073</v>
      </c>
      <c r="L136" s="126">
        <f t="shared" si="88"/>
        <v>0</v>
      </c>
      <c r="M136" s="126">
        <f t="shared" si="88"/>
        <v>0</v>
      </c>
      <c r="N136" s="126">
        <f t="shared" si="88"/>
        <v>7818.6</v>
      </c>
      <c r="O136" s="126">
        <f t="shared" si="88"/>
        <v>0</v>
      </c>
      <c r="P136" s="126">
        <f t="shared" si="88"/>
        <v>0</v>
      </c>
      <c r="Q136" s="126">
        <f t="shared" si="88"/>
        <v>0</v>
      </c>
      <c r="R136" s="126">
        <f t="shared" si="88"/>
        <v>7271.0999999999995</v>
      </c>
      <c r="S136" s="126">
        <f t="shared" si="88"/>
        <v>7375.6</v>
      </c>
    </row>
    <row r="137" spans="1:19" s="13" customFormat="1" ht="27" customHeight="1">
      <c r="A137" s="69" t="s">
        <v>159</v>
      </c>
      <c r="B137" s="70" t="s">
        <v>117</v>
      </c>
      <c r="C137" s="70" t="s">
        <v>119</v>
      </c>
      <c r="D137" s="78" t="s">
        <v>158</v>
      </c>
      <c r="E137" s="78" t="s">
        <v>121</v>
      </c>
      <c r="F137" s="145" t="s">
        <v>124</v>
      </c>
      <c r="G137" s="145" t="s">
        <v>340</v>
      </c>
      <c r="H137" s="127" t="s">
        <v>345</v>
      </c>
      <c r="I137" s="127"/>
      <c r="J137" s="32">
        <f>J138+J143+J147+J150</f>
        <v>8110.8000000000011</v>
      </c>
      <c r="K137" s="32">
        <f>K138+K143+K147+K150</f>
        <v>-292.20000000000073</v>
      </c>
      <c r="L137" s="32">
        <f t="shared" ref="L137:R137" si="89">L138+L143+L147+L150</f>
        <v>0</v>
      </c>
      <c r="M137" s="32">
        <f t="shared" si="89"/>
        <v>0</v>
      </c>
      <c r="N137" s="32">
        <f t="shared" si="89"/>
        <v>7818.6</v>
      </c>
      <c r="O137" s="32">
        <f t="shared" si="89"/>
        <v>0</v>
      </c>
      <c r="P137" s="32">
        <f t="shared" si="89"/>
        <v>0</v>
      </c>
      <c r="Q137" s="32">
        <f t="shared" si="89"/>
        <v>0</v>
      </c>
      <c r="R137" s="32">
        <f t="shared" si="89"/>
        <v>7271.0999999999995</v>
      </c>
      <c r="S137" s="32">
        <f t="shared" ref="S137" si="90">S138+S143+S147+S150</f>
        <v>7375.6</v>
      </c>
    </row>
    <row r="138" spans="1:19" s="17" customFormat="1" ht="38.25" customHeight="1">
      <c r="A138" s="18" t="s">
        <v>126</v>
      </c>
      <c r="B138" s="14" t="s">
        <v>117</v>
      </c>
      <c r="C138" s="14" t="s">
        <v>119</v>
      </c>
      <c r="D138" s="15" t="s">
        <v>158</v>
      </c>
      <c r="E138" s="15" t="s">
        <v>121</v>
      </c>
      <c r="F138" s="108" t="s">
        <v>124</v>
      </c>
      <c r="G138" s="108" t="s">
        <v>340</v>
      </c>
      <c r="H138" s="3" t="s">
        <v>345</v>
      </c>
      <c r="I138" s="3" t="s">
        <v>127</v>
      </c>
      <c r="J138" s="31">
        <f>J139</f>
        <v>7744.8000000000011</v>
      </c>
      <c r="K138" s="31">
        <f>K139</f>
        <v>-292.20000000000073</v>
      </c>
      <c r="L138" s="31">
        <f t="shared" ref="L138:S138" si="91">L139</f>
        <v>0</v>
      </c>
      <c r="M138" s="31">
        <f t="shared" si="91"/>
        <v>0</v>
      </c>
      <c r="N138" s="31">
        <f t="shared" si="91"/>
        <v>7452.6</v>
      </c>
      <c r="O138" s="31">
        <f t="shared" si="91"/>
        <v>0</v>
      </c>
      <c r="P138" s="31">
        <f t="shared" si="91"/>
        <v>0</v>
      </c>
      <c r="Q138" s="31">
        <f t="shared" si="91"/>
        <v>0</v>
      </c>
      <c r="R138" s="31">
        <f t="shared" si="91"/>
        <v>6941.2999999999993</v>
      </c>
      <c r="S138" s="31">
        <f t="shared" si="91"/>
        <v>7041.1</v>
      </c>
    </row>
    <row r="139" spans="1:19" s="76" customFormat="1" ht="15.75" customHeight="1">
      <c r="A139" s="109" t="s">
        <v>128</v>
      </c>
      <c r="B139" s="110" t="s">
        <v>117</v>
      </c>
      <c r="C139" s="110" t="s">
        <v>119</v>
      </c>
      <c r="D139" s="111" t="s">
        <v>158</v>
      </c>
      <c r="E139" s="111" t="s">
        <v>121</v>
      </c>
      <c r="F139" s="112" t="s">
        <v>124</v>
      </c>
      <c r="G139" s="112" t="s">
        <v>340</v>
      </c>
      <c r="H139" s="113" t="s">
        <v>345</v>
      </c>
      <c r="I139" s="113" t="s">
        <v>129</v>
      </c>
      <c r="J139" s="39">
        <f>J140+J141+J142</f>
        <v>7744.8000000000011</v>
      </c>
      <c r="K139" s="39">
        <f>K140+K141+K142</f>
        <v>-292.20000000000073</v>
      </c>
      <c r="L139" s="39">
        <f t="shared" ref="L139:R139" si="92">L140+L141+L142</f>
        <v>0</v>
      </c>
      <c r="M139" s="39">
        <f t="shared" si="92"/>
        <v>0</v>
      </c>
      <c r="N139" s="39">
        <f t="shared" si="92"/>
        <v>7452.6</v>
      </c>
      <c r="O139" s="39">
        <f t="shared" si="92"/>
        <v>0</v>
      </c>
      <c r="P139" s="39">
        <f t="shared" si="92"/>
        <v>0</v>
      </c>
      <c r="Q139" s="39">
        <f t="shared" si="92"/>
        <v>0</v>
      </c>
      <c r="R139" s="39">
        <f t="shared" si="92"/>
        <v>6941.2999999999993</v>
      </c>
      <c r="S139" s="39">
        <f t="shared" ref="S139" si="93">S140+S141+S142</f>
        <v>7041.1</v>
      </c>
    </row>
    <row r="140" spans="1:19" s="12" customFormat="1" ht="14.25" hidden="1" customHeight="1">
      <c r="A140" s="4" t="s">
        <v>394</v>
      </c>
      <c r="B140" s="36"/>
      <c r="C140" s="36"/>
      <c r="D140" s="37"/>
      <c r="E140" s="37"/>
      <c r="F140" s="114"/>
      <c r="G140" s="114"/>
      <c r="H140" s="115"/>
      <c r="I140" s="115" t="s">
        <v>383</v>
      </c>
      <c r="J140" s="2">
        <v>5929.1</v>
      </c>
      <c r="K140" s="2">
        <f>5704.7-J140</f>
        <v>-224.40000000000055</v>
      </c>
      <c r="L140" s="2"/>
      <c r="M140" s="2"/>
      <c r="N140" s="2">
        <f>SUM(J140:M140)</f>
        <v>5704.7</v>
      </c>
      <c r="O140" s="2"/>
      <c r="P140" s="2"/>
      <c r="Q140" s="2"/>
      <c r="R140" s="2">
        <v>5314.8</v>
      </c>
      <c r="S140" s="2">
        <v>5391.1</v>
      </c>
    </row>
    <row r="141" spans="1:19" s="12" customFormat="1" ht="13.5" hidden="1" customHeight="1">
      <c r="A141" s="4" t="s">
        <v>395</v>
      </c>
      <c r="B141" s="36"/>
      <c r="C141" s="36"/>
      <c r="D141" s="37"/>
      <c r="E141" s="37"/>
      <c r="F141" s="114"/>
      <c r="G141" s="114"/>
      <c r="H141" s="115"/>
      <c r="I141" s="115" t="s">
        <v>385</v>
      </c>
      <c r="J141" s="2">
        <v>40.799999999999997</v>
      </c>
      <c r="K141" s="2"/>
      <c r="L141" s="2"/>
      <c r="M141" s="2"/>
      <c r="N141" s="2">
        <f>SUM(J141:M141)</f>
        <v>40.799999999999997</v>
      </c>
      <c r="O141" s="2"/>
      <c r="P141" s="2"/>
      <c r="Q141" s="2"/>
      <c r="R141" s="2">
        <v>36.9</v>
      </c>
      <c r="S141" s="2">
        <v>37.5</v>
      </c>
    </row>
    <row r="142" spans="1:19" s="12" customFormat="1" ht="13.5" hidden="1" customHeight="1">
      <c r="A142" s="4" t="s">
        <v>396</v>
      </c>
      <c r="B142" s="36"/>
      <c r="C142" s="36"/>
      <c r="D142" s="37"/>
      <c r="E142" s="37"/>
      <c r="F142" s="114"/>
      <c r="G142" s="114"/>
      <c r="H142" s="115"/>
      <c r="I142" s="115" t="s">
        <v>384</v>
      </c>
      <c r="J142" s="2">
        <v>1774.9</v>
      </c>
      <c r="K142" s="2">
        <f>1707.1-J142</f>
        <v>-67.800000000000182</v>
      </c>
      <c r="L142" s="2"/>
      <c r="M142" s="2"/>
      <c r="N142" s="2">
        <f>SUM(J142:M142)</f>
        <v>1707.1</v>
      </c>
      <c r="O142" s="2"/>
      <c r="P142" s="2"/>
      <c r="Q142" s="2"/>
      <c r="R142" s="2">
        <v>1589.6</v>
      </c>
      <c r="S142" s="2">
        <v>1612.5</v>
      </c>
    </row>
    <row r="143" spans="1:19" s="17" customFormat="1" ht="22.5" customHeight="1">
      <c r="A143" s="18" t="s">
        <v>140</v>
      </c>
      <c r="B143" s="70" t="s">
        <v>117</v>
      </c>
      <c r="C143" s="70" t="s">
        <v>119</v>
      </c>
      <c r="D143" s="78" t="s">
        <v>158</v>
      </c>
      <c r="E143" s="26" t="s">
        <v>121</v>
      </c>
      <c r="F143" s="27" t="s">
        <v>124</v>
      </c>
      <c r="G143" s="27" t="s">
        <v>340</v>
      </c>
      <c r="H143" s="1" t="s">
        <v>345</v>
      </c>
      <c r="I143" s="127" t="s">
        <v>141</v>
      </c>
      <c r="J143" s="32">
        <f>J144</f>
        <v>355.9</v>
      </c>
      <c r="K143" s="32">
        <f>K144</f>
        <v>0</v>
      </c>
      <c r="L143" s="32">
        <f t="shared" ref="L143:S143" si="94">L144</f>
        <v>0</v>
      </c>
      <c r="M143" s="32">
        <f t="shared" si="94"/>
        <v>0</v>
      </c>
      <c r="N143" s="32">
        <f t="shared" si="94"/>
        <v>355.9</v>
      </c>
      <c r="O143" s="32">
        <f t="shared" si="94"/>
        <v>0</v>
      </c>
      <c r="P143" s="32">
        <f t="shared" si="94"/>
        <v>0</v>
      </c>
      <c r="Q143" s="32">
        <f t="shared" si="94"/>
        <v>0</v>
      </c>
      <c r="R143" s="32">
        <f t="shared" si="94"/>
        <v>322.10000000000002</v>
      </c>
      <c r="S143" s="32">
        <f t="shared" si="94"/>
        <v>326.7</v>
      </c>
    </row>
    <row r="144" spans="1:19" s="76" customFormat="1" ht="25.5" customHeight="1">
      <c r="A144" s="109" t="s">
        <v>142</v>
      </c>
      <c r="B144" s="130" t="s">
        <v>117</v>
      </c>
      <c r="C144" s="130" t="s">
        <v>119</v>
      </c>
      <c r="D144" s="131" t="s">
        <v>158</v>
      </c>
      <c r="E144" s="132" t="s">
        <v>121</v>
      </c>
      <c r="F144" s="133" t="s">
        <v>124</v>
      </c>
      <c r="G144" s="133" t="s">
        <v>340</v>
      </c>
      <c r="H144" s="134" t="s">
        <v>345</v>
      </c>
      <c r="I144" s="135" t="s">
        <v>143</v>
      </c>
      <c r="J144" s="40">
        <f>J145+J146</f>
        <v>355.9</v>
      </c>
      <c r="K144" s="40">
        <f>K145+K146</f>
        <v>0</v>
      </c>
      <c r="L144" s="40">
        <f t="shared" ref="L144:R144" si="95">L145+L146</f>
        <v>0</v>
      </c>
      <c r="M144" s="40">
        <f t="shared" si="95"/>
        <v>0</v>
      </c>
      <c r="N144" s="40">
        <f t="shared" si="95"/>
        <v>355.9</v>
      </c>
      <c r="O144" s="40">
        <f t="shared" si="95"/>
        <v>0</v>
      </c>
      <c r="P144" s="40">
        <f t="shared" si="95"/>
        <v>0</v>
      </c>
      <c r="Q144" s="40">
        <f t="shared" si="95"/>
        <v>0</v>
      </c>
      <c r="R144" s="40">
        <f t="shared" si="95"/>
        <v>322.10000000000002</v>
      </c>
      <c r="S144" s="40">
        <f t="shared" ref="S144" si="96">S145+S146</f>
        <v>326.7</v>
      </c>
    </row>
    <row r="145" spans="1:19" s="12" customFormat="1" ht="15.75" hidden="1" customHeight="1">
      <c r="A145" s="4" t="s">
        <v>388</v>
      </c>
      <c r="B145" s="5"/>
      <c r="C145" s="5"/>
      <c r="D145" s="6"/>
      <c r="E145" s="7"/>
      <c r="F145" s="8"/>
      <c r="G145" s="8"/>
      <c r="H145" s="9"/>
      <c r="I145" s="10" t="s">
        <v>386</v>
      </c>
      <c r="J145" s="2">
        <v>209.8</v>
      </c>
      <c r="K145" s="2"/>
      <c r="L145" s="2"/>
      <c r="M145" s="2"/>
      <c r="N145" s="2">
        <f>SUM(J145:M145)</f>
        <v>209.8</v>
      </c>
      <c r="O145" s="2"/>
      <c r="P145" s="2"/>
      <c r="Q145" s="2"/>
      <c r="R145" s="2">
        <v>189.9</v>
      </c>
      <c r="S145" s="2">
        <v>192.6</v>
      </c>
    </row>
    <row r="146" spans="1:19" s="12" customFormat="1" ht="15" hidden="1" customHeight="1">
      <c r="A146" s="4" t="s">
        <v>389</v>
      </c>
      <c r="B146" s="5"/>
      <c r="C146" s="5"/>
      <c r="D146" s="6"/>
      <c r="E146" s="7"/>
      <c r="F146" s="8"/>
      <c r="G146" s="8"/>
      <c r="H146" s="9"/>
      <c r="I146" s="10" t="s">
        <v>387</v>
      </c>
      <c r="J146" s="2">
        <v>146.1</v>
      </c>
      <c r="K146" s="2"/>
      <c r="L146" s="2"/>
      <c r="M146" s="2"/>
      <c r="N146" s="2">
        <f>SUM(J146:M146)</f>
        <v>146.1</v>
      </c>
      <c r="O146" s="2"/>
      <c r="P146" s="2"/>
      <c r="Q146" s="2"/>
      <c r="R146" s="2">
        <v>132.19999999999999</v>
      </c>
      <c r="S146" s="2">
        <v>134.1</v>
      </c>
    </row>
    <row r="147" spans="1:19" s="12" customFormat="1" ht="14.25" hidden="1" customHeight="1">
      <c r="A147" s="18" t="s">
        <v>175</v>
      </c>
      <c r="B147" s="5" t="s">
        <v>117</v>
      </c>
      <c r="C147" s="5" t="s">
        <v>119</v>
      </c>
      <c r="D147" s="6" t="s">
        <v>158</v>
      </c>
      <c r="E147" s="26" t="s">
        <v>121</v>
      </c>
      <c r="F147" s="27" t="s">
        <v>124</v>
      </c>
      <c r="G147" s="27" t="s">
        <v>340</v>
      </c>
      <c r="H147" s="1" t="s">
        <v>345</v>
      </c>
      <c r="I147" s="16">
        <v>300</v>
      </c>
      <c r="J147" s="30">
        <f t="shared" ref="J147:S148" si="97">J148</f>
        <v>0</v>
      </c>
      <c r="K147" s="30">
        <f t="shared" si="97"/>
        <v>0</v>
      </c>
      <c r="L147" s="30">
        <f t="shared" si="97"/>
        <v>0</v>
      </c>
      <c r="M147" s="30">
        <f t="shared" si="97"/>
        <v>0</v>
      </c>
      <c r="N147" s="30">
        <f t="shared" si="97"/>
        <v>0</v>
      </c>
      <c r="O147" s="30">
        <f t="shared" si="97"/>
        <v>0</v>
      </c>
      <c r="P147" s="30">
        <f t="shared" si="97"/>
        <v>0</v>
      </c>
      <c r="Q147" s="30">
        <f t="shared" si="97"/>
        <v>0</v>
      </c>
      <c r="R147" s="30">
        <f t="shared" si="97"/>
        <v>0</v>
      </c>
      <c r="S147" s="30">
        <f t="shared" si="97"/>
        <v>0</v>
      </c>
    </row>
    <row r="148" spans="1:19" s="24" customFormat="1" ht="21.75" hidden="1" customHeight="1">
      <c r="A148" s="109" t="s">
        <v>176</v>
      </c>
      <c r="B148" s="130" t="s">
        <v>117</v>
      </c>
      <c r="C148" s="130" t="s">
        <v>119</v>
      </c>
      <c r="D148" s="131" t="s">
        <v>158</v>
      </c>
      <c r="E148" s="132" t="s">
        <v>121</v>
      </c>
      <c r="F148" s="133" t="s">
        <v>124</v>
      </c>
      <c r="G148" s="133" t="s">
        <v>340</v>
      </c>
      <c r="H148" s="134" t="s">
        <v>345</v>
      </c>
      <c r="I148" s="56">
        <v>320</v>
      </c>
      <c r="J148" s="128">
        <f t="shared" si="97"/>
        <v>0</v>
      </c>
      <c r="K148" s="128">
        <f t="shared" si="97"/>
        <v>0</v>
      </c>
      <c r="L148" s="128">
        <f t="shared" si="97"/>
        <v>0</v>
      </c>
      <c r="M148" s="128">
        <f t="shared" si="97"/>
        <v>0</v>
      </c>
      <c r="N148" s="128">
        <f t="shared" si="97"/>
        <v>0</v>
      </c>
      <c r="O148" s="128">
        <f t="shared" si="97"/>
        <v>0</v>
      </c>
      <c r="P148" s="128">
        <f t="shared" si="97"/>
        <v>0</v>
      </c>
      <c r="Q148" s="128">
        <f t="shared" si="97"/>
        <v>0</v>
      </c>
      <c r="R148" s="128">
        <f t="shared" si="97"/>
        <v>0</v>
      </c>
      <c r="S148" s="128">
        <f t="shared" si="97"/>
        <v>0</v>
      </c>
    </row>
    <row r="149" spans="1:19" s="17" customFormat="1" ht="22.5" hidden="1">
      <c r="A149" s="4" t="s">
        <v>185</v>
      </c>
      <c r="B149" s="5"/>
      <c r="C149" s="5"/>
      <c r="D149" s="6"/>
      <c r="E149" s="7"/>
      <c r="F149" s="8"/>
      <c r="G149" s="8"/>
      <c r="H149" s="9"/>
      <c r="I149" s="10" t="s">
        <v>184</v>
      </c>
      <c r="J149" s="2">
        <v>0</v>
      </c>
      <c r="K149" s="2">
        <v>0</v>
      </c>
      <c r="L149" s="2">
        <v>0</v>
      </c>
      <c r="M149" s="2">
        <v>0</v>
      </c>
      <c r="N149" s="2">
        <f>SUM(J149:M149)</f>
        <v>0</v>
      </c>
      <c r="O149" s="2">
        <v>0</v>
      </c>
      <c r="P149" s="2">
        <v>0</v>
      </c>
      <c r="Q149" s="2">
        <v>0</v>
      </c>
      <c r="R149" s="2"/>
      <c r="S149" s="2"/>
    </row>
    <row r="150" spans="1:19" s="17" customFormat="1" ht="13.5" customHeight="1">
      <c r="A150" s="18" t="s">
        <v>144</v>
      </c>
      <c r="B150" s="70" t="s">
        <v>117</v>
      </c>
      <c r="C150" s="70" t="s">
        <v>119</v>
      </c>
      <c r="D150" s="78" t="s">
        <v>158</v>
      </c>
      <c r="E150" s="26" t="s">
        <v>121</v>
      </c>
      <c r="F150" s="27" t="s">
        <v>124</v>
      </c>
      <c r="G150" s="27" t="s">
        <v>340</v>
      </c>
      <c r="H150" s="1" t="s">
        <v>345</v>
      </c>
      <c r="I150" s="127" t="s">
        <v>145</v>
      </c>
      <c r="J150" s="32">
        <f>J151</f>
        <v>10.1</v>
      </c>
      <c r="K150" s="32">
        <f>K151</f>
        <v>0</v>
      </c>
      <c r="L150" s="32">
        <f t="shared" ref="L150:S150" si="98">L151</f>
        <v>0</v>
      </c>
      <c r="M150" s="32">
        <f t="shared" si="98"/>
        <v>0</v>
      </c>
      <c r="N150" s="32">
        <f t="shared" si="98"/>
        <v>10.1</v>
      </c>
      <c r="O150" s="32">
        <f t="shared" si="98"/>
        <v>0</v>
      </c>
      <c r="P150" s="32">
        <f t="shared" si="98"/>
        <v>0</v>
      </c>
      <c r="Q150" s="32">
        <f t="shared" si="98"/>
        <v>0</v>
      </c>
      <c r="R150" s="32">
        <f t="shared" si="98"/>
        <v>7.7</v>
      </c>
      <c r="S150" s="32">
        <f t="shared" si="98"/>
        <v>7.8</v>
      </c>
    </row>
    <row r="151" spans="1:19" s="76" customFormat="1" ht="14.25" customHeight="1">
      <c r="A151" s="109" t="s">
        <v>146</v>
      </c>
      <c r="B151" s="130" t="s">
        <v>117</v>
      </c>
      <c r="C151" s="130" t="s">
        <v>119</v>
      </c>
      <c r="D151" s="131" t="s">
        <v>158</v>
      </c>
      <c r="E151" s="132" t="s">
        <v>121</v>
      </c>
      <c r="F151" s="133" t="s">
        <v>124</v>
      </c>
      <c r="G151" s="133" t="s">
        <v>340</v>
      </c>
      <c r="H151" s="134" t="s">
        <v>345</v>
      </c>
      <c r="I151" s="135" t="s">
        <v>147</v>
      </c>
      <c r="J151" s="40">
        <f>J152+J153</f>
        <v>10.1</v>
      </c>
      <c r="K151" s="40">
        <f>K152+K153</f>
        <v>0</v>
      </c>
      <c r="L151" s="40">
        <f t="shared" ref="L151:R151" si="99">L152+L153</f>
        <v>0</v>
      </c>
      <c r="M151" s="40">
        <f t="shared" si="99"/>
        <v>0</v>
      </c>
      <c r="N151" s="40">
        <f t="shared" si="99"/>
        <v>10.1</v>
      </c>
      <c r="O151" s="40">
        <f t="shared" si="99"/>
        <v>0</v>
      </c>
      <c r="P151" s="40">
        <f t="shared" si="99"/>
        <v>0</v>
      </c>
      <c r="Q151" s="40">
        <f t="shared" si="99"/>
        <v>0</v>
      </c>
      <c r="R151" s="40">
        <f t="shared" si="99"/>
        <v>7.7</v>
      </c>
      <c r="S151" s="40">
        <f t="shared" ref="S151" si="100">S152+S153</f>
        <v>7.8</v>
      </c>
    </row>
    <row r="152" spans="1:19" s="17" customFormat="1" ht="12.75" hidden="1" customHeight="1">
      <c r="A152" s="4" t="s">
        <v>392</v>
      </c>
      <c r="B152" s="5"/>
      <c r="C152" s="5"/>
      <c r="D152" s="6"/>
      <c r="E152" s="7"/>
      <c r="F152" s="8"/>
      <c r="G152" s="8"/>
      <c r="H152" s="9"/>
      <c r="I152" s="10" t="s">
        <v>390</v>
      </c>
      <c r="J152" s="2">
        <v>6</v>
      </c>
      <c r="K152" s="2"/>
      <c r="L152" s="2"/>
      <c r="M152" s="2"/>
      <c r="N152" s="2">
        <f>SUM(J152:M152)</f>
        <v>6</v>
      </c>
      <c r="O152" s="2"/>
      <c r="P152" s="2"/>
      <c r="Q152" s="2"/>
      <c r="R152" s="2">
        <v>5.4</v>
      </c>
      <c r="S152" s="2">
        <v>5.5</v>
      </c>
    </row>
    <row r="153" spans="1:19" s="17" customFormat="1" ht="12" hidden="1" customHeight="1">
      <c r="A153" s="4" t="s">
        <v>393</v>
      </c>
      <c r="B153" s="5"/>
      <c r="C153" s="5"/>
      <c r="D153" s="6"/>
      <c r="E153" s="7"/>
      <c r="F153" s="8"/>
      <c r="G153" s="8"/>
      <c r="H153" s="9"/>
      <c r="I153" s="10" t="s">
        <v>391</v>
      </c>
      <c r="J153" s="2">
        <v>4.0999999999999996</v>
      </c>
      <c r="K153" s="2"/>
      <c r="L153" s="2"/>
      <c r="M153" s="2"/>
      <c r="N153" s="2">
        <f>SUM(J153:M153)</f>
        <v>4.0999999999999996</v>
      </c>
      <c r="O153" s="2"/>
      <c r="P153" s="2"/>
      <c r="Q153" s="2"/>
      <c r="R153" s="2">
        <v>2.2999999999999998</v>
      </c>
      <c r="S153" s="2">
        <v>2.2999999999999998</v>
      </c>
    </row>
    <row r="154" spans="1:19" s="17" customFormat="1" ht="15" customHeight="1">
      <c r="A154" s="146" t="s">
        <v>160</v>
      </c>
      <c r="B154" s="97" t="s">
        <v>117</v>
      </c>
      <c r="C154" s="97" t="s">
        <v>119</v>
      </c>
      <c r="D154" s="98" t="s">
        <v>158</v>
      </c>
      <c r="E154" s="98" t="s">
        <v>161</v>
      </c>
      <c r="F154" s="99" t="s">
        <v>122</v>
      </c>
      <c r="G154" s="99" t="s">
        <v>340</v>
      </c>
      <c r="H154" s="100" t="s">
        <v>341</v>
      </c>
      <c r="I154" s="100"/>
      <c r="J154" s="101">
        <f>J155</f>
        <v>1594.6</v>
      </c>
      <c r="K154" s="101">
        <f>K155</f>
        <v>-59.199999999999989</v>
      </c>
      <c r="L154" s="101">
        <f t="shared" ref="L154:S154" si="101">L155</f>
        <v>0</v>
      </c>
      <c r="M154" s="101">
        <f t="shared" si="101"/>
        <v>0</v>
      </c>
      <c r="N154" s="101">
        <f t="shared" si="101"/>
        <v>1535.3999999999999</v>
      </c>
      <c r="O154" s="101">
        <f t="shared" si="101"/>
        <v>0</v>
      </c>
      <c r="P154" s="101">
        <f t="shared" si="101"/>
        <v>0</v>
      </c>
      <c r="Q154" s="101">
        <f t="shared" si="101"/>
        <v>0</v>
      </c>
      <c r="R154" s="101">
        <f t="shared" si="101"/>
        <v>1476.5</v>
      </c>
      <c r="S154" s="101">
        <f t="shared" si="101"/>
        <v>1597.2</v>
      </c>
    </row>
    <row r="155" spans="1:19" s="13" customFormat="1" ht="24.75" customHeight="1">
      <c r="A155" s="69" t="s">
        <v>159</v>
      </c>
      <c r="B155" s="70" t="s">
        <v>117</v>
      </c>
      <c r="C155" s="70" t="s">
        <v>119</v>
      </c>
      <c r="D155" s="78" t="s">
        <v>158</v>
      </c>
      <c r="E155" s="78" t="s">
        <v>161</v>
      </c>
      <c r="F155" s="145" t="s">
        <v>122</v>
      </c>
      <c r="G155" s="145" t="s">
        <v>340</v>
      </c>
      <c r="H155" s="127" t="s">
        <v>345</v>
      </c>
      <c r="I155" s="127"/>
      <c r="J155" s="32">
        <f>J156+J161+J165</f>
        <v>1594.6</v>
      </c>
      <c r="K155" s="32">
        <f>K156+K161+K165</f>
        <v>-59.199999999999989</v>
      </c>
      <c r="L155" s="32">
        <f t="shared" ref="L155:R155" si="102">L156+L161+L165</f>
        <v>0</v>
      </c>
      <c r="M155" s="32">
        <f t="shared" si="102"/>
        <v>0</v>
      </c>
      <c r="N155" s="32">
        <f t="shared" si="102"/>
        <v>1535.3999999999999</v>
      </c>
      <c r="O155" s="32">
        <f t="shared" si="102"/>
        <v>0</v>
      </c>
      <c r="P155" s="32">
        <f t="shared" si="102"/>
        <v>0</v>
      </c>
      <c r="Q155" s="32">
        <f t="shared" si="102"/>
        <v>0</v>
      </c>
      <c r="R155" s="32">
        <f t="shared" si="102"/>
        <v>1476.5</v>
      </c>
      <c r="S155" s="32">
        <f t="shared" ref="S155" si="103">S156+S161+S165</f>
        <v>1597.2</v>
      </c>
    </row>
    <row r="156" spans="1:19" s="17" customFormat="1" ht="39.75" customHeight="1">
      <c r="A156" s="18" t="s">
        <v>126</v>
      </c>
      <c r="B156" s="14" t="s">
        <v>117</v>
      </c>
      <c r="C156" s="14" t="s">
        <v>119</v>
      </c>
      <c r="D156" s="15" t="s">
        <v>158</v>
      </c>
      <c r="E156" s="15" t="s">
        <v>161</v>
      </c>
      <c r="F156" s="108" t="s">
        <v>122</v>
      </c>
      <c r="G156" s="108" t="s">
        <v>340</v>
      </c>
      <c r="H156" s="3" t="s">
        <v>345</v>
      </c>
      <c r="I156" s="3" t="s">
        <v>127</v>
      </c>
      <c r="J156" s="31">
        <f>J157</f>
        <v>1552.3</v>
      </c>
      <c r="K156" s="31">
        <f>K157</f>
        <v>-59.199999999999989</v>
      </c>
      <c r="L156" s="31">
        <f t="shared" ref="L156:S156" si="104">L157</f>
        <v>0</v>
      </c>
      <c r="M156" s="31">
        <f t="shared" si="104"/>
        <v>0</v>
      </c>
      <c r="N156" s="31">
        <f t="shared" si="104"/>
        <v>1493.1</v>
      </c>
      <c r="O156" s="31">
        <f t="shared" si="104"/>
        <v>0</v>
      </c>
      <c r="P156" s="31">
        <f t="shared" si="104"/>
        <v>0</v>
      </c>
      <c r="Q156" s="31">
        <f t="shared" si="104"/>
        <v>0</v>
      </c>
      <c r="R156" s="31">
        <f t="shared" si="104"/>
        <v>1438.2</v>
      </c>
      <c r="S156" s="31">
        <f t="shared" si="104"/>
        <v>1558.4</v>
      </c>
    </row>
    <row r="157" spans="1:19" s="76" customFormat="1" ht="16.5" customHeight="1">
      <c r="A157" s="109" t="s">
        <v>128</v>
      </c>
      <c r="B157" s="110" t="s">
        <v>117</v>
      </c>
      <c r="C157" s="110" t="s">
        <v>119</v>
      </c>
      <c r="D157" s="111" t="s">
        <v>158</v>
      </c>
      <c r="E157" s="111" t="s">
        <v>161</v>
      </c>
      <c r="F157" s="112" t="s">
        <v>122</v>
      </c>
      <c r="G157" s="112" t="s">
        <v>340</v>
      </c>
      <c r="H157" s="113" t="s">
        <v>345</v>
      </c>
      <c r="I157" s="113" t="s">
        <v>129</v>
      </c>
      <c r="J157" s="39">
        <f>J158+J159+J160</f>
        <v>1552.3</v>
      </c>
      <c r="K157" s="39">
        <f>K158+K159+K160</f>
        <v>-59.199999999999989</v>
      </c>
      <c r="L157" s="39">
        <f t="shared" ref="L157:R157" si="105">L158+L159+L160</f>
        <v>0</v>
      </c>
      <c r="M157" s="39">
        <f t="shared" si="105"/>
        <v>0</v>
      </c>
      <c r="N157" s="39">
        <f t="shared" si="105"/>
        <v>1493.1</v>
      </c>
      <c r="O157" s="39">
        <f t="shared" si="105"/>
        <v>0</v>
      </c>
      <c r="P157" s="39">
        <f t="shared" si="105"/>
        <v>0</v>
      </c>
      <c r="Q157" s="39">
        <f t="shared" si="105"/>
        <v>0</v>
      </c>
      <c r="R157" s="39">
        <f t="shared" si="105"/>
        <v>1438.2</v>
      </c>
      <c r="S157" s="39">
        <f t="shared" ref="S157" si="106">S158+S159+S160</f>
        <v>1558.4</v>
      </c>
    </row>
    <row r="158" spans="1:19" s="12" customFormat="1" ht="13.5" hidden="1" customHeight="1">
      <c r="A158" s="4" t="s">
        <v>394</v>
      </c>
      <c r="B158" s="36"/>
      <c r="C158" s="36"/>
      <c r="D158" s="37"/>
      <c r="E158" s="37"/>
      <c r="F158" s="114"/>
      <c r="G158" s="114"/>
      <c r="H158" s="115"/>
      <c r="I158" s="115" t="s">
        <v>383</v>
      </c>
      <c r="J158" s="2">
        <v>1184.5999999999999</v>
      </c>
      <c r="K158" s="2">
        <f>1139.1-J158</f>
        <v>-45.5</v>
      </c>
      <c r="L158" s="2"/>
      <c r="M158" s="2"/>
      <c r="N158" s="2">
        <f>SUM(J158:M158)</f>
        <v>1139.0999999999999</v>
      </c>
      <c r="O158" s="2"/>
      <c r="P158" s="2"/>
      <c r="Q158" s="2"/>
      <c r="R158" s="2">
        <v>1097.7</v>
      </c>
      <c r="S158" s="2">
        <v>1212.9000000000001</v>
      </c>
    </row>
    <row r="159" spans="1:19" s="12" customFormat="1" ht="14.25" hidden="1" customHeight="1">
      <c r="A159" s="4" t="s">
        <v>395</v>
      </c>
      <c r="B159" s="36"/>
      <c r="C159" s="36"/>
      <c r="D159" s="37"/>
      <c r="E159" s="37"/>
      <c r="F159" s="114"/>
      <c r="G159" s="114"/>
      <c r="H159" s="115"/>
      <c r="I159" s="115" t="s">
        <v>385</v>
      </c>
      <c r="J159" s="2">
        <v>12.4</v>
      </c>
      <c r="K159" s="2"/>
      <c r="L159" s="2"/>
      <c r="M159" s="2"/>
      <c r="N159" s="2">
        <f>SUM(J159:M159)</f>
        <v>12.4</v>
      </c>
      <c r="O159" s="2"/>
      <c r="P159" s="2"/>
      <c r="Q159" s="2"/>
      <c r="R159" s="2">
        <v>11.2</v>
      </c>
      <c r="S159" s="2">
        <v>11.4</v>
      </c>
    </row>
    <row r="160" spans="1:19" s="12" customFormat="1" ht="13.5" hidden="1" customHeight="1">
      <c r="A160" s="4" t="s">
        <v>396</v>
      </c>
      <c r="B160" s="36"/>
      <c r="C160" s="36"/>
      <c r="D160" s="37"/>
      <c r="E160" s="37"/>
      <c r="F160" s="114"/>
      <c r="G160" s="114"/>
      <c r="H160" s="115"/>
      <c r="I160" s="115" t="s">
        <v>384</v>
      </c>
      <c r="J160" s="2">
        <v>355.3</v>
      </c>
      <c r="K160" s="2">
        <f>341.6-J160</f>
        <v>-13.699999999999989</v>
      </c>
      <c r="L160" s="2"/>
      <c r="M160" s="2"/>
      <c r="N160" s="2">
        <f>SUM(J160:M160)</f>
        <v>341.6</v>
      </c>
      <c r="O160" s="2"/>
      <c r="P160" s="2"/>
      <c r="Q160" s="2"/>
      <c r="R160" s="2">
        <v>329.3</v>
      </c>
      <c r="S160" s="2">
        <v>334.1</v>
      </c>
    </row>
    <row r="161" spans="1:19" s="17" customFormat="1" ht="18" customHeight="1">
      <c r="A161" s="18" t="s">
        <v>140</v>
      </c>
      <c r="B161" s="70" t="s">
        <v>117</v>
      </c>
      <c r="C161" s="70" t="s">
        <v>119</v>
      </c>
      <c r="D161" s="78" t="s">
        <v>158</v>
      </c>
      <c r="E161" s="26" t="s">
        <v>161</v>
      </c>
      <c r="F161" s="27" t="s">
        <v>122</v>
      </c>
      <c r="G161" s="27" t="s">
        <v>340</v>
      </c>
      <c r="H161" s="1" t="s">
        <v>345</v>
      </c>
      <c r="I161" s="127" t="s">
        <v>141</v>
      </c>
      <c r="J161" s="32">
        <f>J162</f>
        <v>42.3</v>
      </c>
      <c r="K161" s="32">
        <f>K162</f>
        <v>0</v>
      </c>
      <c r="L161" s="32">
        <f t="shared" ref="L161:S161" si="107">L162</f>
        <v>0</v>
      </c>
      <c r="M161" s="32">
        <f t="shared" si="107"/>
        <v>0</v>
      </c>
      <c r="N161" s="32">
        <f t="shared" si="107"/>
        <v>42.3</v>
      </c>
      <c r="O161" s="32">
        <f t="shared" si="107"/>
        <v>0</v>
      </c>
      <c r="P161" s="32">
        <f t="shared" si="107"/>
        <v>0</v>
      </c>
      <c r="Q161" s="32">
        <f t="shared" si="107"/>
        <v>0</v>
      </c>
      <c r="R161" s="32">
        <f t="shared" si="107"/>
        <v>38.299999999999997</v>
      </c>
      <c r="S161" s="32">
        <f t="shared" si="107"/>
        <v>38.799999999999997</v>
      </c>
    </row>
    <row r="162" spans="1:19" s="76" customFormat="1" ht="25.5" customHeight="1">
      <c r="A162" s="109" t="s">
        <v>142</v>
      </c>
      <c r="B162" s="130" t="s">
        <v>117</v>
      </c>
      <c r="C162" s="130" t="s">
        <v>119</v>
      </c>
      <c r="D162" s="131" t="s">
        <v>158</v>
      </c>
      <c r="E162" s="132" t="s">
        <v>161</v>
      </c>
      <c r="F162" s="133" t="s">
        <v>122</v>
      </c>
      <c r="G162" s="133" t="s">
        <v>340</v>
      </c>
      <c r="H162" s="134" t="s">
        <v>345</v>
      </c>
      <c r="I162" s="135" t="s">
        <v>143</v>
      </c>
      <c r="J162" s="40">
        <f>J163+J164</f>
        <v>42.3</v>
      </c>
      <c r="K162" s="40">
        <f>K163+K164</f>
        <v>0</v>
      </c>
      <c r="L162" s="40">
        <f t="shared" ref="L162:R162" si="108">L163+L164</f>
        <v>0</v>
      </c>
      <c r="M162" s="40">
        <f t="shared" si="108"/>
        <v>0</v>
      </c>
      <c r="N162" s="40">
        <f t="shared" si="108"/>
        <v>42.3</v>
      </c>
      <c r="O162" s="40">
        <f t="shared" si="108"/>
        <v>0</v>
      </c>
      <c r="P162" s="40">
        <f t="shared" si="108"/>
        <v>0</v>
      </c>
      <c r="Q162" s="40">
        <f t="shared" si="108"/>
        <v>0</v>
      </c>
      <c r="R162" s="40">
        <f t="shared" si="108"/>
        <v>38.299999999999997</v>
      </c>
      <c r="S162" s="40">
        <f t="shared" ref="S162" si="109">S163+S164</f>
        <v>38.799999999999997</v>
      </c>
    </row>
    <row r="163" spans="1:19" s="12" customFormat="1" ht="15" hidden="1" customHeight="1">
      <c r="A163" s="4" t="s">
        <v>388</v>
      </c>
      <c r="B163" s="5"/>
      <c r="C163" s="5"/>
      <c r="D163" s="6"/>
      <c r="E163" s="7"/>
      <c r="F163" s="8"/>
      <c r="G163" s="8"/>
      <c r="H163" s="9"/>
      <c r="I163" s="10" t="s">
        <v>386</v>
      </c>
      <c r="J163" s="2">
        <v>29</v>
      </c>
      <c r="K163" s="2"/>
      <c r="L163" s="2"/>
      <c r="M163" s="2"/>
      <c r="N163" s="2">
        <f>SUM(J163:M163)</f>
        <v>29</v>
      </c>
      <c r="O163" s="2"/>
      <c r="P163" s="2"/>
      <c r="Q163" s="2"/>
      <c r="R163" s="2">
        <v>8.6999999999999993</v>
      </c>
      <c r="S163" s="2">
        <v>8.8000000000000007</v>
      </c>
    </row>
    <row r="164" spans="1:19" s="12" customFormat="1" ht="17.25" hidden="1" customHeight="1">
      <c r="A164" s="4" t="s">
        <v>389</v>
      </c>
      <c r="B164" s="5"/>
      <c r="C164" s="5"/>
      <c r="D164" s="6"/>
      <c r="E164" s="7"/>
      <c r="F164" s="8"/>
      <c r="G164" s="8"/>
      <c r="H164" s="9"/>
      <c r="I164" s="10" t="s">
        <v>387</v>
      </c>
      <c r="J164" s="2">
        <v>13.3</v>
      </c>
      <c r="K164" s="2"/>
      <c r="L164" s="2"/>
      <c r="M164" s="2"/>
      <c r="N164" s="2">
        <f>SUM(J164:M164)</f>
        <v>13.3</v>
      </c>
      <c r="O164" s="2"/>
      <c r="P164" s="2"/>
      <c r="Q164" s="2"/>
      <c r="R164" s="2">
        <v>29.6</v>
      </c>
      <c r="S164" s="2">
        <v>30</v>
      </c>
    </row>
    <row r="165" spans="1:19" s="17" customFormat="1" ht="16.5" hidden="1" customHeight="1">
      <c r="A165" s="18" t="s">
        <v>144</v>
      </c>
      <c r="B165" s="70" t="s">
        <v>117</v>
      </c>
      <c r="C165" s="70" t="s">
        <v>119</v>
      </c>
      <c r="D165" s="78" t="s">
        <v>158</v>
      </c>
      <c r="E165" s="26" t="s">
        <v>161</v>
      </c>
      <c r="F165" s="27" t="s">
        <v>122</v>
      </c>
      <c r="G165" s="27" t="s">
        <v>340</v>
      </c>
      <c r="H165" s="1" t="s">
        <v>345</v>
      </c>
      <c r="I165" s="127" t="s">
        <v>145</v>
      </c>
      <c r="J165" s="32">
        <f>J166</f>
        <v>0</v>
      </c>
      <c r="K165" s="32">
        <f>K166</f>
        <v>0</v>
      </c>
      <c r="L165" s="32">
        <f t="shared" ref="L165:S165" si="110">L166</f>
        <v>0</v>
      </c>
      <c r="M165" s="32">
        <f t="shared" si="110"/>
        <v>0</v>
      </c>
      <c r="N165" s="32">
        <f t="shared" si="110"/>
        <v>0</v>
      </c>
      <c r="O165" s="32">
        <f t="shared" si="110"/>
        <v>0</v>
      </c>
      <c r="P165" s="32">
        <f t="shared" si="110"/>
        <v>0</v>
      </c>
      <c r="Q165" s="32">
        <f t="shared" si="110"/>
        <v>0</v>
      </c>
      <c r="R165" s="32">
        <f t="shared" si="110"/>
        <v>0</v>
      </c>
      <c r="S165" s="32">
        <f t="shared" si="110"/>
        <v>0</v>
      </c>
    </row>
    <row r="166" spans="1:19" s="76" customFormat="1" ht="16.5" hidden="1" customHeight="1">
      <c r="A166" s="109" t="s">
        <v>146</v>
      </c>
      <c r="B166" s="130" t="s">
        <v>117</v>
      </c>
      <c r="C166" s="130" t="s">
        <v>119</v>
      </c>
      <c r="D166" s="131" t="s">
        <v>158</v>
      </c>
      <c r="E166" s="132" t="s">
        <v>161</v>
      </c>
      <c r="F166" s="133" t="s">
        <v>122</v>
      </c>
      <c r="G166" s="133" t="s">
        <v>340</v>
      </c>
      <c r="H166" s="134" t="s">
        <v>346</v>
      </c>
      <c r="I166" s="135" t="s">
        <v>147</v>
      </c>
      <c r="J166" s="40">
        <f>J167+J168</f>
        <v>0</v>
      </c>
      <c r="K166" s="40">
        <f>K167+K168</f>
        <v>0</v>
      </c>
      <c r="L166" s="40">
        <f t="shared" ref="L166:R166" si="111">L167+L168</f>
        <v>0</v>
      </c>
      <c r="M166" s="40">
        <f t="shared" si="111"/>
        <v>0</v>
      </c>
      <c r="N166" s="40">
        <f t="shared" si="111"/>
        <v>0</v>
      </c>
      <c r="O166" s="40">
        <f t="shared" si="111"/>
        <v>0</v>
      </c>
      <c r="P166" s="40">
        <f t="shared" si="111"/>
        <v>0</v>
      </c>
      <c r="Q166" s="40">
        <f t="shared" si="111"/>
        <v>0</v>
      </c>
      <c r="R166" s="40">
        <f t="shared" si="111"/>
        <v>0</v>
      </c>
      <c r="S166" s="40">
        <f t="shared" ref="S166" si="112">S167+S168</f>
        <v>0</v>
      </c>
    </row>
    <row r="167" spans="1:19" s="17" customFormat="1" ht="12.75" hidden="1" customHeight="1">
      <c r="A167" s="4" t="s">
        <v>392</v>
      </c>
      <c r="B167" s="5"/>
      <c r="C167" s="5"/>
      <c r="D167" s="6"/>
      <c r="E167" s="7"/>
      <c r="F167" s="8"/>
      <c r="G167" s="8"/>
      <c r="H167" s="9"/>
      <c r="I167" s="10" t="s">
        <v>390</v>
      </c>
      <c r="J167" s="2"/>
      <c r="K167" s="2"/>
      <c r="L167" s="2"/>
      <c r="M167" s="2"/>
      <c r="N167" s="2">
        <f>SUM(J167:M167)</f>
        <v>0</v>
      </c>
      <c r="O167" s="2"/>
      <c r="P167" s="2"/>
      <c r="Q167" s="2"/>
      <c r="R167" s="2"/>
      <c r="S167" s="2"/>
    </row>
    <row r="168" spans="1:19" s="17" customFormat="1" ht="12" hidden="1" customHeight="1">
      <c r="A168" s="4" t="s">
        <v>393</v>
      </c>
      <c r="B168" s="5"/>
      <c r="C168" s="5"/>
      <c r="D168" s="6"/>
      <c r="E168" s="7"/>
      <c r="F168" s="8"/>
      <c r="G168" s="8"/>
      <c r="H168" s="9"/>
      <c r="I168" s="10" t="s">
        <v>391</v>
      </c>
      <c r="J168" s="2"/>
      <c r="K168" s="2"/>
      <c r="L168" s="2"/>
      <c r="M168" s="2"/>
      <c r="N168" s="2">
        <f>SUM(J168:M168)</f>
        <v>0</v>
      </c>
      <c r="O168" s="2"/>
      <c r="P168" s="2"/>
      <c r="Q168" s="2"/>
      <c r="R168" s="2"/>
      <c r="S168" s="2"/>
    </row>
    <row r="169" spans="1:19" s="17" customFormat="1" ht="24.75" hidden="1" customHeight="1">
      <c r="A169" s="136" t="s">
        <v>65</v>
      </c>
      <c r="B169" s="97" t="s">
        <v>117</v>
      </c>
      <c r="C169" s="97" t="s">
        <v>119</v>
      </c>
      <c r="D169" s="98" t="s">
        <v>158</v>
      </c>
      <c r="E169" s="98" t="s">
        <v>69</v>
      </c>
      <c r="F169" s="99" t="s">
        <v>122</v>
      </c>
      <c r="G169" s="99" t="s">
        <v>340</v>
      </c>
      <c r="H169" s="100" t="s">
        <v>341</v>
      </c>
      <c r="I169" s="100"/>
      <c r="J169" s="101">
        <f t="shared" ref="J169:S171" si="113">J170</f>
        <v>0</v>
      </c>
      <c r="K169" s="101">
        <f t="shared" si="113"/>
        <v>0</v>
      </c>
      <c r="L169" s="101">
        <f t="shared" si="113"/>
        <v>0</v>
      </c>
      <c r="M169" s="101">
        <f t="shared" si="113"/>
        <v>0</v>
      </c>
      <c r="N169" s="101">
        <f t="shared" si="113"/>
        <v>0</v>
      </c>
      <c r="O169" s="101">
        <f t="shared" si="113"/>
        <v>0</v>
      </c>
      <c r="P169" s="101">
        <f t="shared" si="113"/>
        <v>0</v>
      </c>
      <c r="Q169" s="101">
        <f t="shared" si="113"/>
        <v>0</v>
      </c>
      <c r="R169" s="101">
        <f t="shared" si="113"/>
        <v>0</v>
      </c>
      <c r="S169" s="101">
        <f t="shared" si="113"/>
        <v>0</v>
      </c>
    </row>
    <row r="170" spans="1:19" s="17" customFormat="1" ht="15" hidden="1" customHeight="1">
      <c r="A170" s="72" t="s">
        <v>66</v>
      </c>
      <c r="B170" s="70" t="s">
        <v>117</v>
      </c>
      <c r="C170" s="70" t="s">
        <v>119</v>
      </c>
      <c r="D170" s="78" t="s">
        <v>158</v>
      </c>
      <c r="E170" s="26" t="s">
        <v>69</v>
      </c>
      <c r="F170" s="27" t="s">
        <v>122</v>
      </c>
      <c r="G170" s="27" t="s">
        <v>340</v>
      </c>
      <c r="H170" s="1" t="s">
        <v>67</v>
      </c>
      <c r="I170" s="127"/>
      <c r="J170" s="32">
        <f t="shared" si="113"/>
        <v>0</v>
      </c>
      <c r="K170" s="32">
        <f t="shared" si="113"/>
        <v>0</v>
      </c>
      <c r="L170" s="32">
        <f t="shared" si="113"/>
        <v>0</v>
      </c>
      <c r="M170" s="32">
        <f t="shared" si="113"/>
        <v>0</v>
      </c>
      <c r="N170" s="32">
        <f t="shared" si="113"/>
        <v>0</v>
      </c>
      <c r="O170" s="32">
        <f t="shared" si="113"/>
        <v>0</v>
      </c>
      <c r="P170" s="32">
        <f t="shared" si="113"/>
        <v>0</v>
      </c>
      <c r="Q170" s="32">
        <f t="shared" si="113"/>
        <v>0</v>
      </c>
      <c r="R170" s="32">
        <f t="shared" si="113"/>
        <v>0</v>
      </c>
      <c r="S170" s="32">
        <f t="shared" si="113"/>
        <v>0</v>
      </c>
    </row>
    <row r="171" spans="1:19" s="13" customFormat="1" ht="34.5" hidden="1" customHeight="1">
      <c r="A171" s="18" t="s">
        <v>126</v>
      </c>
      <c r="B171" s="14" t="s">
        <v>117</v>
      </c>
      <c r="C171" s="14" t="s">
        <v>119</v>
      </c>
      <c r="D171" s="15" t="s">
        <v>158</v>
      </c>
      <c r="E171" s="15" t="s">
        <v>69</v>
      </c>
      <c r="F171" s="108" t="s">
        <v>122</v>
      </c>
      <c r="G171" s="108" t="s">
        <v>340</v>
      </c>
      <c r="H171" s="3" t="s">
        <v>67</v>
      </c>
      <c r="I171" s="3" t="s">
        <v>127</v>
      </c>
      <c r="J171" s="31">
        <f t="shared" si="113"/>
        <v>0</v>
      </c>
      <c r="K171" s="31">
        <f t="shared" si="113"/>
        <v>0</v>
      </c>
      <c r="L171" s="31">
        <f t="shared" si="113"/>
        <v>0</v>
      </c>
      <c r="M171" s="31">
        <f t="shared" si="113"/>
        <v>0</v>
      </c>
      <c r="N171" s="31">
        <f t="shared" si="113"/>
        <v>0</v>
      </c>
      <c r="O171" s="31">
        <f t="shared" si="113"/>
        <v>0</v>
      </c>
      <c r="P171" s="31">
        <f t="shared" si="113"/>
        <v>0</v>
      </c>
      <c r="Q171" s="31">
        <f t="shared" si="113"/>
        <v>0</v>
      </c>
      <c r="R171" s="31">
        <f t="shared" si="113"/>
        <v>0</v>
      </c>
      <c r="S171" s="31">
        <f t="shared" si="113"/>
        <v>0</v>
      </c>
    </row>
    <row r="172" spans="1:19" s="24" customFormat="1" ht="14.25" hidden="1" customHeight="1">
      <c r="A172" s="109" t="s">
        <v>128</v>
      </c>
      <c r="B172" s="110" t="s">
        <v>117</v>
      </c>
      <c r="C172" s="110" t="s">
        <v>119</v>
      </c>
      <c r="D172" s="111" t="s">
        <v>158</v>
      </c>
      <c r="E172" s="111" t="s">
        <v>69</v>
      </c>
      <c r="F172" s="112" t="s">
        <v>122</v>
      </c>
      <c r="G172" s="112" t="s">
        <v>340</v>
      </c>
      <c r="H172" s="113" t="s">
        <v>67</v>
      </c>
      <c r="I172" s="113" t="s">
        <v>129</v>
      </c>
      <c r="J172" s="39">
        <f>J173+J174</f>
        <v>0</v>
      </c>
      <c r="K172" s="39">
        <f>K173+K174</f>
        <v>0</v>
      </c>
      <c r="L172" s="39">
        <f t="shared" ref="L172:R172" si="114">L173+L174</f>
        <v>0</v>
      </c>
      <c r="M172" s="39">
        <f t="shared" si="114"/>
        <v>0</v>
      </c>
      <c r="N172" s="39">
        <f t="shared" si="114"/>
        <v>0</v>
      </c>
      <c r="O172" s="39">
        <f t="shared" si="114"/>
        <v>0</v>
      </c>
      <c r="P172" s="39">
        <f t="shared" si="114"/>
        <v>0</v>
      </c>
      <c r="Q172" s="39">
        <f t="shared" si="114"/>
        <v>0</v>
      </c>
      <c r="R172" s="39">
        <f t="shared" si="114"/>
        <v>0</v>
      </c>
      <c r="S172" s="39">
        <f t="shared" ref="S172" si="115">S173+S174</f>
        <v>0</v>
      </c>
    </row>
    <row r="173" spans="1:19" s="12" customFormat="1" ht="13.5" hidden="1" customHeight="1">
      <c r="A173" s="4" t="s">
        <v>70</v>
      </c>
      <c r="B173" s="36"/>
      <c r="C173" s="36"/>
      <c r="D173" s="37"/>
      <c r="E173" s="37"/>
      <c r="F173" s="114"/>
      <c r="G173" s="114"/>
      <c r="H173" s="115"/>
      <c r="I173" s="115" t="s">
        <v>385</v>
      </c>
      <c r="J173" s="2"/>
      <c r="K173" s="2"/>
      <c r="L173" s="2"/>
      <c r="M173" s="2"/>
      <c r="N173" s="2">
        <f>SUM(J173:M173)</f>
        <v>0</v>
      </c>
      <c r="O173" s="2"/>
      <c r="P173" s="2"/>
      <c r="Q173" s="2"/>
      <c r="R173" s="2">
        <f>N173+Q173</f>
        <v>0</v>
      </c>
      <c r="S173" s="2">
        <f>O173+R173</f>
        <v>0</v>
      </c>
    </row>
    <row r="174" spans="1:19" s="12" customFormat="1" ht="13.5" hidden="1" customHeight="1">
      <c r="A174" s="4" t="s">
        <v>42</v>
      </c>
      <c r="B174" s="36"/>
      <c r="C174" s="36"/>
      <c r="D174" s="37"/>
      <c r="E174" s="37"/>
      <c r="F174" s="114"/>
      <c r="G174" s="114"/>
      <c r="H174" s="115"/>
      <c r="I174" s="115" t="s">
        <v>385</v>
      </c>
      <c r="J174" s="2"/>
      <c r="K174" s="2"/>
      <c r="L174" s="2"/>
      <c r="M174" s="2"/>
      <c r="N174" s="2">
        <f>SUM(J174:M174)</f>
        <v>0</v>
      </c>
      <c r="O174" s="2"/>
      <c r="P174" s="2"/>
      <c r="Q174" s="2"/>
      <c r="R174" s="2">
        <f>N174+Q174</f>
        <v>0</v>
      </c>
      <c r="S174" s="2">
        <f>O174+R174</f>
        <v>0</v>
      </c>
    </row>
    <row r="175" spans="1:19" s="17" customFormat="1" ht="11.25" hidden="1" customHeight="1">
      <c r="A175" s="73" t="s">
        <v>162</v>
      </c>
      <c r="B175" s="97" t="s">
        <v>117</v>
      </c>
      <c r="C175" s="97" t="s">
        <v>119</v>
      </c>
      <c r="D175" s="98" t="s">
        <v>163</v>
      </c>
      <c r="E175" s="98"/>
      <c r="F175" s="99"/>
      <c r="G175" s="99"/>
      <c r="H175" s="100"/>
      <c r="I175" s="100"/>
      <c r="J175" s="101">
        <f t="shared" ref="J175:S178" si="116">J176</f>
        <v>0</v>
      </c>
      <c r="K175" s="101">
        <f t="shared" si="116"/>
        <v>0</v>
      </c>
      <c r="L175" s="101">
        <f t="shared" si="116"/>
        <v>0</v>
      </c>
      <c r="M175" s="101">
        <f t="shared" si="116"/>
        <v>0</v>
      </c>
      <c r="N175" s="101">
        <f t="shared" si="116"/>
        <v>0</v>
      </c>
      <c r="O175" s="101">
        <f t="shared" si="116"/>
        <v>0</v>
      </c>
      <c r="P175" s="101">
        <f t="shared" si="116"/>
        <v>0</v>
      </c>
      <c r="Q175" s="101">
        <f t="shared" si="116"/>
        <v>0</v>
      </c>
      <c r="R175" s="101">
        <f t="shared" si="116"/>
        <v>0</v>
      </c>
      <c r="S175" s="101">
        <f t="shared" si="116"/>
        <v>0</v>
      </c>
    </row>
    <row r="176" spans="1:19" s="13" customFormat="1" ht="11.25" hidden="1" customHeight="1">
      <c r="A176" s="73" t="s">
        <v>2</v>
      </c>
      <c r="B176" s="67" t="s">
        <v>117</v>
      </c>
      <c r="C176" s="67" t="s">
        <v>119</v>
      </c>
      <c r="D176" s="116" t="s">
        <v>163</v>
      </c>
      <c r="E176" s="116" t="s">
        <v>1</v>
      </c>
      <c r="F176" s="117" t="s">
        <v>122</v>
      </c>
      <c r="G176" s="117" t="s">
        <v>340</v>
      </c>
      <c r="H176" s="118" t="s">
        <v>341</v>
      </c>
      <c r="I176" s="118"/>
      <c r="J176" s="34">
        <f t="shared" si="116"/>
        <v>0</v>
      </c>
      <c r="K176" s="34">
        <f t="shared" si="116"/>
        <v>0</v>
      </c>
      <c r="L176" s="34">
        <f t="shared" si="116"/>
        <v>0</v>
      </c>
      <c r="M176" s="34">
        <f t="shared" si="116"/>
        <v>0</v>
      </c>
      <c r="N176" s="34">
        <f t="shared" si="116"/>
        <v>0</v>
      </c>
      <c r="O176" s="34">
        <f t="shared" si="116"/>
        <v>0</v>
      </c>
      <c r="P176" s="34">
        <f t="shared" si="116"/>
        <v>0</v>
      </c>
      <c r="Q176" s="34">
        <f t="shared" si="116"/>
        <v>0</v>
      </c>
      <c r="R176" s="34">
        <f t="shared" si="116"/>
        <v>0</v>
      </c>
      <c r="S176" s="34">
        <f t="shared" si="116"/>
        <v>0</v>
      </c>
    </row>
    <row r="177" spans="1:19" s="76" customFormat="1" ht="11.25" hidden="1" customHeight="1">
      <c r="A177" s="119" t="s">
        <v>4</v>
      </c>
      <c r="B177" s="120" t="s">
        <v>117</v>
      </c>
      <c r="C177" s="120" t="s">
        <v>119</v>
      </c>
      <c r="D177" s="121" t="s">
        <v>163</v>
      </c>
      <c r="E177" s="121" t="s">
        <v>1</v>
      </c>
      <c r="F177" s="144" t="s">
        <v>122</v>
      </c>
      <c r="G177" s="144" t="s">
        <v>340</v>
      </c>
      <c r="H177" s="125" t="s">
        <v>3</v>
      </c>
      <c r="I177" s="125"/>
      <c r="J177" s="126">
        <f t="shared" si="116"/>
        <v>0</v>
      </c>
      <c r="K177" s="126">
        <f t="shared" si="116"/>
        <v>0</v>
      </c>
      <c r="L177" s="126">
        <f t="shared" si="116"/>
        <v>0</v>
      </c>
      <c r="M177" s="126">
        <f t="shared" si="116"/>
        <v>0</v>
      </c>
      <c r="N177" s="126">
        <f t="shared" si="116"/>
        <v>0</v>
      </c>
      <c r="O177" s="126">
        <f t="shared" si="116"/>
        <v>0</v>
      </c>
      <c r="P177" s="126">
        <f t="shared" si="116"/>
        <v>0</v>
      </c>
      <c r="Q177" s="126">
        <f t="shared" si="116"/>
        <v>0</v>
      </c>
      <c r="R177" s="126">
        <f t="shared" si="116"/>
        <v>0</v>
      </c>
      <c r="S177" s="126">
        <f t="shared" si="116"/>
        <v>0</v>
      </c>
    </row>
    <row r="178" spans="1:19" s="17" customFormat="1" ht="11.25" hidden="1" customHeight="1">
      <c r="A178" s="72" t="s">
        <v>144</v>
      </c>
      <c r="B178" s="70" t="s">
        <v>117</v>
      </c>
      <c r="C178" s="70" t="s">
        <v>119</v>
      </c>
      <c r="D178" s="78" t="s">
        <v>163</v>
      </c>
      <c r="E178" s="78" t="s">
        <v>1</v>
      </c>
      <c r="F178" s="145" t="s">
        <v>122</v>
      </c>
      <c r="G178" s="145" t="s">
        <v>340</v>
      </c>
      <c r="H178" s="127" t="s">
        <v>3</v>
      </c>
      <c r="I178" s="127" t="s">
        <v>145</v>
      </c>
      <c r="J178" s="32">
        <f t="shared" si="116"/>
        <v>0</v>
      </c>
      <c r="K178" s="32">
        <f t="shared" si="116"/>
        <v>0</v>
      </c>
      <c r="L178" s="32">
        <f t="shared" si="116"/>
        <v>0</v>
      </c>
      <c r="M178" s="32">
        <f t="shared" si="116"/>
        <v>0</v>
      </c>
      <c r="N178" s="32">
        <f t="shared" si="116"/>
        <v>0</v>
      </c>
      <c r="O178" s="32">
        <f t="shared" si="116"/>
        <v>0</v>
      </c>
      <c r="P178" s="32">
        <f t="shared" si="116"/>
        <v>0</v>
      </c>
      <c r="Q178" s="32">
        <f t="shared" si="116"/>
        <v>0</v>
      </c>
      <c r="R178" s="32">
        <f t="shared" si="116"/>
        <v>0</v>
      </c>
      <c r="S178" s="32">
        <f t="shared" si="116"/>
        <v>0</v>
      </c>
    </row>
    <row r="179" spans="1:19" s="24" customFormat="1" ht="11.25" hidden="1" customHeight="1">
      <c r="A179" s="147" t="s">
        <v>6</v>
      </c>
      <c r="B179" s="130" t="s">
        <v>117</v>
      </c>
      <c r="C179" s="130" t="s">
        <v>119</v>
      </c>
      <c r="D179" s="131" t="s">
        <v>163</v>
      </c>
      <c r="E179" s="131" t="s">
        <v>1</v>
      </c>
      <c r="F179" s="148" t="s">
        <v>122</v>
      </c>
      <c r="G179" s="148" t="s">
        <v>340</v>
      </c>
      <c r="H179" s="135" t="s">
        <v>3</v>
      </c>
      <c r="I179" s="135" t="s">
        <v>5</v>
      </c>
      <c r="J179" s="2"/>
      <c r="K179" s="2"/>
      <c r="L179" s="2"/>
      <c r="M179" s="2"/>
      <c r="N179" s="2">
        <f>SUM(J179:M179)</f>
        <v>0</v>
      </c>
      <c r="O179" s="2"/>
      <c r="P179" s="2"/>
      <c r="Q179" s="2"/>
      <c r="R179" s="2"/>
      <c r="S179" s="2"/>
    </row>
    <row r="180" spans="1:19" s="17" customFormat="1" ht="11.25" customHeight="1">
      <c r="A180" s="73" t="s">
        <v>164</v>
      </c>
      <c r="B180" s="97" t="s">
        <v>117</v>
      </c>
      <c r="C180" s="97" t="s">
        <v>119</v>
      </c>
      <c r="D180" s="98" t="s">
        <v>165</v>
      </c>
      <c r="E180" s="98"/>
      <c r="F180" s="99"/>
      <c r="G180" s="99"/>
      <c r="H180" s="100"/>
      <c r="I180" s="100"/>
      <c r="J180" s="101">
        <f t="shared" ref="J180:S183" si="117">J181</f>
        <v>350</v>
      </c>
      <c r="K180" s="101">
        <f t="shared" si="117"/>
        <v>0</v>
      </c>
      <c r="L180" s="101">
        <f t="shared" si="117"/>
        <v>0</v>
      </c>
      <c r="M180" s="101">
        <f t="shared" si="117"/>
        <v>0</v>
      </c>
      <c r="N180" s="101">
        <f t="shared" si="117"/>
        <v>350</v>
      </c>
      <c r="O180" s="101">
        <f t="shared" si="117"/>
        <v>0</v>
      </c>
      <c r="P180" s="101">
        <f t="shared" si="117"/>
        <v>0</v>
      </c>
      <c r="Q180" s="101">
        <f t="shared" si="117"/>
        <v>0</v>
      </c>
      <c r="R180" s="101">
        <f t="shared" si="117"/>
        <v>316.8</v>
      </c>
      <c r="S180" s="101">
        <f t="shared" si="117"/>
        <v>321.3</v>
      </c>
    </row>
    <row r="181" spans="1:19" s="13" customFormat="1" ht="15" customHeight="1">
      <c r="A181" s="73" t="s">
        <v>164</v>
      </c>
      <c r="B181" s="67" t="s">
        <v>117</v>
      </c>
      <c r="C181" s="67" t="s">
        <v>119</v>
      </c>
      <c r="D181" s="116" t="s">
        <v>165</v>
      </c>
      <c r="E181" s="116" t="s">
        <v>166</v>
      </c>
      <c r="F181" s="117" t="s">
        <v>122</v>
      </c>
      <c r="G181" s="117" t="s">
        <v>340</v>
      </c>
      <c r="H181" s="118" t="s">
        <v>341</v>
      </c>
      <c r="I181" s="118"/>
      <c r="J181" s="34">
        <f t="shared" si="117"/>
        <v>350</v>
      </c>
      <c r="K181" s="34">
        <f t="shared" si="117"/>
        <v>0</v>
      </c>
      <c r="L181" s="34">
        <f t="shared" si="117"/>
        <v>0</v>
      </c>
      <c r="M181" s="34">
        <f t="shared" si="117"/>
        <v>0</v>
      </c>
      <c r="N181" s="34">
        <f t="shared" si="117"/>
        <v>350</v>
      </c>
      <c r="O181" s="34">
        <f t="shared" si="117"/>
        <v>0</v>
      </c>
      <c r="P181" s="34">
        <f t="shared" si="117"/>
        <v>0</v>
      </c>
      <c r="Q181" s="34">
        <f t="shared" si="117"/>
        <v>0</v>
      </c>
      <c r="R181" s="34">
        <f t="shared" si="117"/>
        <v>316.8</v>
      </c>
      <c r="S181" s="34">
        <f t="shared" si="117"/>
        <v>321.3</v>
      </c>
    </row>
    <row r="182" spans="1:19" s="76" customFormat="1" ht="15" customHeight="1">
      <c r="A182" s="119" t="s">
        <v>167</v>
      </c>
      <c r="B182" s="120" t="s">
        <v>117</v>
      </c>
      <c r="C182" s="120" t="s">
        <v>119</v>
      </c>
      <c r="D182" s="121" t="s">
        <v>165</v>
      </c>
      <c r="E182" s="121" t="s">
        <v>166</v>
      </c>
      <c r="F182" s="144" t="s">
        <v>122</v>
      </c>
      <c r="G182" s="144" t="s">
        <v>340</v>
      </c>
      <c r="H182" s="125" t="s">
        <v>347</v>
      </c>
      <c r="I182" s="125"/>
      <c r="J182" s="126">
        <f t="shared" si="117"/>
        <v>350</v>
      </c>
      <c r="K182" s="126">
        <f t="shared" si="117"/>
        <v>0</v>
      </c>
      <c r="L182" s="126">
        <f t="shared" si="117"/>
        <v>0</v>
      </c>
      <c r="M182" s="126">
        <f t="shared" si="117"/>
        <v>0</v>
      </c>
      <c r="N182" s="126">
        <f t="shared" si="117"/>
        <v>350</v>
      </c>
      <c r="O182" s="126">
        <f t="shared" si="117"/>
        <v>0</v>
      </c>
      <c r="P182" s="126">
        <f t="shared" si="117"/>
        <v>0</v>
      </c>
      <c r="Q182" s="126">
        <f t="shared" si="117"/>
        <v>0</v>
      </c>
      <c r="R182" s="126">
        <f t="shared" si="117"/>
        <v>316.8</v>
      </c>
      <c r="S182" s="126">
        <f t="shared" si="117"/>
        <v>321.3</v>
      </c>
    </row>
    <row r="183" spans="1:19" s="17" customFormat="1" ht="13.5" customHeight="1">
      <c r="A183" s="72" t="s">
        <v>144</v>
      </c>
      <c r="B183" s="70" t="s">
        <v>117</v>
      </c>
      <c r="C183" s="70" t="s">
        <v>119</v>
      </c>
      <c r="D183" s="78" t="s">
        <v>165</v>
      </c>
      <c r="E183" s="78" t="s">
        <v>166</v>
      </c>
      <c r="F183" s="145" t="s">
        <v>122</v>
      </c>
      <c r="G183" s="145" t="s">
        <v>340</v>
      </c>
      <c r="H183" s="127" t="s">
        <v>347</v>
      </c>
      <c r="I183" s="127" t="s">
        <v>145</v>
      </c>
      <c r="J183" s="32">
        <f t="shared" si="117"/>
        <v>350</v>
      </c>
      <c r="K183" s="32">
        <f t="shared" si="117"/>
        <v>0</v>
      </c>
      <c r="L183" s="32">
        <f t="shared" si="117"/>
        <v>0</v>
      </c>
      <c r="M183" s="32">
        <f t="shared" si="117"/>
        <v>0</v>
      </c>
      <c r="N183" s="32">
        <f t="shared" si="117"/>
        <v>350</v>
      </c>
      <c r="O183" s="32">
        <f t="shared" si="117"/>
        <v>0</v>
      </c>
      <c r="P183" s="32">
        <f t="shared" si="117"/>
        <v>0</v>
      </c>
      <c r="Q183" s="32">
        <f t="shared" si="117"/>
        <v>0</v>
      </c>
      <c r="R183" s="32">
        <f t="shared" si="117"/>
        <v>316.8</v>
      </c>
      <c r="S183" s="32">
        <f t="shared" si="117"/>
        <v>321.3</v>
      </c>
    </row>
    <row r="184" spans="1:19" s="24" customFormat="1" ht="13.5" customHeight="1">
      <c r="A184" s="147" t="s">
        <v>168</v>
      </c>
      <c r="B184" s="130" t="s">
        <v>117</v>
      </c>
      <c r="C184" s="130" t="s">
        <v>119</v>
      </c>
      <c r="D184" s="131" t="s">
        <v>165</v>
      </c>
      <c r="E184" s="131" t="s">
        <v>166</v>
      </c>
      <c r="F184" s="148" t="s">
        <v>122</v>
      </c>
      <c r="G184" s="148" t="s">
        <v>340</v>
      </c>
      <c r="H184" s="135" t="s">
        <v>347</v>
      </c>
      <c r="I184" s="135" t="s">
        <v>169</v>
      </c>
      <c r="J184" s="128">
        <v>350</v>
      </c>
      <c r="K184" s="128"/>
      <c r="L184" s="128"/>
      <c r="M184" s="128"/>
      <c r="N184" s="2">
        <f>SUM(J184:M184)</f>
        <v>350</v>
      </c>
      <c r="O184" s="128"/>
      <c r="P184" s="128"/>
      <c r="Q184" s="128"/>
      <c r="R184" s="2">
        <v>316.8</v>
      </c>
      <c r="S184" s="2">
        <v>321.3</v>
      </c>
    </row>
    <row r="185" spans="1:19" s="17" customFormat="1" ht="20.25" customHeight="1">
      <c r="A185" s="73" t="s">
        <v>170</v>
      </c>
      <c r="B185" s="97" t="s">
        <v>117</v>
      </c>
      <c r="C185" s="97" t="s">
        <v>119</v>
      </c>
      <c r="D185" s="98" t="s">
        <v>172</v>
      </c>
      <c r="E185" s="98"/>
      <c r="F185" s="99"/>
      <c r="G185" s="99"/>
      <c r="H185" s="100"/>
      <c r="I185" s="100"/>
      <c r="J185" s="101" t="e">
        <f t="shared" ref="J185:R185" si="118">J186+J219+J239+J245+J265+J270+J275</f>
        <v>#REF!</v>
      </c>
      <c r="K185" s="101" t="e">
        <f t="shared" si="118"/>
        <v>#REF!</v>
      </c>
      <c r="L185" s="101" t="e">
        <f t="shared" si="118"/>
        <v>#REF!</v>
      </c>
      <c r="M185" s="101" t="e">
        <f t="shared" si="118"/>
        <v>#REF!</v>
      </c>
      <c r="N185" s="101" t="e">
        <f t="shared" si="118"/>
        <v>#REF!</v>
      </c>
      <c r="O185" s="101" t="e">
        <f t="shared" si="118"/>
        <v>#REF!</v>
      </c>
      <c r="P185" s="101" t="e">
        <f t="shared" si="118"/>
        <v>#REF!</v>
      </c>
      <c r="Q185" s="101" t="e">
        <f t="shared" si="118"/>
        <v>#REF!</v>
      </c>
      <c r="R185" s="101">
        <f t="shared" si="118"/>
        <v>12184.599999999999</v>
      </c>
      <c r="S185" s="101">
        <f t="shared" ref="S185" si="119">S186+S219+S239+S245+S265+S270+S275</f>
        <v>12362.5</v>
      </c>
    </row>
    <row r="186" spans="1:19" s="13" customFormat="1" ht="39" customHeight="1">
      <c r="A186" s="96" t="s">
        <v>450</v>
      </c>
      <c r="B186" s="97" t="s">
        <v>117</v>
      </c>
      <c r="C186" s="97" t="s">
        <v>119</v>
      </c>
      <c r="D186" s="98" t="s">
        <v>172</v>
      </c>
      <c r="E186" s="98" t="s">
        <v>119</v>
      </c>
      <c r="F186" s="99" t="s">
        <v>122</v>
      </c>
      <c r="G186" s="99" t="s">
        <v>340</v>
      </c>
      <c r="H186" s="100" t="s">
        <v>341</v>
      </c>
      <c r="I186" s="100"/>
      <c r="J186" s="101">
        <f>J192+J187</f>
        <v>2569.8000000000002</v>
      </c>
      <c r="K186" s="101">
        <f>K192+K187</f>
        <v>-30.6</v>
      </c>
      <c r="L186" s="101">
        <f t="shared" ref="L186:R186" si="120">L192+L187</f>
        <v>0</v>
      </c>
      <c r="M186" s="101">
        <f t="shared" si="120"/>
        <v>0</v>
      </c>
      <c r="N186" s="101">
        <f t="shared" si="120"/>
        <v>2539.1999999999998</v>
      </c>
      <c r="O186" s="101">
        <f t="shared" si="120"/>
        <v>0</v>
      </c>
      <c r="P186" s="101">
        <f t="shared" si="120"/>
        <v>0</v>
      </c>
      <c r="Q186" s="101">
        <f t="shared" si="120"/>
        <v>0</v>
      </c>
      <c r="R186" s="101">
        <f t="shared" si="120"/>
        <v>1583.8</v>
      </c>
      <c r="S186" s="101">
        <f t="shared" ref="S186" si="121">S192+S187</f>
        <v>1606.5</v>
      </c>
    </row>
    <row r="187" spans="1:19" s="13" customFormat="1" ht="90.75" customHeight="1">
      <c r="A187" s="18" t="s">
        <v>451</v>
      </c>
      <c r="B187" s="102" t="s">
        <v>117</v>
      </c>
      <c r="C187" s="102" t="s">
        <v>119</v>
      </c>
      <c r="D187" s="103" t="s">
        <v>172</v>
      </c>
      <c r="E187" s="103" t="s">
        <v>119</v>
      </c>
      <c r="F187" s="104" t="s">
        <v>124</v>
      </c>
      <c r="G187" s="104" t="s">
        <v>340</v>
      </c>
      <c r="H187" s="105" t="s">
        <v>123</v>
      </c>
      <c r="I187" s="100"/>
      <c r="J187" s="31">
        <f t="shared" ref="J187:S190" si="122">J188</f>
        <v>1750</v>
      </c>
      <c r="K187" s="31">
        <f t="shared" si="122"/>
        <v>-30.6</v>
      </c>
      <c r="L187" s="31">
        <f t="shared" si="122"/>
        <v>0</v>
      </c>
      <c r="M187" s="31">
        <f t="shared" si="122"/>
        <v>0</v>
      </c>
      <c r="N187" s="31">
        <f t="shared" si="122"/>
        <v>1719.4</v>
      </c>
      <c r="O187" s="31">
        <f t="shared" si="122"/>
        <v>0</v>
      </c>
      <c r="P187" s="31">
        <f t="shared" si="122"/>
        <v>0</v>
      </c>
      <c r="Q187" s="31">
        <f t="shared" si="122"/>
        <v>0</v>
      </c>
      <c r="R187" s="31">
        <f t="shared" si="122"/>
        <v>1583.8</v>
      </c>
      <c r="S187" s="31">
        <f t="shared" si="122"/>
        <v>1606.5</v>
      </c>
    </row>
    <row r="188" spans="1:19" s="13" customFormat="1" ht="16.5" customHeight="1">
      <c r="A188" s="18" t="s">
        <v>348</v>
      </c>
      <c r="B188" s="14" t="s">
        <v>117</v>
      </c>
      <c r="C188" s="14" t="s">
        <v>119</v>
      </c>
      <c r="D188" s="15" t="s">
        <v>172</v>
      </c>
      <c r="E188" s="26" t="s">
        <v>119</v>
      </c>
      <c r="F188" s="27" t="s">
        <v>124</v>
      </c>
      <c r="G188" s="27" t="s">
        <v>340</v>
      </c>
      <c r="H188" s="1" t="s">
        <v>349</v>
      </c>
      <c r="I188" s="16"/>
      <c r="J188" s="30">
        <f t="shared" si="122"/>
        <v>1750</v>
      </c>
      <c r="K188" s="30">
        <f t="shared" si="122"/>
        <v>-30.6</v>
      </c>
      <c r="L188" s="30">
        <f t="shared" si="122"/>
        <v>0</v>
      </c>
      <c r="M188" s="30">
        <f t="shared" si="122"/>
        <v>0</v>
      </c>
      <c r="N188" s="30">
        <f t="shared" si="122"/>
        <v>1719.4</v>
      </c>
      <c r="O188" s="30">
        <f t="shared" si="122"/>
        <v>0</v>
      </c>
      <c r="P188" s="30">
        <f t="shared" si="122"/>
        <v>0</v>
      </c>
      <c r="Q188" s="30">
        <f t="shared" si="122"/>
        <v>0</v>
      </c>
      <c r="R188" s="30">
        <f t="shared" si="122"/>
        <v>1583.8</v>
      </c>
      <c r="S188" s="30">
        <f t="shared" si="122"/>
        <v>1606.5</v>
      </c>
    </row>
    <row r="189" spans="1:19" s="13" customFormat="1" ht="25.5" customHeight="1">
      <c r="A189" s="18" t="s">
        <v>140</v>
      </c>
      <c r="B189" s="70" t="s">
        <v>117</v>
      </c>
      <c r="C189" s="70" t="s">
        <v>119</v>
      </c>
      <c r="D189" s="78" t="s">
        <v>172</v>
      </c>
      <c r="E189" s="26" t="s">
        <v>119</v>
      </c>
      <c r="F189" s="27" t="s">
        <v>124</v>
      </c>
      <c r="G189" s="27" t="s">
        <v>340</v>
      </c>
      <c r="H189" s="1" t="s">
        <v>349</v>
      </c>
      <c r="I189" s="127" t="s">
        <v>141</v>
      </c>
      <c r="J189" s="30">
        <f t="shared" si="122"/>
        <v>1750</v>
      </c>
      <c r="K189" s="30">
        <f t="shared" si="122"/>
        <v>-30.6</v>
      </c>
      <c r="L189" s="30">
        <f t="shared" si="122"/>
        <v>0</v>
      </c>
      <c r="M189" s="30">
        <f t="shared" si="122"/>
        <v>0</v>
      </c>
      <c r="N189" s="30">
        <f t="shared" si="122"/>
        <v>1719.4</v>
      </c>
      <c r="O189" s="30">
        <f t="shared" si="122"/>
        <v>0</v>
      </c>
      <c r="P189" s="30">
        <f t="shared" si="122"/>
        <v>0</v>
      </c>
      <c r="Q189" s="30">
        <f t="shared" si="122"/>
        <v>0</v>
      </c>
      <c r="R189" s="30">
        <f t="shared" si="122"/>
        <v>1583.8</v>
      </c>
      <c r="S189" s="30">
        <f t="shared" si="122"/>
        <v>1606.5</v>
      </c>
    </row>
    <row r="190" spans="1:19" s="13" customFormat="1" ht="24" customHeight="1">
      <c r="A190" s="109" t="s">
        <v>142</v>
      </c>
      <c r="B190" s="130" t="s">
        <v>117</v>
      </c>
      <c r="C190" s="130" t="s">
        <v>119</v>
      </c>
      <c r="D190" s="131" t="s">
        <v>172</v>
      </c>
      <c r="E190" s="132" t="s">
        <v>119</v>
      </c>
      <c r="F190" s="133" t="s">
        <v>124</v>
      </c>
      <c r="G190" s="133" t="s">
        <v>340</v>
      </c>
      <c r="H190" s="134" t="s">
        <v>349</v>
      </c>
      <c r="I190" s="135" t="s">
        <v>143</v>
      </c>
      <c r="J190" s="31">
        <f t="shared" si="122"/>
        <v>1750</v>
      </c>
      <c r="K190" s="31">
        <f t="shared" si="122"/>
        <v>-30.6</v>
      </c>
      <c r="L190" s="31">
        <f t="shared" si="122"/>
        <v>0</v>
      </c>
      <c r="M190" s="31">
        <f t="shared" si="122"/>
        <v>0</v>
      </c>
      <c r="N190" s="31">
        <f t="shared" si="122"/>
        <v>1719.4</v>
      </c>
      <c r="O190" s="31">
        <f t="shared" si="122"/>
        <v>0</v>
      </c>
      <c r="P190" s="31">
        <f t="shared" si="122"/>
        <v>0</v>
      </c>
      <c r="Q190" s="31">
        <f t="shared" si="122"/>
        <v>0</v>
      </c>
      <c r="R190" s="31">
        <f t="shared" si="122"/>
        <v>1583.8</v>
      </c>
      <c r="S190" s="31">
        <f t="shared" si="122"/>
        <v>1606.5</v>
      </c>
    </row>
    <row r="191" spans="1:19" s="13" customFormat="1" ht="24" hidden="1" customHeight="1">
      <c r="A191" s="41" t="s">
        <v>690</v>
      </c>
      <c r="B191" s="130" t="s">
        <v>117</v>
      </c>
      <c r="C191" s="130" t="s">
        <v>119</v>
      </c>
      <c r="D191" s="131" t="s">
        <v>172</v>
      </c>
      <c r="E191" s="132" t="s">
        <v>119</v>
      </c>
      <c r="F191" s="133" t="s">
        <v>124</v>
      </c>
      <c r="G191" s="133" t="s">
        <v>340</v>
      </c>
      <c r="H191" s="134" t="s">
        <v>349</v>
      </c>
      <c r="I191" s="135" t="s">
        <v>387</v>
      </c>
      <c r="J191" s="31">
        <v>1750</v>
      </c>
      <c r="K191" s="31">
        <v>-30.6</v>
      </c>
      <c r="L191" s="31"/>
      <c r="M191" s="31"/>
      <c r="N191" s="2">
        <f>SUM(J191:M191)</f>
        <v>1719.4</v>
      </c>
      <c r="O191" s="31"/>
      <c r="P191" s="31"/>
      <c r="Q191" s="31"/>
      <c r="R191" s="2">
        <v>1583.8</v>
      </c>
      <c r="S191" s="2">
        <v>1606.5</v>
      </c>
    </row>
    <row r="192" spans="1:19" s="107" customFormat="1" ht="27.75" hidden="1" customHeight="1">
      <c r="A192" s="18" t="s">
        <v>408</v>
      </c>
      <c r="B192" s="102" t="s">
        <v>117</v>
      </c>
      <c r="C192" s="102" t="s">
        <v>119</v>
      </c>
      <c r="D192" s="103" t="s">
        <v>172</v>
      </c>
      <c r="E192" s="103" t="s">
        <v>119</v>
      </c>
      <c r="F192" s="104" t="s">
        <v>137</v>
      </c>
      <c r="G192" s="104" t="s">
        <v>340</v>
      </c>
      <c r="H192" s="105" t="s">
        <v>341</v>
      </c>
      <c r="I192" s="105"/>
      <c r="J192" s="106">
        <f>J193</f>
        <v>819.8</v>
      </c>
      <c r="K192" s="106">
        <f>K193</f>
        <v>0</v>
      </c>
      <c r="L192" s="106">
        <f t="shared" ref="L192:S192" si="123">L193</f>
        <v>0</v>
      </c>
      <c r="M192" s="106">
        <f t="shared" si="123"/>
        <v>0</v>
      </c>
      <c r="N192" s="106">
        <f t="shared" si="123"/>
        <v>819.8</v>
      </c>
      <c r="O192" s="106">
        <f t="shared" si="123"/>
        <v>0</v>
      </c>
      <c r="P192" s="106">
        <f t="shared" si="123"/>
        <v>0</v>
      </c>
      <c r="Q192" s="106">
        <f t="shared" si="123"/>
        <v>0</v>
      </c>
      <c r="R192" s="106">
        <f t="shared" si="123"/>
        <v>0</v>
      </c>
      <c r="S192" s="106">
        <f t="shared" si="123"/>
        <v>0</v>
      </c>
    </row>
    <row r="193" spans="1:19" s="13" customFormat="1" ht="14.25" hidden="1" customHeight="1">
      <c r="A193" s="18" t="s">
        <v>348</v>
      </c>
      <c r="B193" s="14" t="s">
        <v>117</v>
      </c>
      <c r="C193" s="14" t="s">
        <v>119</v>
      </c>
      <c r="D193" s="15" t="s">
        <v>172</v>
      </c>
      <c r="E193" s="26" t="s">
        <v>119</v>
      </c>
      <c r="F193" s="27" t="s">
        <v>137</v>
      </c>
      <c r="G193" s="27" t="s">
        <v>340</v>
      </c>
      <c r="H193" s="1" t="s">
        <v>349</v>
      </c>
      <c r="I193" s="16"/>
      <c r="J193" s="30">
        <f>J194+J197+J210+J215</f>
        <v>819.8</v>
      </c>
      <c r="K193" s="30">
        <f>K194+K197+K210+K215</f>
        <v>0</v>
      </c>
      <c r="L193" s="30">
        <f t="shared" ref="L193:R193" si="124">L194+L197+L210+L215</f>
        <v>0</v>
      </c>
      <c r="M193" s="30">
        <f t="shared" si="124"/>
        <v>0</v>
      </c>
      <c r="N193" s="30">
        <f t="shared" si="124"/>
        <v>819.8</v>
      </c>
      <c r="O193" s="30">
        <f t="shared" si="124"/>
        <v>0</v>
      </c>
      <c r="P193" s="30">
        <f t="shared" si="124"/>
        <v>0</v>
      </c>
      <c r="Q193" s="30">
        <f t="shared" si="124"/>
        <v>0</v>
      </c>
      <c r="R193" s="30">
        <f t="shared" si="124"/>
        <v>0</v>
      </c>
      <c r="S193" s="30">
        <f t="shared" ref="S193" si="125">S194+S197+S210+S215</f>
        <v>0</v>
      </c>
    </row>
    <row r="194" spans="1:19" s="13" customFormat="1" ht="34.5" hidden="1" customHeight="1">
      <c r="A194" s="18" t="s">
        <v>126</v>
      </c>
      <c r="B194" s="14" t="s">
        <v>117</v>
      </c>
      <c r="C194" s="14" t="s">
        <v>119</v>
      </c>
      <c r="D194" s="15" t="s">
        <v>172</v>
      </c>
      <c r="E194" s="15" t="s">
        <v>119</v>
      </c>
      <c r="F194" s="108" t="s">
        <v>137</v>
      </c>
      <c r="G194" s="108" t="s">
        <v>340</v>
      </c>
      <c r="H194" s="3" t="s">
        <v>349</v>
      </c>
      <c r="I194" s="3" t="s">
        <v>127</v>
      </c>
      <c r="J194" s="31">
        <f t="shared" ref="J194:S195" si="126">J195</f>
        <v>24.4</v>
      </c>
      <c r="K194" s="31">
        <f t="shared" si="126"/>
        <v>0</v>
      </c>
      <c r="L194" s="31">
        <f t="shared" si="126"/>
        <v>0</v>
      </c>
      <c r="M194" s="31">
        <f t="shared" si="126"/>
        <v>0</v>
      </c>
      <c r="N194" s="31">
        <f t="shared" si="126"/>
        <v>24.4</v>
      </c>
      <c r="O194" s="31">
        <f t="shared" si="126"/>
        <v>0</v>
      </c>
      <c r="P194" s="31">
        <f t="shared" si="126"/>
        <v>0</v>
      </c>
      <c r="Q194" s="31">
        <f t="shared" si="126"/>
        <v>0</v>
      </c>
      <c r="R194" s="31">
        <f t="shared" si="126"/>
        <v>0</v>
      </c>
      <c r="S194" s="31">
        <f t="shared" si="126"/>
        <v>0</v>
      </c>
    </row>
    <row r="195" spans="1:19" s="24" customFormat="1" ht="15" hidden="1" customHeight="1">
      <c r="A195" s="109" t="s">
        <v>128</v>
      </c>
      <c r="B195" s="110" t="s">
        <v>117</v>
      </c>
      <c r="C195" s="110" t="s">
        <v>119</v>
      </c>
      <c r="D195" s="111" t="s">
        <v>172</v>
      </c>
      <c r="E195" s="111" t="s">
        <v>119</v>
      </c>
      <c r="F195" s="112" t="s">
        <v>137</v>
      </c>
      <c r="G195" s="112" t="s">
        <v>340</v>
      </c>
      <c r="H195" s="113" t="s">
        <v>349</v>
      </c>
      <c r="I195" s="113" t="s">
        <v>129</v>
      </c>
      <c r="J195" s="39">
        <f t="shared" si="126"/>
        <v>24.4</v>
      </c>
      <c r="K195" s="39">
        <f t="shared" si="126"/>
        <v>0</v>
      </c>
      <c r="L195" s="39">
        <f t="shared" si="126"/>
        <v>0</v>
      </c>
      <c r="M195" s="39">
        <f t="shared" si="126"/>
        <v>0</v>
      </c>
      <c r="N195" s="39">
        <f t="shared" si="126"/>
        <v>24.4</v>
      </c>
      <c r="O195" s="39">
        <f t="shared" si="126"/>
        <v>0</v>
      </c>
      <c r="P195" s="39">
        <f t="shared" si="126"/>
        <v>0</v>
      </c>
      <c r="Q195" s="39">
        <f t="shared" si="126"/>
        <v>0</v>
      </c>
      <c r="R195" s="39">
        <f t="shared" si="126"/>
        <v>0</v>
      </c>
      <c r="S195" s="39">
        <f t="shared" si="126"/>
        <v>0</v>
      </c>
    </row>
    <row r="196" spans="1:19" s="149" customFormat="1" ht="13.5" hidden="1" customHeight="1">
      <c r="A196" s="4" t="s">
        <v>178</v>
      </c>
      <c r="B196" s="5"/>
      <c r="C196" s="5"/>
      <c r="D196" s="6"/>
      <c r="E196" s="7"/>
      <c r="F196" s="316"/>
      <c r="G196" s="316"/>
      <c r="H196" s="317"/>
      <c r="I196" s="10" t="s">
        <v>385</v>
      </c>
      <c r="J196" s="128">
        <v>24.4</v>
      </c>
      <c r="K196" s="128"/>
      <c r="L196" s="128"/>
      <c r="M196" s="128"/>
      <c r="N196" s="2">
        <f>SUM(J196:M196)</f>
        <v>24.4</v>
      </c>
      <c r="O196" s="128"/>
      <c r="P196" s="128"/>
      <c r="Q196" s="128"/>
      <c r="R196" s="2"/>
      <c r="S196" s="2"/>
    </row>
    <row r="197" spans="1:19" s="17" customFormat="1" ht="26.25" hidden="1" customHeight="1">
      <c r="A197" s="18" t="s">
        <v>140</v>
      </c>
      <c r="B197" s="70" t="s">
        <v>117</v>
      </c>
      <c r="C197" s="70" t="s">
        <v>119</v>
      </c>
      <c r="D197" s="78" t="s">
        <v>172</v>
      </c>
      <c r="E197" s="26" t="s">
        <v>119</v>
      </c>
      <c r="F197" s="27" t="s">
        <v>137</v>
      </c>
      <c r="G197" s="27" t="s">
        <v>340</v>
      </c>
      <c r="H197" s="1" t="s">
        <v>349</v>
      </c>
      <c r="I197" s="127" t="s">
        <v>141</v>
      </c>
      <c r="J197" s="32">
        <f>J198</f>
        <v>368.5</v>
      </c>
      <c r="K197" s="32">
        <f>K198</f>
        <v>0</v>
      </c>
      <c r="L197" s="32">
        <f t="shared" ref="L197:S197" si="127">L198</f>
        <v>0</v>
      </c>
      <c r="M197" s="32">
        <f t="shared" si="127"/>
        <v>0</v>
      </c>
      <c r="N197" s="32">
        <f t="shared" si="127"/>
        <v>368.5</v>
      </c>
      <c r="O197" s="32">
        <f t="shared" si="127"/>
        <v>0</v>
      </c>
      <c r="P197" s="32">
        <f t="shared" si="127"/>
        <v>0</v>
      </c>
      <c r="Q197" s="32">
        <f t="shared" si="127"/>
        <v>0</v>
      </c>
      <c r="R197" s="32">
        <f t="shared" si="127"/>
        <v>0</v>
      </c>
      <c r="S197" s="32">
        <f t="shared" si="127"/>
        <v>0</v>
      </c>
    </row>
    <row r="198" spans="1:19" s="76" customFormat="1" ht="21" hidden="1" customHeight="1">
      <c r="A198" s="109" t="s">
        <v>142</v>
      </c>
      <c r="B198" s="130" t="s">
        <v>117</v>
      </c>
      <c r="C198" s="130" t="s">
        <v>119</v>
      </c>
      <c r="D198" s="131" t="s">
        <v>172</v>
      </c>
      <c r="E198" s="132" t="s">
        <v>119</v>
      </c>
      <c r="F198" s="133" t="s">
        <v>137</v>
      </c>
      <c r="G198" s="133" t="s">
        <v>340</v>
      </c>
      <c r="H198" s="134" t="s">
        <v>349</v>
      </c>
      <c r="I198" s="135" t="s">
        <v>143</v>
      </c>
      <c r="J198" s="40">
        <f>SUM(J199:J209)</f>
        <v>368.5</v>
      </c>
      <c r="K198" s="40">
        <f>SUM(K199:K209)</f>
        <v>0</v>
      </c>
      <c r="L198" s="40">
        <f t="shared" ref="L198:R198" si="128">SUM(L199:L209)</f>
        <v>0</v>
      </c>
      <c r="M198" s="40">
        <f t="shared" si="128"/>
        <v>0</v>
      </c>
      <c r="N198" s="40">
        <f t="shared" si="128"/>
        <v>368.5</v>
      </c>
      <c r="O198" s="40">
        <f t="shared" si="128"/>
        <v>0</v>
      </c>
      <c r="P198" s="40">
        <f t="shared" si="128"/>
        <v>0</v>
      </c>
      <c r="Q198" s="40">
        <f t="shared" si="128"/>
        <v>0</v>
      </c>
      <c r="R198" s="40">
        <f t="shared" si="128"/>
        <v>0</v>
      </c>
      <c r="S198" s="40">
        <f t="shared" ref="S198" si="129">SUM(S199:S209)</f>
        <v>0</v>
      </c>
    </row>
    <row r="199" spans="1:19" s="12" customFormat="1" ht="15" hidden="1" customHeight="1">
      <c r="A199" s="4"/>
      <c r="B199" s="5"/>
      <c r="C199" s="5"/>
      <c r="D199" s="6"/>
      <c r="E199" s="7"/>
      <c r="F199" s="8"/>
      <c r="G199" s="8"/>
      <c r="H199" s="9"/>
      <c r="I199" s="10" t="s">
        <v>386</v>
      </c>
      <c r="J199" s="11"/>
      <c r="K199" s="11"/>
      <c r="L199" s="11"/>
      <c r="M199" s="11"/>
      <c r="N199" s="2">
        <f t="shared" ref="N199:N209" si="130">SUM(J199:M199)</f>
        <v>0</v>
      </c>
      <c r="O199" s="11"/>
      <c r="P199" s="11"/>
      <c r="Q199" s="11"/>
      <c r="R199" s="2"/>
      <c r="S199" s="2"/>
    </row>
    <row r="200" spans="1:19" s="12" customFormat="1" ht="15" hidden="1" customHeight="1">
      <c r="A200" s="4" t="s">
        <v>429</v>
      </c>
      <c r="B200" s="5"/>
      <c r="C200" s="5"/>
      <c r="D200" s="6"/>
      <c r="E200" s="7"/>
      <c r="F200" s="8"/>
      <c r="G200" s="8"/>
      <c r="H200" s="9"/>
      <c r="I200" s="10" t="s">
        <v>386</v>
      </c>
      <c r="J200" s="11">
        <v>74.5</v>
      </c>
      <c r="K200" s="11"/>
      <c r="L200" s="11"/>
      <c r="M200" s="11"/>
      <c r="N200" s="2">
        <f t="shared" si="130"/>
        <v>74.5</v>
      </c>
      <c r="O200" s="11"/>
      <c r="P200" s="11"/>
      <c r="Q200" s="11"/>
      <c r="R200" s="2"/>
      <c r="S200" s="2"/>
    </row>
    <row r="201" spans="1:19" s="149" customFormat="1" ht="12.75" hidden="1" customHeight="1">
      <c r="A201" s="4" t="s">
        <v>179</v>
      </c>
      <c r="B201" s="5"/>
      <c r="C201" s="5"/>
      <c r="D201" s="6"/>
      <c r="E201" s="7"/>
      <c r="F201" s="8"/>
      <c r="G201" s="8"/>
      <c r="H201" s="9"/>
      <c r="I201" s="10" t="s">
        <v>387</v>
      </c>
      <c r="J201" s="2">
        <v>150</v>
      </c>
      <c r="K201" s="2"/>
      <c r="L201" s="2"/>
      <c r="M201" s="2"/>
      <c r="N201" s="2">
        <f t="shared" si="130"/>
        <v>150</v>
      </c>
      <c r="O201" s="2"/>
      <c r="P201" s="2"/>
      <c r="Q201" s="2"/>
      <c r="R201" s="2"/>
      <c r="S201" s="2"/>
    </row>
    <row r="202" spans="1:19" s="149" customFormat="1" ht="12.75" hidden="1" customHeight="1">
      <c r="A202" s="4"/>
      <c r="B202" s="5"/>
      <c r="C202" s="5"/>
      <c r="D202" s="6"/>
      <c r="E202" s="7"/>
      <c r="F202" s="8"/>
      <c r="G202" s="8"/>
      <c r="H202" s="9"/>
      <c r="I202" s="10" t="s">
        <v>387</v>
      </c>
      <c r="J202" s="2">
        <v>110.7</v>
      </c>
      <c r="K202" s="2"/>
      <c r="L202" s="2"/>
      <c r="M202" s="2"/>
      <c r="N202" s="2">
        <f t="shared" si="130"/>
        <v>110.7</v>
      </c>
      <c r="O202" s="2"/>
      <c r="P202" s="2"/>
      <c r="Q202" s="2"/>
      <c r="R202" s="2"/>
      <c r="S202" s="2"/>
    </row>
    <row r="203" spans="1:19" s="149" customFormat="1" ht="12.75" hidden="1" customHeight="1">
      <c r="A203" s="4" t="s">
        <v>181</v>
      </c>
      <c r="B203" s="5"/>
      <c r="C203" s="5"/>
      <c r="D203" s="6"/>
      <c r="E203" s="7"/>
      <c r="F203" s="8"/>
      <c r="G203" s="8"/>
      <c r="H203" s="9"/>
      <c r="I203" s="10" t="s">
        <v>387</v>
      </c>
      <c r="J203" s="2">
        <v>10</v>
      </c>
      <c r="K203" s="2"/>
      <c r="L203" s="2"/>
      <c r="M203" s="2"/>
      <c r="N203" s="2">
        <f t="shared" si="130"/>
        <v>10</v>
      </c>
      <c r="O203" s="2"/>
      <c r="P203" s="2"/>
      <c r="Q203" s="2"/>
      <c r="R203" s="2"/>
      <c r="S203" s="2"/>
    </row>
    <row r="204" spans="1:19" s="149" customFormat="1" ht="12.75" hidden="1" customHeight="1">
      <c r="A204" s="4" t="s">
        <v>499</v>
      </c>
      <c r="B204" s="5"/>
      <c r="C204" s="5"/>
      <c r="D204" s="6"/>
      <c r="E204" s="7"/>
      <c r="F204" s="8"/>
      <c r="G204" s="8"/>
      <c r="H204" s="9"/>
      <c r="I204" s="10" t="s">
        <v>387</v>
      </c>
      <c r="J204" s="2">
        <v>0</v>
      </c>
      <c r="K204" s="2"/>
      <c r="L204" s="2"/>
      <c r="M204" s="2"/>
      <c r="N204" s="2">
        <f t="shared" si="130"/>
        <v>0</v>
      </c>
      <c r="O204" s="2"/>
      <c r="P204" s="2"/>
      <c r="Q204" s="2"/>
      <c r="R204" s="2"/>
      <c r="S204" s="2"/>
    </row>
    <row r="205" spans="1:19" s="149" customFormat="1" ht="12.75" hidden="1" customHeight="1">
      <c r="A205" s="4" t="s">
        <v>430</v>
      </c>
      <c r="B205" s="5"/>
      <c r="C205" s="5"/>
      <c r="D205" s="6"/>
      <c r="E205" s="7"/>
      <c r="F205" s="8"/>
      <c r="G205" s="8"/>
      <c r="H205" s="9"/>
      <c r="I205" s="10" t="s">
        <v>387</v>
      </c>
      <c r="J205" s="2">
        <v>0</v>
      </c>
      <c r="K205" s="2"/>
      <c r="L205" s="2"/>
      <c r="M205" s="2"/>
      <c r="N205" s="2">
        <f t="shared" si="130"/>
        <v>0</v>
      </c>
      <c r="O205" s="2"/>
      <c r="P205" s="2"/>
      <c r="Q205" s="2"/>
      <c r="R205" s="2"/>
      <c r="S205" s="2"/>
    </row>
    <row r="206" spans="1:19" s="149" customFormat="1" ht="12.75" hidden="1" customHeight="1">
      <c r="A206" s="4" t="s">
        <v>431</v>
      </c>
      <c r="B206" s="5"/>
      <c r="C206" s="5"/>
      <c r="D206" s="6"/>
      <c r="E206" s="7"/>
      <c r="F206" s="8"/>
      <c r="G206" s="8"/>
      <c r="H206" s="9"/>
      <c r="I206" s="10" t="s">
        <v>387</v>
      </c>
      <c r="J206" s="2">
        <v>0</v>
      </c>
      <c r="K206" s="2"/>
      <c r="L206" s="2"/>
      <c r="M206" s="2"/>
      <c r="N206" s="2">
        <f t="shared" si="130"/>
        <v>0</v>
      </c>
      <c r="O206" s="2"/>
      <c r="P206" s="2"/>
      <c r="Q206" s="2"/>
      <c r="R206" s="2"/>
      <c r="S206" s="2"/>
    </row>
    <row r="207" spans="1:19" s="149" customFormat="1" ht="12.75" hidden="1" customHeight="1">
      <c r="A207" s="4" t="s">
        <v>883</v>
      </c>
      <c r="B207" s="5"/>
      <c r="C207" s="5"/>
      <c r="D207" s="6"/>
      <c r="E207" s="7"/>
      <c r="F207" s="8"/>
      <c r="G207" s="8"/>
      <c r="H207" s="9"/>
      <c r="I207" s="10" t="s">
        <v>387</v>
      </c>
      <c r="J207" s="2">
        <v>0</v>
      </c>
      <c r="K207" s="2"/>
      <c r="L207" s="2"/>
      <c r="M207" s="2"/>
      <c r="N207" s="2">
        <f t="shared" si="130"/>
        <v>0</v>
      </c>
      <c r="O207" s="2"/>
      <c r="P207" s="2"/>
      <c r="Q207" s="2"/>
      <c r="R207" s="2"/>
      <c r="S207" s="2"/>
    </row>
    <row r="208" spans="1:19" s="149" customFormat="1" ht="12.75" hidden="1" customHeight="1">
      <c r="A208" s="4" t="s">
        <v>691</v>
      </c>
      <c r="B208" s="5"/>
      <c r="C208" s="5"/>
      <c r="D208" s="6"/>
      <c r="E208" s="7"/>
      <c r="F208" s="8"/>
      <c r="G208" s="8"/>
      <c r="H208" s="9"/>
      <c r="I208" s="10" t="s">
        <v>387</v>
      </c>
      <c r="J208" s="2">
        <v>7.5</v>
      </c>
      <c r="K208" s="2"/>
      <c r="L208" s="2"/>
      <c r="M208" s="2"/>
      <c r="N208" s="2">
        <f t="shared" si="130"/>
        <v>7.5</v>
      </c>
      <c r="O208" s="2"/>
      <c r="P208" s="2"/>
      <c r="Q208" s="2"/>
      <c r="R208" s="2"/>
      <c r="S208" s="2"/>
    </row>
    <row r="209" spans="1:19" s="149" customFormat="1" ht="18" hidden="1" customHeight="1">
      <c r="A209" s="4" t="s">
        <v>692</v>
      </c>
      <c r="B209" s="5"/>
      <c r="C209" s="5"/>
      <c r="D209" s="6"/>
      <c r="E209" s="7"/>
      <c r="F209" s="8"/>
      <c r="G209" s="8"/>
      <c r="H209" s="9"/>
      <c r="I209" s="10" t="s">
        <v>387</v>
      </c>
      <c r="J209" s="2">
        <v>15.8</v>
      </c>
      <c r="K209" s="2"/>
      <c r="L209" s="2"/>
      <c r="M209" s="2"/>
      <c r="N209" s="2">
        <f t="shared" si="130"/>
        <v>15.8</v>
      </c>
      <c r="O209" s="2"/>
      <c r="P209" s="2"/>
      <c r="Q209" s="2"/>
      <c r="R209" s="2"/>
      <c r="S209" s="2"/>
    </row>
    <row r="210" spans="1:19" s="12" customFormat="1" ht="14.25" hidden="1" customHeight="1">
      <c r="A210" s="18" t="s">
        <v>175</v>
      </c>
      <c r="B210" s="5" t="s">
        <v>117</v>
      </c>
      <c r="C210" s="5" t="s">
        <v>119</v>
      </c>
      <c r="D210" s="6" t="s">
        <v>172</v>
      </c>
      <c r="E210" s="26" t="s">
        <v>119</v>
      </c>
      <c r="F210" s="27" t="s">
        <v>137</v>
      </c>
      <c r="G210" s="27" t="s">
        <v>340</v>
      </c>
      <c r="H210" s="1" t="s">
        <v>349</v>
      </c>
      <c r="I210" s="16">
        <v>300</v>
      </c>
      <c r="J210" s="30">
        <f>J211</f>
        <v>285</v>
      </c>
      <c r="K210" s="30">
        <f>K211</f>
        <v>0</v>
      </c>
      <c r="L210" s="30">
        <f t="shared" ref="L210:S210" si="131">L211</f>
        <v>0</v>
      </c>
      <c r="M210" s="30">
        <f t="shared" si="131"/>
        <v>0</v>
      </c>
      <c r="N210" s="30">
        <f t="shared" si="131"/>
        <v>285</v>
      </c>
      <c r="O210" s="30">
        <f t="shared" si="131"/>
        <v>0</v>
      </c>
      <c r="P210" s="30">
        <f t="shared" si="131"/>
        <v>0</v>
      </c>
      <c r="Q210" s="30">
        <f t="shared" si="131"/>
        <v>0</v>
      </c>
      <c r="R210" s="30">
        <f t="shared" si="131"/>
        <v>0</v>
      </c>
      <c r="S210" s="30">
        <f t="shared" si="131"/>
        <v>0</v>
      </c>
    </row>
    <row r="211" spans="1:19" s="24" customFormat="1" ht="13.5" hidden="1" customHeight="1">
      <c r="A211" s="109" t="s">
        <v>182</v>
      </c>
      <c r="B211" s="130" t="s">
        <v>117</v>
      </c>
      <c r="C211" s="130" t="s">
        <v>119</v>
      </c>
      <c r="D211" s="131" t="s">
        <v>172</v>
      </c>
      <c r="E211" s="132" t="s">
        <v>119</v>
      </c>
      <c r="F211" s="133" t="s">
        <v>137</v>
      </c>
      <c r="G211" s="133" t="s">
        <v>340</v>
      </c>
      <c r="H211" s="134" t="s">
        <v>349</v>
      </c>
      <c r="I211" s="56">
        <v>350</v>
      </c>
      <c r="J211" s="128">
        <f>SUM(J212:J214)</f>
        <v>285</v>
      </c>
      <c r="K211" s="128">
        <f>SUM(K212:K214)</f>
        <v>0</v>
      </c>
      <c r="L211" s="128">
        <f t="shared" ref="L211:R211" si="132">SUM(L212:L214)</f>
        <v>0</v>
      </c>
      <c r="M211" s="128">
        <f t="shared" si="132"/>
        <v>0</v>
      </c>
      <c r="N211" s="128">
        <f t="shared" si="132"/>
        <v>285</v>
      </c>
      <c r="O211" s="128">
        <f t="shared" si="132"/>
        <v>0</v>
      </c>
      <c r="P211" s="128">
        <f t="shared" si="132"/>
        <v>0</v>
      </c>
      <c r="Q211" s="128">
        <f t="shared" si="132"/>
        <v>0</v>
      </c>
      <c r="R211" s="128">
        <f t="shared" si="132"/>
        <v>0</v>
      </c>
      <c r="S211" s="128">
        <f t="shared" ref="S211" si="133">SUM(S212:S214)</f>
        <v>0</v>
      </c>
    </row>
    <row r="212" spans="1:19" s="149" customFormat="1" ht="12.75" hidden="1" customHeight="1">
      <c r="A212" s="4" t="s">
        <v>494</v>
      </c>
      <c r="B212" s="5"/>
      <c r="C212" s="5"/>
      <c r="D212" s="6"/>
      <c r="E212" s="7"/>
      <c r="F212" s="8"/>
      <c r="G212" s="8"/>
      <c r="H212" s="9"/>
      <c r="I212" s="10" t="s">
        <v>501</v>
      </c>
      <c r="J212" s="2">
        <v>100</v>
      </c>
      <c r="K212" s="2"/>
      <c r="L212" s="2"/>
      <c r="M212" s="2"/>
      <c r="N212" s="2">
        <f>SUM(J212:M212)</f>
        <v>100</v>
      </c>
      <c r="O212" s="2"/>
      <c r="P212" s="2"/>
      <c r="Q212" s="2"/>
      <c r="R212" s="2"/>
      <c r="S212" s="2"/>
    </row>
    <row r="213" spans="1:19" s="149" customFormat="1" ht="12.75" hidden="1" customHeight="1">
      <c r="A213" s="4" t="s">
        <v>495</v>
      </c>
      <c r="B213" s="5"/>
      <c r="C213" s="5"/>
      <c r="D213" s="6"/>
      <c r="E213" s="7"/>
      <c r="F213" s="8"/>
      <c r="G213" s="8"/>
      <c r="H213" s="9"/>
      <c r="I213" s="10" t="s">
        <v>501</v>
      </c>
      <c r="J213" s="2">
        <v>85</v>
      </c>
      <c r="K213" s="2"/>
      <c r="L213" s="2"/>
      <c r="M213" s="2"/>
      <c r="N213" s="2">
        <f>SUM(J213:M213)</f>
        <v>85</v>
      </c>
      <c r="O213" s="2"/>
      <c r="P213" s="2"/>
      <c r="Q213" s="2"/>
      <c r="R213" s="2"/>
      <c r="S213" s="2"/>
    </row>
    <row r="214" spans="1:19" s="149" customFormat="1" ht="12.75" hidden="1" customHeight="1">
      <c r="A214" s="4" t="s">
        <v>496</v>
      </c>
      <c r="B214" s="5"/>
      <c r="C214" s="5"/>
      <c r="D214" s="6"/>
      <c r="E214" s="7"/>
      <c r="F214" s="8"/>
      <c r="G214" s="8"/>
      <c r="H214" s="9"/>
      <c r="I214" s="10" t="s">
        <v>501</v>
      </c>
      <c r="J214" s="2">
        <v>100</v>
      </c>
      <c r="K214" s="2"/>
      <c r="L214" s="2"/>
      <c r="M214" s="2"/>
      <c r="N214" s="2">
        <f>SUM(J214:M214)</f>
        <v>100</v>
      </c>
      <c r="O214" s="2"/>
      <c r="P214" s="2"/>
      <c r="Q214" s="2"/>
      <c r="R214" s="2"/>
      <c r="S214" s="2"/>
    </row>
    <row r="215" spans="1:19" s="17" customFormat="1" ht="16.5" hidden="1" customHeight="1">
      <c r="A215" s="18" t="s">
        <v>144</v>
      </c>
      <c r="B215" s="70" t="s">
        <v>117</v>
      </c>
      <c r="C215" s="70" t="s">
        <v>119</v>
      </c>
      <c r="D215" s="78" t="s">
        <v>172</v>
      </c>
      <c r="E215" s="26" t="s">
        <v>119</v>
      </c>
      <c r="F215" s="27" t="s">
        <v>137</v>
      </c>
      <c r="G215" s="27" t="s">
        <v>340</v>
      </c>
      <c r="H215" s="1" t="s">
        <v>349</v>
      </c>
      <c r="I215" s="127" t="s">
        <v>145</v>
      </c>
      <c r="J215" s="32">
        <f>J216</f>
        <v>141.9</v>
      </c>
      <c r="K215" s="32">
        <f>K216</f>
        <v>0</v>
      </c>
      <c r="L215" s="32">
        <f t="shared" ref="L215:S215" si="134">L216</f>
        <v>0</v>
      </c>
      <c r="M215" s="32">
        <f t="shared" si="134"/>
        <v>0</v>
      </c>
      <c r="N215" s="32">
        <f t="shared" si="134"/>
        <v>141.9</v>
      </c>
      <c r="O215" s="32">
        <f t="shared" si="134"/>
        <v>0</v>
      </c>
      <c r="P215" s="32">
        <f t="shared" si="134"/>
        <v>0</v>
      </c>
      <c r="Q215" s="32">
        <f t="shared" si="134"/>
        <v>0</v>
      </c>
      <c r="R215" s="32">
        <f t="shared" si="134"/>
        <v>0</v>
      </c>
      <c r="S215" s="32">
        <f t="shared" si="134"/>
        <v>0</v>
      </c>
    </row>
    <row r="216" spans="1:19" s="76" customFormat="1" ht="16.5" hidden="1" customHeight="1">
      <c r="A216" s="109" t="s">
        <v>146</v>
      </c>
      <c r="B216" s="130" t="s">
        <v>117</v>
      </c>
      <c r="C216" s="130" t="s">
        <v>119</v>
      </c>
      <c r="D216" s="131" t="s">
        <v>172</v>
      </c>
      <c r="E216" s="132" t="s">
        <v>119</v>
      </c>
      <c r="F216" s="133" t="s">
        <v>137</v>
      </c>
      <c r="G216" s="133" t="s">
        <v>340</v>
      </c>
      <c r="H216" s="134" t="s">
        <v>349</v>
      </c>
      <c r="I216" s="135" t="s">
        <v>147</v>
      </c>
      <c r="J216" s="40">
        <f>J218+J217</f>
        <v>141.9</v>
      </c>
      <c r="K216" s="40">
        <f>K218+K217</f>
        <v>0</v>
      </c>
      <c r="L216" s="40">
        <f t="shared" ref="L216:R216" si="135">L218+L217</f>
        <v>0</v>
      </c>
      <c r="M216" s="40">
        <f t="shared" si="135"/>
        <v>0</v>
      </c>
      <c r="N216" s="40">
        <f t="shared" si="135"/>
        <v>141.9</v>
      </c>
      <c r="O216" s="40">
        <f t="shared" si="135"/>
        <v>0</v>
      </c>
      <c r="P216" s="40">
        <f t="shared" si="135"/>
        <v>0</v>
      </c>
      <c r="Q216" s="40">
        <f t="shared" si="135"/>
        <v>0</v>
      </c>
      <c r="R216" s="40">
        <f t="shared" si="135"/>
        <v>0</v>
      </c>
      <c r="S216" s="40">
        <f t="shared" ref="S216" si="136">S218+S217</f>
        <v>0</v>
      </c>
    </row>
    <row r="217" spans="1:19" s="76" customFormat="1" ht="16.5" hidden="1" customHeight="1">
      <c r="A217" s="41" t="s">
        <v>693</v>
      </c>
      <c r="B217" s="130"/>
      <c r="C217" s="130"/>
      <c r="D217" s="131"/>
      <c r="E217" s="132"/>
      <c r="F217" s="133"/>
      <c r="G217" s="133"/>
      <c r="H217" s="134"/>
      <c r="I217" s="135" t="s">
        <v>183</v>
      </c>
      <c r="J217" s="128">
        <v>0</v>
      </c>
      <c r="K217" s="128"/>
      <c r="L217" s="128"/>
      <c r="M217" s="128"/>
      <c r="N217" s="2">
        <f>SUM(J217:M217)</f>
        <v>0</v>
      </c>
      <c r="O217" s="128"/>
      <c r="P217" s="128"/>
      <c r="Q217" s="128"/>
      <c r="R217" s="2"/>
      <c r="S217" s="2"/>
    </row>
    <row r="218" spans="1:19" s="17" customFormat="1" ht="15.75" hidden="1" customHeight="1">
      <c r="A218" s="4" t="s">
        <v>432</v>
      </c>
      <c r="B218" s="5"/>
      <c r="C218" s="5"/>
      <c r="D218" s="6"/>
      <c r="E218" s="7"/>
      <c r="F218" s="8"/>
      <c r="G218" s="8"/>
      <c r="H218" s="9"/>
      <c r="I218" s="10" t="s">
        <v>183</v>
      </c>
      <c r="J218" s="2">
        <v>141.9</v>
      </c>
      <c r="K218" s="2"/>
      <c r="L218" s="2"/>
      <c r="M218" s="2"/>
      <c r="N218" s="2">
        <f>SUM(J218:M218)</f>
        <v>141.9</v>
      </c>
      <c r="O218" s="2"/>
      <c r="P218" s="2"/>
      <c r="Q218" s="2"/>
      <c r="R218" s="2"/>
      <c r="S218" s="2"/>
    </row>
    <row r="219" spans="1:19" s="17" customFormat="1" ht="39" customHeight="1">
      <c r="A219" s="96" t="s">
        <v>873</v>
      </c>
      <c r="B219" s="97" t="s">
        <v>117</v>
      </c>
      <c r="C219" s="97" t="s">
        <v>119</v>
      </c>
      <c r="D219" s="98" t="s">
        <v>172</v>
      </c>
      <c r="E219" s="98" t="s">
        <v>121</v>
      </c>
      <c r="F219" s="99" t="s">
        <v>122</v>
      </c>
      <c r="G219" s="99" t="s">
        <v>340</v>
      </c>
      <c r="H219" s="100" t="s">
        <v>341</v>
      </c>
      <c r="I219" s="100"/>
      <c r="J219" s="101" t="e">
        <f>J225+J220</f>
        <v>#REF!</v>
      </c>
      <c r="K219" s="101" t="e">
        <f>K225+K220</f>
        <v>#REF!</v>
      </c>
      <c r="L219" s="101" t="e">
        <f t="shared" ref="L219:R219" si="137">L225+L220</f>
        <v>#REF!</v>
      </c>
      <c r="M219" s="101" t="e">
        <f t="shared" si="137"/>
        <v>#REF!</v>
      </c>
      <c r="N219" s="101" t="e">
        <f t="shared" si="137"/>
        <v>#REF!</v>
      </c>
      <c r="O219" s="101" t="e">
        <f t="shared" si="137"/>
        <v>#REF!</v>
      </c>
      <c r="P219" s="101" t="e">
        <f t="shared" si="137"/>
        <v>#REF!</v>
      </c>
      <c r="Q219" s="101" t="e">
        <f t="shared" si="137"/>
        <v>#REF!</v>
      </c>
      <c r="R219" s="101">
        <f t="shared" si="137"/>
        <v>10600.8</v>
      </c>
      <c r="S219" s="101">
        <f t="shared" ref="S219" si="138">S225+S220</f>
        <v>10756</v>
      </c>
    </row>
    <row r="220" spans="1:19" s="107" customFormat="1" ht="27.75" customHeight="1">
      <c r="A220" s="72" t="s">
        <v>878</v>
      </c>
      <c r="B220" s="120" t="s">
        <v>117</v>
      </c>
      <c r="C220" s="120" t="s">
        <v>119</v>
      </c>
      <c r="D220" s="121" t="s">
        <v>172</v>
      </c>
      <c r="E220" s="121" t="s">
        <v>121</v>
      </c>
      <c r="F220" s="144" t="s">
        <v>124</v>
      </c>
      <c r="G220" s="144" t="s">
        <v>340</v>
      </c>
      <c r="H220" s="125" t="s">
        <v>341</v>
      </c>
      <c r="I220" s="125"/>
      <c r="J220" s="126">
        <f t="shared" ref="J220:S223" si="139">J221</f>
        <v>983.1</v>
      </c>
      <c r="K220" s="126">
        <f t="shared" si="139"/>
        <v>0</v>
      </c>
      <c r="L220" s="126">
        <f t="shared" si="139"/>
        <v>0</v>
      </c>
      <c r="M220" s="126">
        <f t="shared" si="139"/>
        <v>0</v>
      </c>
      <c r="N220" s="126">
        <f t="shared" si="139"/>
        <v>983.1</v>
      </c>
      <c r="O220" s="126">
        <f t="shared" si="139"/>
        <v>0</v>
      </c>
      <c r="P220" s="126">
        <f t="shared" si="139"/>
        <v>0</v>
      </c>
      <c r="Q220" s="126">
        <f t="shared" si="139"/>
        <v>0</v>
      </c>
      <c r="R220" s="126">
        <f t="shared" si="139"/>
        <v>906.4</v>
      </c>
      <c r="S220" s="126">
        <f t="shared" si="139"/>
        <v>919.4</v>
      </c>
    </row>
    <row r="221" spans="1:19" s="13" customFormat="1" ht="15.75" customHeight="1">
      <c r="A221" s="18" t="s">
        <v>348</v>
      </c>
      <c r="B221" s="14" t="s">
        <v>117</v>
      </c>
      <c r="C221" s="14" t="s">
        <v>119</v>
      </c>
      <c r="D221" s="15" t="s">
        <v>172</v>
      </c>
      <c r="E221" s="26" t="s">
        <v>121</v>
      </c>
      <c r="F221" s="27" t="s">
        <v>124</v>
      </c>
      <c r="G221" s="27" t="s">
        <v>340</v>
      </c>
      <c r="H221" s="1" t="s">
        <v>349</v>
      </c>
      <c r="I221" s="16"/>
      <c r="J221" s="30">
        <f t="shared" ref="J221:Q221" si="140">J223</f>
        <v>983.1</v>
      </c>
      <c r="K221" s="30">
        <f t="shared" si="140"/>
        <v>0</v>
      </c>
      <c r="L221" s="30">
        <f t="shared" si="140"/>
        <v>0</v>
      </c>
      <c r="M221" s="30">
        <f t="shared" si="140"/>
        <v>0</v>
      </c>
      <c r="N221" s="30">
        <f t="shared" si="140"/>
        <v>983.1</v>
      </c>
      <c r="O221" s="30">
        <f t="shared" si="140"/>
        <v>0</v>
      </c>
      <c r="P221" s="30">
        <f t="shared" si="140"/>
        <v>0</v>
      </c>
      <c r="Q221" s="30">
        <f t="shared" si="140"/>
        <v>0</v>
      </c>
      <c r="R221" s="30">
        <f>R222</f>
        <v>906.4</v>
      </c>
      <c r="S221" s="30">
        <f>S222</f>
        <v>919.4</v>
      </c>
    </row>
    <row r="222" spans="1:19" s="13" customFormat="1" ht="25.5" customHeight="1">
      <c r="A222" s="18" t="s">
        <v>140</v>
      </c>
      <c r="B222" s="70" t="s">
        <v>117</v>
      </c>
      <c r="C222" s="70" t="s">
        <v>119</v>
      </c>
      <c r="D222" s="78" t="s">
        <v>172</v>
      </c>
      <c r="E222" s="26" t="s">
        <v>121</v>
      </c>
      <c r="F222" s="27" t="s">
        <v>124</v>
      </c>
      <c r="G222" s="27" t="s">
        <v>340</v>
      </c>
      <c r="H222" s="1" t="s">
        <v>349</v>
      </c>
      <c r="I222" s="127" t="s">
        <v>141</v>
      </c>
      <c r="J222" s="30">
        <f t="shared" ref="J222:S222" si="141">J223</f>
        <v>983.1</v>
      </c>
      <c r="K222" s="30">
        <f t="shared" si="141"/>
        <v>0</v>
      </c>
      <c r="L222" s="30">
        <f t="shared" si="141"/>
        <v>0</v>
      </c>
      <c r="M222" s="30">
        <f t="shared" si="141"/>
        <v>0</v>
      </c>
      <c r="N222" s="30">
        <f t="shared" si="141"/>
        <v>983.1</v>
      </c>
      <c r="O222" s="30">
        <f t="shared" si="141"/>
        <v>0</v>
      </c>
      <c r="P222" s="30">
        <f t="shared" si="141"/>
        <v>0</v>
      </c>
      <c r="Q222" s="30">
        <f t="shared" si="141"/>
        <v>0</v>
      </c>
      <c r="R222" s="30">
        <f t="shared" si="141"/>
        <v>906.4</v>
      </c>
      <c r="S222" s="30">
        <f t="shared" si="141"/>
        <v>919.4</v>
      </c>
    </row>
    <row r="223" spans="1:19" s="76" customFormat="1" ht="24" customHeight="1">
      <c r="A223" s="109" t="s">
        <v>142</v>
      </c>
      <c r="B223" s="130" t="s">
        <v>117</v>
      </c>
      <c r="C223" s="130" t="s">
        <v>119</v>
      </c>
      <c r="D223" s="131" t="s">
        <v>172</v>
      </c>
      <c r="E223" s="132" t="s">
        <v>121</v>
      </c>
      <c r="F223" s="133" t="s">
        <v>124</v>
      </c>
      <c r="G223" s="133" t="s">
        <v>340</v>
      </c>
      <c r="H223" s="134" t="s">
        <v>349</v>
      </c>
      <c r="I223" s="135" t="s">
        <v>143</v>
      </c>
      <c r="J223" s="40">
        <f t="shared" si="139"/>
        <v>983.1</v>
      </c>
      <c r="K223" s="40">
        <f t="shared" si="139"/>
        <v>0</v>
      </c>
      <c r="L223" s="40">
        <f t="shared" si="139"/>
        <v>0</v>
      </c>
      <c r="M223" s="40">
        <f t="shared" si="139"/>
        <v>0</v>
      </c>
      <c r="N223" s="40">
        <f t="shared" si="139"/>
        <v>983.1</v>
      </c>
      <c r="O223" s="40">
        <f t="shared" si="139"/>
        <v>0</v>
      </c>
      <c r="P223" s="40">
        <f t="shared" si="139"/>
        <v>0</v>
      </c>
      <c r="Q223" s="40">
        <f t="shared" si="139"/>
        <v>0</v>
      </c>
      <c r="R223" s="40">
        <f t="shared" si="139"/>
        <v>906.4</v>
      </c>
      <c r="S223" s="40">
        <f t="shared" si="139"/>
        <v>919.4</v>
      </c>
    </row>
    <row r="224" spans="1:19" s="12" customFormat="1" ht="12.75" hidden="1" customHeight="1">
      <c r="A224" s="4" t="s">
        <v>694</v>
      </c>
      <c r="B224" s="5"/>
      <c r="C224" s="5"/>
      <c r="D224" s="6"/>
      <c r="E224" s="7"/>
      <c r="F224" s="8"/>
      <c r="G224" s="8"/>
      <c r="H224" s="9"/>
      <c r="I224" s="10" t="s">
        <v>386</v>
      </c>
      <c r="J224" s="11">
        <v>983.1</v>
      </c>
      <c r="K224" s="11"/>
      <c r="L224" s="11"/>
      <c r="M224" s="11"/>
      <c r="N224" s="2">
        <f>SUM(J224:M224)</f>
        <v>983.1</v>
      </c>
      <c r="O224" s="11"/>
      <c r="P224" s="11"/>
      <c r="Q224" s="11"/>
      <c r="R224" s="2">
        <v>906.4</v>
      </c>
      <c r="S224" s="2">
        <v>919.4</v>
      </c>
    </row>
    <row r="225" spans="1:19" s="107" customFormat="1" ht="51.75" customHeight="1">
      <c r="A225" s="18" t="s">
        <v>877</v>
      </c>
      <c r="B225" s="120" t="s">
        <v>117</v>
      </c>
      <c r="C225" s="120" t="s">
        <v>119</v>
      </c>
      <c r="D225" s="121" t="s">
        <v>172</v>
      </c>
      <c r="E225" s="121" t="s">
        <v>121</v>
      </c>
      <c r="F225" s="144" t="s">
        <v>137</v>
      </c>
      <c r="G225" s="144" t="s">
        <v>340</v>
      </c>
      <c r="H225" s="125" t="s">
        <v>341</v>
      </c>
      <c r="I225" s="125"/>
      <c r="J225" s="126" t="e">
        <f t="shared" ref="J225:S225" si="142">J226</f>
        <v>#REF!</v>
      </c>
      <c r="K225" s="126" t="e">
        <f t="shared" si="142"/>
        <v>#REF!</v>
      </c>
      <c r="L225" s="126" t="e">
        <f t="shared" si="142"/>
        <v>#REF!</v>
      </c>
      <c r="M225" s="126" t="e">
        <f t="shared" si="142"/>
        <v>#REF!</v>
      </c>
      <c r="N225" s="126" t="e">
        <f t="shared" si="142"/>
        <v>#REF!</v>
      </c>
      <c r="O225" s="126" t="e">
        <f t="shared" si="142"/>
        <v>#REF!</v>
      </c>
      <c r="P225" s="126" t="e">
        <f t="shared" si="142"/>
        <v>#REF!</v>
      </c>
      <c r="Q225" s="126" t="e">
        <f t="shared" si="142"/>
        <v>#REF!</v>
      </c>
      <c r="R225" s="126">
        <f t="shared" si="142"/>
        <v>9694.4</v>
      </c>
      <c r="S225" s="126">
        <f t="shared" si="142"/>
        <v>9836.6</v>
      </c>
    </row>
    <row r="226" spans="1:19" s="13" customFormat="1" ht="16.5" customHeight="1">
      <c r="A226" s="69" t="s">
        <v>186</v>
      </c>
      <c r="B226" s="70" t="s">
        <v>117</v>
      </c>
      <c r="C226" s="70" t="s">
        <v>119</v>
      </c>
      <c r="D226" s="78" t="s">
        <v>172</v>
      </c>
      <c r="E226" s="78" t="s">
        <v>121</v>
      </c>
      <c r="F226" s="145" t="s">
        <v>137</v>
      </c>
      <c r="G226" s="145" t="s">
        <v>340</v>
      </c>
      <c r="H226" s="127" t="s">
        <v>350</v>
      </c>
      <c r="I226" s="127"/>
      <c r="J226" s="32" t="e">
        <f>#REF!</f>
        <v>#REF!</v>
      </c>
      <c r="K226" s="32" t="e">
        <f>#REF!</f>
        <v>#REF!</v>
      </c>
      <c r="L226" s="32" t="e">
        <f>#REF!</f>
        <v>#REF!</v>
      </c>
      <c r="M226" s="32" t="e">
        <f>#REF!</f>
        <v>#REF!</v>
      </c>
      <c r="N226" s="32" t="e">
        <f>#REF!</f>
        <v>#REF!</v>
      </c>
      <c r="O226" s="32" t="e">
        <f>#REF!</f>
        <v>#REF!</v>
      </c>
      <c r="P226" s="32" t="e">
        <f>#REF!</f>
        <v>#REF!</v>
      </c>
      <c r="Q226" s="32" t="e">
        <f>#REF!</f>
        <v>#REF!</v>
      </c>
      <c r="R226" s="32">
        <f>R227+R231+R235</f>
        <v>9694.4</v>
      </c>
      <c r="S226" s="32">
        <f>S227+S231+S235</f>
        <v>9836.6</v>
      </c>
    </row>
    <row r="227" spans="1:19" s="24" customFormat="1" ht="15" customHeight="1">
      <c r="A227" s="109" t="s">
        <v>206</v>
      </c>
      <c r="B227" s="110" t="s">
        <v>117</v>
      </c>
      <c r="C227" s="110" t="s">
        <v>119</v>
      </c>
      <c r="D227" s="111" t="s">
        <v>172</v>
      </c>
      <c r="E227" s="132" t="s">
        <v>121</v>
      </c>
      <c r="F227" s="133" t="s">
        <v>137</v>
      </c>
      <c r="G227" s="133" t="s">
        <v>340</v>
      </c>
      <c r="H227" s="134" t="s">
        <v>350</v>
      </c>
      <c r="I227" s="56">
        <v>110</v>
      </c>
      <c r="J227" s="128">
        <f>J228+J229+J230</f>
        <v>1161.4000000000001</v>
      </c>
      <c r="K227" s="128">
        <f>K228+K229+K230</f>
        <v>0</v>
      </c>
      <c r="L227" s="128">
        <f t="shared" ref="L227:Q227" si="143">L228+L229+L230</f>
        <v>0</v>
      </c>
      <c r="M227" s="128">
        <f t="shared" si="143"/>
        <v>0</v>
      </c>
      <c r="N227" s="128">
        <f t="shared" si="143"/>
        <v>1161.4000000000001</v>
      </c>
      <c r="O227" s="128">
        <f t="shared" si="143"/>
        <v>0</v>
      </c>
      <c r="P227" s="128">
        <f t="shared" si="143"/>
        <v>0</v>
      </c>
      <c r="Q227" s="128">
        <f t="shared" si="143"/>
        <v>0</v>
      </c>
      <c r="R227" s="128">
        <f>R228+R229+R230</f>
        <v>8954.1</v>
      </c>
      <c r="S227" s="128">
        <f>S228+S229+S230</f>
        <v>9082.7000000000007</v>
      </c>
    </row>
    <row r="228" spans="1:19" s="12" customFormat="1" ht="13.5" hidden="1" customHeight="1">
      <c r="A228" s="4" t="s">
        <v>394</v>
      </c>
      <c r="B228" s="36"/>
      <c r="C228" s="36"/>
      <c r="D228" s="37"/>
      <c r="E228" s="37"/>
      <c r="F228" s="114"/>
      <c r="G228" s="114"/>
      <c r="H228" s="115"/>
      <c r="I228" s="115" t="s">
        <v>398</v>
      </c>
      <c r="J228" s="2">
        <v>892</v>
      </c>
      <c r="K228" s="2">
        <v>0</v>
      </c>
      <c r="L228" s="2"/>
      <c r="M228" s="2"/>
      <c r="N228" s="2">
        <f>SUM(J228:M228)</f>
        <v>892</v>
      </c>
      <c r="O228" s="2"/>
      <c r="P228" s="2"/>
      <c r="Q228" s="2"/>
      <c r="R228" s="2">
        <v>6871</v>
      </c>
      <c r="S228" s="2">
        <v>6969.7</v>
      </c>
    </row>
    <row r="229" spans="1:19" s="12" customFormat="1" ht="13.5" hidden="1" customHeight="1">
      <c r="A229" s="4" t="s">
        <v>395</v>
      </c>
      <c r="B229" s="36"/>
      <c r="C229" s="36"/>
      <c r="D229" s="37"/>
      <c r="E229" s="37"/>
      <c r="F229" s="114"/>
      <c r="G229" s="114"/>
      <c r="H229" s="115"/>
      <c r="I229" s="115" t="s">
        <v>399</v>
      </c>
      <c r="J229" s="2"/>
      <c r="K229" s="2"/>
      <c r="L229" s="2"/>
      <c r="M229" s="2"/>
      <c r="N229" s="2">
        <f>SUM(J229:M229)</f>
        <v>0</v>
      </c>
      <c r="O229" s="2"/>
      <c r="P229" s="2"/>
      <c r="Q229" s="2"/>
      <c r="R229" s="2">
        <v>8</v>
      </c>
      <c r="S229" s="2">
        <v>8.1</v>
      </c>
    </row>
    <row r="230" spans="1:19" s="12" customFormat="1" ht="13.5" hidden="1" customHeight="1">
      <c r="A230" s="4" t="s">
        <v>396</v>
      </c>
      <c r="B230" s="36"/>
      <c r="C230" s="36"/>
      <c r="D230" s="37"/>
      <c r="E230" s="37"/>
      <c r="F230" s="114"/>
      <c r="G230" s="114"/>
      <c r="H230" s="115"/>
      <c r="I230" s="115" t="s">
        <v>400</v>
      </c>
      <c r="J230" s="2">
        <v>269.39999999999998</v>
      </c>
      <c r="K230" s="2">
        <v>0</v>
      </c>
      <c r="L230" s="2"/>
      <c r="M230" s="2"/>
      <c r="N230" s="2">
        <f>SUM(J230:M230)</f>
        <v>269.39999999999998</v>
      </c>
      <c r="O230" s="2"/>
      <c r="P230" s="2"/>
      <c r="Q230" s="2"/>
      <c r="R230" s="2">
        <v>2075.1</v>
      </c>
      <c r="S230" s="2">
        <v>2104.9</v>
      </c>
    </row>
    <row r="231" spans="1:19" s="17" customFormat="1" ht="24" customHeight="1">
      <c r="A231" s="18" t="s">
        <v>140</v>
      </c>
      <c r="B231" s="36" t="s">
        <v>117</v>
      </c>
      <c r="C231" s="36" t="s">
        <v>119</v>
      </c>
      <c r="D231" s="37" t="s">
        <v>172</v>
      </c>
      <c r="E231" s="7" t="s">
        <v>121</v>
      </c>
      <c r="F231" s="8" t="s">
        <v>137</v>
      </c>
      <c r="G231" s="8" t="s">
        <v>340</v>
      </c>
      <c r="H231" s="9" t="s">
        <v>350</v>
      </c>
      <c r="I231" s="16">
        <v>200</v>
      </c>
      <c r="J231" s="30">
        <f>J232</f>
        <v>236.09999999999997</v>
      </c>
      <c r="K231" s="30">
        <f>K232</f>
        <v>-12</v>
      </c>
      <c r="L231" s="30">
        <f t="shared" ref="L231:S231" si="144">L232</f>
        <v>0</v>
      </c>
      <c r="M231" s="30">
        <f t="shared" si="144"/>
        <v>0</v>
      </c>
      <c r="N231" s="30">
        <f t="shared" si="144"/>
        <v>224.09999999999997</v>
      </c>
      <c r="O231" s="30">
        <f t="shared" si="144"/>
        <v>0</v>
      </c>
      <c r="P231" s="30">
        <f t="shared" si="144"/>
        <v>0</v>
      </c>
      <c r="Q231" s="30">
        <f t="shared" si="144"/>
        <v>0</v>
      </c>
      <c r="R231" s="30">
        <f t="shared" si="144"/>
        <v>732.4</v>
      </c>
      <c r="S231" s="30">
        <f t="shared" si="144"/>
        <v>745.90000000000009</v>
      </c>
    </row>
    <row r="232" spans="1:19" s="24" customFormat="1" ht="22.5" customHeight="1">
      <c r="A232" s="109" t="s">
        <v>142</v>
      </c>
      <c r="B232" s="110" t="s">
        <v>117</v>
      </c>
      <c r="C232" s="110" t="s">
        <v>119</v>
      </c>
      <c r="D232" s="111" t="s">
        <v>172</v>
      </c>
      <c r="E232" s="132" t="s">
        <v>121</v>
      </c>
      <c r="F232" s="133" t="s">
        <v>137</v>
      </c>
      <c r="G232" s="133" t="s">
        <v>340</v>
      </c>
      <c r="H232" s="134" t="s">
        <v>350</v>
      </c>
      <c r="I232" s="56">
        <v>240</v>
      </c>
      <c r="J232" s="128">
        <f>J233+J234</f>
        <v>236.09999999999997</v>
      </c>
      <c r="K232" s="128">
        <f>K233+K234</f>
        <v>-12</v>
      </c>
      <c r="L232" s="128">
        <f t="shared" ref="L232:R232" si="145">L233+L234</f>
        <v>0</v>
      </c>
      <c r="M232" s="128">
        <f t="shared" si="145"/>
        <v>0</v>
      </c>
      <c r="N232" s="128">
        <f t="shared" si="145"/>
        <v>224.09999999999997</v>
      </c>
      <c r="O232" s="128">
        <f t="shared" si="145"/>
        <v>0</v>
      </c>
      <c r="P232" s="128">
        <f t="shared" si="145"/>
        <v>0</v>
      </c>
      <c r="Q232" s="128">
        <f t="shared" si="145"/>
        <v>0</v>
      </c>
      <c r="R232" s="128">
        <f t="shared" si="145"/>
        <v>732.4</v>
      </c>
      <c r="S232" s="128">
        <f t="shared" ref="S232" si="146">S233+S234</f>
        <v>745.90000000000009</v>
      </c>
    </row>
    <row r="233" spans="1:19" s="12" customFormat="1" ht="15" hidden="1" customHeight="1">
      <c r="A233" s="4" t="s">
        <v>388</v>
      </c>
      <c r="B233" s="5"/>
      <c r="C233" s="5"/>
      <c r="D233" s="6"/>
      <c r="E233" s="7"/>
      <c r="F233" s="8"/>
      <c r="G233" s="8"/>
      <c r="H233" s="9"/>
      <c r="I233" s="10" t="s">
        <v>386</v>
      </c>
      <c r="J233" s="2">
        <v>13.2</v>
      </c>
      <c r="K233" s="2">
        <v>0</v>
      </c>
      <c r="L233" s="2"/>
      <c r="M233" s="2"/>
      <c r="N233" s="2">
        <f>SUM(J233:M233)</f>
        <v>13.2</v>
      </c>
      <c r="O233" s="2"/>
      <c r="P233" s="2"/>
      <c r="Q233" s="2"/>
      <c r="R233" s="2">
        <v>411.4</v>
      </c>
      <c r="S233" s="2">
        <v>417.3</v>
      </c>
    </row>
    <row r="234" spans="1:19" s="12" customFormat="1" ht="15" hidden="1" customHeight="1">
      <c r="A234" s="4" t="s">
        <v>389</v>
      </c>
      <c r="B234" s="5"/>
      <c r="C234" s="5"/>
      <c r="D234" s="6"/>
      <c r="E234" s="7"/>
      <c r="F234" s="8"/>
      <c r="G234" s="8"/>
      <c r="H234" s="9"/>
      <c r="I234" s="10" t="s">
        <v>387</v>
      </c>
      <c r="J234" s="2">
        <f>59.3+141.6+22</f>
        <v>222.89999999999998</v>
      </c>
      <c r="K234" s="2">
        <v>-12</v>
      </c>
      <c r="L234" s="2"/>
      <c r="M234" s="2"/>
      <c r="N234" s="2">
        <f>SUM(J234:M234)</f>
        <v>210.89999999999998</v>
      </c>
      <c r="O234" s="2"/>
      <c r="P234" s="2"/>
      <c r="Q234" s="2"/>
      <c r="R234" s="2">
        <v>321</v>
      </c>
      <c r="S234" s="2">
        <v>328.6</v>
      </c>
    </row>
    <row r="235" spans="1:19" s="17" customFormat="1" ht="14.25" customHeight="1">
      <c r="A235" s="18" t="s">
        <v>144</v>
      </c>
      <c r="B235" s="36" t="s">
        <v>117</v>
      </c>
      <c r="C235" s="36" t="s">
        <v>119</v>
      </c>
      <c r="D235" s="37" t="s">
        <v>172</v>
      </c>
      <c r="E235" s="7" t="s">
        <v>121</v>
      </c>
      <c r="F235" s="8" t="s">
        <v>137</v>
      </c>
      <c r="G235" s="8" t="s">
        <v>340</v>
      </c>
      <c r="H235" s="9" t="s">
        <v>350</v>
      </c>
      <c r="I235" s="16">
        <v>800</v>
      </c>
      <c r="J235" s="30">
        <f t="shared" ref="J235:S236" si="147">J236</f>
        <v>36.1</v>
      </c>
      <c r="K235" s="30">
        <f t="shared" si="147"/>
        <v>0</v>
      </c>
      <c r="L235" s="30">
        <f t="shared" si="147"/>
        <v>0</v>
      </c>
      <c r="M235" s="30">
        <f t="shared" si="147"/>
        <v>0</v>
      </c>
      <c r="N235" s="30">
        <f t="shared" si="147"/>
        <v>36.1</v>
      </c>
      <c r="O235" s="30">
        <f t="shared" si="147"/>
        <v>0</v>
      </c>
      <c r="P235" s="30">
        <f t="shared" si="147"/>
        <v>0</v>
      </c>
      <c r="Q235" s="30">
        <f t="shared" si="147"/>
        <v>0</v>
      </c>
      <c r="R235" s="30">
        <f t="shared" si="147"/>
        <v>7.9</v>
      </c>
      <c r="S235" s="30">
        <f t="shared" si="147"/>
        <v>8</v>
      </c>
    </row>
    <row r="236" spans="1:19" s="24" customFormat="1" ht="13.5" customHeight="1">
      <c r="A236" s="109" t="s">
        <v>146</v>
      </c>
      <c r="B236" s="110" t="s">
        <v>117</v>
      </c>
      <c r="C236" s="110" t="s">
        <v>119</v>
      </c>
      <c r="D236" s="111" t="s">
        <v>172</v>
      </c>
      <c r="E236" s="132" t="s">
        <v>121</v>
      </c>
      <c r="F236" s="133" t="s">
        <v>137</v>
      </c>
      <c r="G236" s="133" t="s">
        <v>340</v>
      </c>
      <c r="H236" s="134" t="s">
        <v>350</v>
      </c>
      <c r="I236" s="56">
        <v>850</v>
      </c>
      <c r="J236" s="128">
        <f t="shared" si="147"/>
        <v>36.1</v>
      </c>
      <c r="K236" s="128">
        <f t="shared" si="147"/>
        <v>0</v>
      </c>
      <c r="L236" s="128">
        <f t="shared" si="147"/>
        <v>0</v>
      </c>
      <c r="M236" s="128">
        <f t="shared" si="147"/>
        <v>0</v>
      </c>
      <c r="N236" s="128">
        <f t="shared" si="147"/>
        <v>36.1</v>
      </c>
      <c r="O236" s="128">
        <f t="shared" si="147"/>
        <v>0</v>
      </c>
      <c r="P236" s="128">
        <f t="shared" si="147"/>
        <v>0</v>
      </c>
      <c r="Q236" s="128">
        <f t="shared" si="147"/>
        <v>0</v>
      </c>
      <c r="R236" s="128">
        <f t="shared" si="147"/>
        <v>7.9</v>
      </c>
      <c r="S236" s="128">
        <f t="shared" si="147"/>
        <v>8</v>
      </c>
    </row>
    <row r="237" spans="1:19" s="17" customFormat="1" ht="12.75" hidden="1" customHeight="1">
      <c r="A237" s="4" t="s">
        <v>392</v>
      </c>
      <c r="B237" s="5"/>
      <c r="C237" s="5"/>
      <c r="D237" s="6"/>
      <c r="E237" s="7"/>
      <c r="F237" s="8"/>
      <c r="G237" s="8"/>
      <c r="H237" s="9"/>
      <c r="I237" s="10" t="s">
        <v>390</v>
      </c>
      <c r="J237" s="2">
        <v>36.1</v>
      </c>
      <c r="K237" s="2">
        <v>0</v>
      </c>
      <c r="L237" s="2"/>
      <c r="M237" s="2"/>
      <c r="N237" s="2">
        <f>SUM(J237:M237)</f>
        <v>36.1</v>
      </c>
      <c r="O237" s="2"/>
      <c r="P237" s="2"/>
      <c r="Q237" s="2"/>
      <c r="R237" s="2">
        <v>7.9</v>
      </c>
      <c r="S237" s="2">
        <v>8</v>
      </c>
    </row>
    <row r="238" spans="1:19" s="17" customFormat="1" ht="12" hidden="1" customHeight="1">
      <c r="A238" s="4" t="s">
        <v>393</v>
      </c>
      <c r="B238" s="5"/>
      <c r="C238" s="5"/>
      <c r="D238" s="6"/>
      <c r="E238" s="7"/>
      <c r="F238" s="8"/>
      <c r="G238" s="8"/>
      <c r="H238" s="9"/>
      <c r="I238" s="10" t="s">
        <v>391</v>
      </c>
      <c r="J238" s="2"/>
      <c r="K238" s="2"/>
      <c r="L238" s="2"/>
      <c r="M238" s="2"/>
      <c r="N238" s="2">
        <f>SUM(J238:M238)</f>
        <v>0</v>
      </c>
      <c r="O238" s="2"/>
      <c r="P238" s="2"/>
      <c r="Q238" s="2"/>
      <c r="R238" s="2"/>
      <c r="S238" s="2"/>
    </row>
    <row r="239" spans="1:19" s="17" customFormat="1" ht="26.25" hidden="1" customHeight="1">
      <c r="A239" s="66" t="s">
        <v>270</v>
      </c>
      <c r="B239" s="97" t="s">
        <v>117</v>
      </c>
      <c r="C239" s="97" t="s">
        <v>119</v>
      </c>
      <c r="D239" s="98" t="s">
        <v>172</v>
      </c>
      <c r="E239" s="98" t="s">
        <v>258</v>
      </c>
      <c r="F239" s="99" t="s">
        <v>122</v>
      </c>
      <c r="G239" s="99" t="s">
        <v>340</v>
      </c>
      <c r="H239" s="100" t="s">
        <v>341</v>
      </c>
      <c r="I239" s="10"/>
      <c r="J239" s="29">
        <f t="shared" ref="J239:S243" si="148">J240</f>
        <v>18.600000000000001</v>
      </c>
      <c r="K239" s="29">
        <f t="shared" si="148"/>
        <v>0</v>
      </c>
      <c r="L239" s="29">
        <f t="shared" si="148"/>
        <v>0</v>
      </c>
      <c r="M239" s="29">
        <f t="shared" si="148"/>
        <v>0</v>
      </c>
      <c r="N239" s="29">
        <f t="shared" si="148"/>
        <v>18.600000000000001</v>
      </c>
      <c r="O239" s="29">
        <f t="shared" si="148"/>
        <v>0</v>
      </c>
      <c r="P239" s="29">
        <f t="shared" si="148"/>
        <v>0</v>
      </c>
      <c r="Q239" s="29">
        <f t="shared" si="148"/>
        <v>0</v>
      </c>
      <c r="R239" s="29">
        <f t="shared" si="148"/>
        <v>0</v>
      </c>
      <c r="S239" s="29">
        <f t="shared" si="148"/>
        <v>0</v>
      </c>
    </row>
    <row r="240" spans="1:19" s="17" customFormat="1" ht="15" hidden="1" customHeight="1">
      <c r="A240" s="18" t="s">
        <v>348</v>
      </c>
      <c r="B240" s="14" t="s">
        <v>117</v>
      </c>
      <c r="C240" s="14" t="s">
        <v>119</v>
      </c>
      <c r="D240" s="15" t="s">
        <v>172</v>
      </c>
      <c r="E240" s="26" t="s">
        <v>258</v>
      </c>
      <c r="F240" s="27" t="s">
        <v>122</v>
      </c>
      <c r="G240" s="27" t="s">
        <v>340</v>
      </c>
      <c r="H240" s="1" t="s">
        <v>349</v>
      </c>
      <c r="I240" s="16"/>
      <c r="J240" s="30">
        <f t="shared" ref="J240:Q240" si="149">J243</f>
        <v>18.600000000000001</v>
      </c>
      <c r="K240" s="30">
        <f t="shared" si="149"/>
        <v>0</v>
      </c>
      <c r="L240" s="30">
        <f t="shared" si="149"/>
        <v>0</v>
      </c>
      <c r="M240" s="30">
        <f t="shared" si="149"/>
        <v>0</v>
      </c>
      <c r="N240" s="30">
        <f t="shared" si="149"/>
        <v>18.600000000000001</v>
      </c>
      <c r="O240" s="30">
        <f t="shared" si="149"/>
        <v>0</v>
      </c>
      <c r="P240" s="30">
        <f t="shared" si="149"/>
        <v>0</v>
      </c>
      <c r="Q240" s="30">
        <f t="shared" si="149"/>
        <v>0</v>
      </c>
      <c r="R240" s="30">
        <f>R243+R241</f>
        <v>0</v>
      </c>
      <c r="S240" s="30">
        <f>S243+S241</f>
        <v>0</v>
      </c>
    </row>
    <row r="241" spans="1:19" s="24" customFormat="1" ht="22.5" hidden="1" customHeight="1">
      <c r="A241" s="109" t="s">
        <v>142</v>
      </c>
      <c r="B241" s="5" t="s">
        <v>117</v>
      </c>
      <c r="C241" s="5" t="s">
        <v>119</v>
      </c>
      <c r="D241" s="6" t="s">
        <v>172</v>
      </c>
      <c r="E241" s="26" t="s">
        <v>258</v>
      </c>
      <c r="F241" s="27" t="s">
        <v>122</v>
      </c>
      <c r="G241" s="27" t="s">
        <v>340</v>
      </c>
      <c r="H241" s="1" t="s">
        <v>349</v>
      </c>
      <c r="I241" s="56">
        <v>240</v>
      </c>
      <c r="J241" s="128">
        <f>J242+J243</f>
        <v>31.8</v>
      </c>
      <c r="K241" s="128">
        <f>K242+K243</f>
        <v>0</v>
      </c>
      <c r="L241" s="128">
        <f t="shared" ref="L241:Q241" si="150">L242+L243</f>
        <v>0</v>
      </c>
      <c r="M241" s="128">
        <f t="shared" si="150"/>
        <v>0</v>
      </c>
      <c r="N241" s="128">
        <f t="shared" si="150"/>
        <v>31.8</v>
      </c>
      <c r="O241" s="128">
        <f t="shared" si="150"/>
        <v>0</v>
      </c>
      <c r="P241" s="128">
        <f t="shared" si="150"/>
        <v>0</v>
      </c>
      <c r="Q241" s="128">
        <f t="shared" si="150"/>
        <v>0</v>
      </c>
      <c r="R241" s="128">
        <f>R242</f>
        <v>0</v>
      </c>
      <c r="S241" s="128">
        <f>S242</f>
        <v>0</v>
      </c>
    </row>
    <row r="242" spans="1:19" s="12" customFormat="1" ht="15" hidden="1" customHeight="1">
      <c r="A242" s="4" t="s">
        <v>389</v>
      </c>
      <c r="B242" s="5"/>
      <c r="C242" s="5"/>
      <c r="D242" s="6"/>
      <c r="E242" s="7"/>
      <c r="F242" s="8"/>
      <c r="G242" s="8"/>
      <c r="H242" s="9"/>
      <c r="I242" s="10" t="s">
        <v>387</v>
      </c>
      <c r="J242" s="2">
        <v>13.2</v>
      </c>
      <c r="K242" s="2">
        <v>0</v>
      </c>
      <c r="L242" s="2"/>
      <c r="M242" s="2"/>
      <c r="N242" s="2">
        <f>SUM(J242:M242)</f>
        <v>13.2</v>
      </c>
      <c r="O242" s="2"/>
      <c r="P242" s="2"/>
      <c r="Q242" s="2"/>
      <c r="R242" s="2"/>
      <c r="S242" s="2"/>
    </row>
    <row r="243" spans="1:19" s="12" customFormat="1" ht="14.25" hidden="1" customHeight="1">
      <c r="A243" s="18" t="s">
        <v>175</v>
      </c>
      <c r="B243" s="5" t="s">
        <v>117</v>
      </c>
      <c r="C243" s="5" t="s">
        <v>119</v>
      </c>
      <c r="D243" s="6" t="s">
        <v>172</v>
      </c>
      <c r="E243" s="26" t="s">
        <v>258</v>
      </c>
      <c r="F243" s="27" t="s">
        <v>122</v>
      </c>
      <c r="G243" s="27" t="s">
        <v>340</v>
      </c>
      <c r="H243" s="1" t="s">
        <v>349</v>
      </c>
      <c r="I243" s="16">
        <v>300</v>
      </c>
      <c r="J243" s="30">
        <f t="shared" si="148"/>
        <v>18.600000000000001</v>
      </c>
      <c r="K243" s="30">
        <f t="shared" si="148"/>
        <v>0</v>
      </c>
      <c r="L243" s="30">
        <f t="shared" si="148"/>
        <v>0</v>
      </c>
      <c r="M243" s="30">
        <f t="shared" si="148"/>
        <v>0</v>
      </c>
      <c r="N243" s="30">
        <f t="shared" si="148"/>
        <v>18.600000000000001</v>
      </c>
      <c r="O243" s="30">
        <f t="shared" si="148"/>
        <v>0</v>
      </c>
      <c r="P243" s="30">
        <f t="shared" si="148"/>
        <v>0</v>
      </c>
      <c r="Q243" s="30">
        <f t="shared" si="148"/>
        <v>0</v>
      </c>
      <c r="R243" s="30">
        <f t="shared" si="148"/>
        <v>0</v>
      </c>
      <c r="S243" s="30">
        <f t="shared" si="148"/>
        <v>0</v>
      </c>
    </row>
    <row r="244" spans="1:19" s="24" customFormat="1" ht="14.25" hidden="1" customHeight="1">
      <c r="A244" s="109" t="s">
        <v>182</v>
      </c>
      <c r="B244" s="130" t="s">
        <v>117</v>
      </c>
      <c r="C244" s="130" t="s">
        <v>119</v>
      </c>
      <c r="D244" s="131" t="s">
        <v>172</v>
      </c>
      <c r="E244" s="132" t="s">
        <v>258</v>
      </c>
      <c r="F244" s="133" t="s">
        <v>122</v>
      </c>
      <c r="G244" s="133" t="s">
        <v>340</v>
      </c>
      <c r="H244" s="134" t="s">
        <v>349</v>
      </c>
      <c r="I244" s="56">
        <v>350</v>
      </c>
      <c r="J244" s="2">
        <v>18.600000000000001</v>
      </c>
      <c r="K244" s="2"/>
      <c r="L244" s="2"/>
      <c r="M244" s="2"/>
      <c r="N244" s="2">
        <f>SUM(J244:M244)</f>
        <v>18.600000000000001</v>
      </c>
      <c r="O244" s="2"/>
      <c r="P244" s="2"/>
      <c r="Q244" s="2"/>
      <c r="R244" s="2"/>
      <c r="S244" s="2"/>
    </row>
    <row r="245" spans="1:19" s="17" customFormat="1" ht="53.25" hidden="1" customHeight="1">
      <c r="A245" s="138" t="s">
        <v>453</v>
      </c>
      <c r="B245" s="97" t="s">
        <v>117</v>
      </c>
      <c r="C245" s="97" t="s">
        <v>119</v>
      </c>
      <c r="D245" s="98" t="s">
        <v>172</v>
      </c>
      <c r="E245" s="98" t="s">
        <v>158</v>
      </c>
      <c r="F245" s="99" t="s">
        <v>122</v>
      </c>
      <c r="G245" s="99" t="s">
        <v>340</v>
      </c>
      <c r="H245" s="100" t="s">
        <v>341</v>
      </c>
      <c r="I245" s="10"/>
      <c r="J245" s="101">
        <f>J246+J251</f>
        <v>90</v>
      </c>
      <c r="K245" s="101">
        <f>K246+K251</f>
        <v>-40</v>
      </c>
      <c r="L245" s="101">
        <f t="shared" ref="L245:R245" si="151">L246+L251</f>
        <v>0</v>
      </c>
      <c r="M245" s="101">
        <f t="shared" si="151"/>
        <v>93.7</v>
      </c>
      <c r="N245" s="101">
        <f t="shared" si="151"/>
        <v>143.69999999999999</v>
      </c>
      <c r="O245" s="101">
        <f t="shared" si="151"/>
        <v>0</v>
      </c>
      <c r="P245" s="101">
        <f t="shared" si="151"/>
        <v>0</v>
      </c>
      <c r="Q245" s="101">
        <f t="shared" si="151"/>
        <v>0</v>
      </c>
      <c r="R245" s="101">
        <f t="shared" si="151"/>
        <v>0</v>
      </c>
      <c r="S245" s="101">
        <f t="shared" ref="S245" si="152">S246+S251</f>
        <v>0</v>
      </c>
    </row>
    <row r="246" spans="1:19" s="17" customFormat="1" ht="25.5" hidden="1" customHeight="1">
      <c r="A246" s="150" t="s">
        <v>454</v>
      </c>
      <c r="B246" s="14" t="s">
        <v>117</v>
      </c>
      <c r="C246" s="14" t="s">
        <v>119</v>
      </c>
      <c r="D246" s="15" t="s">
        <v>172</v>
      </c>
      <c r="E246" s="26" t="s">
        <v>158</v>
      </c>
      <c r="F246" s="27" t="s">
        <v>124</v>
      </c>
      <c r="G246" s="27" t="s">
        <v>340</v>
      </c>
      <c r="H246" s="1" t="s">
        <v>341</v>
      </c>
      <c r="I246" s="16"/>
      <c r="J246" s="30">
        <f t="shared" ref="J246:S249" si="153">J247</f>
        <v>40</v>
      </c>
      <c r="K246" s="30">
        <f t="shared" si="153"/>
        <v>-40</v>
      </c>
      <c r="L246" s="30">
        <f t="shared" si="153"/>
        <v>0</v>
      </c>
      <c r="M246" s="30">
        <f t="shared" si="153"/>
        <v>0</v>
      </c>
      <c r="N246" s="30">
        <f t="shared" si="153"/>
        <v>0</v>
      </c>
      <c r="O246" s="30">
        <f t="shared" si="153"/>
        <v>0</v>
      </c>
      <c r="P246" s="30">
        <f t="shared" si="153"/>
        <v>0</v>
      </c>
      <c r="Q246" s="30">
        <f t="shared" si="153"/>
        <v>0</v>
      </c>
      <c r="R246" s="30">
        <f t="shared" si="153"/>
        <v>0</v>
      </c>
      <c r="S246" s="30">
        <f t="shared" si="153"/>
        <v>0</v>
      </c>
    </row>
    <row r="247" spans="1:19" s="17" customFormat="1" ht="78" hidden="1" customHeight="1">
      <c r="A247" s="18" t="s">
        <v>795</v>
      </c>
      <c r="B247" s="14" t="s">
        <v>117</v>
      </c>
      <c r="C247" s="14" t="s">
        <v>119</v>
      </c>
      <c r="D247" s="15" t="s">
        <v>172</v>
      </c>
      <c r="E247" s="26" t="s">
        <v>158</v>
      </c>
      <c r="F247" s="27" t="s">
        <v>124</v>
      </c>
      <c r="G247" s="27" t="s">
        <v>340</v>
      </c>
      <c r="H247" s="1" t="s">
        <v>794</v>
      </c>
      <c r="I247" s="16"/>
      <c r="J247" s="30">
        <f t="shared" si="153"/>
        <v>40</v>
      </c>
      <c r="K247" s="30">
        <f t="shared" si="153"/>
        <v>-40</v>
      </c>
      <c r="L247" s="30">
        <f t="shared" si="153"/>
        <v>0</v>
      </c>
      <c r="M247" s="30">
        <f t="shared" si="153"/>
        <v>0</v>
      </c>
      <c r="N247" s="30">
        <f t="shared" si="153"/>
        <v>0</v>
      </c>
      <c r="O247" s="30">
        <f t="shared" si="153"/>
        <v>0</v>
      </c>
      <c r="P247" s="30">
        <f t="shared" si="153"/>
        <v>0</v>
      </c>
      <c r="Q247" s="30">
        <f t="shared" si="153"/>
        <v>0</v>
      </c>
      <c r="R247" s="30">
        <f t="shared" si="153"/>
        <v>0</v>
      </c>
      <c r="S247" s="30">
        <f t="shared" si="153"/>
        <v>0</v>
      </c>
    </row>
    <row r="248" spans="1:19" s="17" customFormat="1" ht="16.5" hidden="1" customHeight="1">
      <c r="A248" s="18" t="s">
        <v>144</v>
      </c>
      <c r="B248" s="14" t="s">
        <v>117</v>
      </c>
      <c r="C248" s="14" t="s">
        <v>119</v>
      </c>
      <c r="D248" s="15" t="s">
        <v>172</v>
      </c>
      <c r="E248" s="26" t="s">
        <v>158</v>
      </c>
      <c r="F248" s="27" t="s">
        <v>124</v>
      </c>
      <c r="G248" s="27" t="s">
        <v>340</v>
      </c>
      <c r="H248" s="1" t="s">
        <v>794</v>
      </c>
      <c r="I248" s="16">
        <v>600</v>
      </c>
      <c r="J248" s="30">
        <f t="shared" si="153"/>
        <v>40</v>
      </c>
      <c r="K248" s="30">
        <f t="shared" si="153"/>
        <v>-40</v>
      </c>
      <c r="L248" s="30">
        <f t="shared" si="153"/>
        <v>0</v>
      </c>
      <c r="M248" s="30">
        <f t="shared" si="153"/>
        <v>0</v>
      </c>
      <c r="N248" s="30">
        <f t="shared" si="153"/>
        <v>0</v>
      </c>
      <c r="O248" s="30">
        <f t="shared" si="153"/>
        <v>0</v>
      </c>
      <c r="P248" s="30">
        <f t="shared" si="153"/>
        <v>0</v>
      </c>
      <c r="Q248" s="30">
        <f t="shared" si="153"/>
        <v>0</v>
      </c>
      <c r="R248" s="30">
        <f t="shared" si="153"/>
        <v>0</v>
      </c>
      <c r="S248" s="30">
        <f t="shared" si="153"/>
        <v>0</v>
      </c>
    </row>
    <row r="249" spans="1:19" s="17" customFormat="1" ht="39" hidden="1" customHeight="1">
      <c r="A249" s="18" t="s">
        <v>397</v>
      </c>
      <c r="B249" s="14" t="s">
        <v>117</v>
      </c>
      <c r="C249" s="14" t="s">
        <v>119</v>
      </c>
      <c r="D249" s="15" t="s">
        <v>172</v>
      </c>
      <c r="E249" s="26" t="s">
        <v>158</v>
      </c>
      <c r="F249" s="27" t="s">
        <v>124</v>
      </c>
      <c r="G249" s="27" t="s">
        <v>340</v>
      </c>
      <c r="H249" s="1" t="s">
        <v>794</v>
      </c>
      <c r="I249" s="127" t="s">
        <v>884</v>
      </c>
      <c r="J249" s="32">
        <f t="shared" si="153"/>
        <v>40</v>
      </c>
      <c r="K249" s="32">
        <f t="shared" si="153"/>
        <v>-40</v>
      </c>
      <c r="L249" s="32">
        <f t="shared" si="153"/>
        <v>0</v>
      </c>
      <c r="M249" s="32">
        <f t="shared" si="153"/>
        <v>0</v>
      </c>
      <c r="N249" s="32">
        <f t="shared" si="153"/>
        <v>0</v>
      </c>
      <c r="O249" s="32">
        <f t="shared" si="153"/>
        <v>0</v>
      </c>
      <c r="P249" s="32">
        <f t="shared" si="153"/>
        <v>0</v>
      </c>
      <c r="Q249" s="32">
        <f t="shared" si="153"/>
        <v>0</v>
      </c>
      <c r="R249" s="32">
        <f t="shared" si="153"/>
        <v>0</v>
      </c>
      <c r="S249" s="32">
        <f t="shared" si="153"/>
        <v>0</v>
      </c>
    </row>
    <row r="250" spans="1:19" s="17" customFormat="1" ht="24.75" hidden="1" customHeight="1">
      <c r="A250" s="4" t="s">
        <v>511</v>
      </c>
      <c r="B250" s="130"/>
      <c r="C250" s="130"/>
      <c r="D250" s="131"/>
      <c r="E250" s="132"/>
      <c r="F250" s="133"/>
      <c r="G250" s="133"/>
      <c r="H250" s="134"/>
      <c r="I250" s="135" t="s">
        <v>884</v>
      </c>
      <c r="J250" s="128">
        <v>40</v>
      </c>
      <c r="K250" s="128">
        <v>-40</v>
      </c>
      <c r="L250" s="128"/>
      <c r="M250" s="128"/>
      <c r="N250" s="2">
        <f>SUM(J250:M250)</f>
        <v>0</v>
      </c>
      <c r="O250" s="128"/>
      <c r="P250" s="128"/>
      <c r="Q250" s="128"/>
      <c r="R250" s="2"/>
      <c r="S250" s="2"/>
    </row>
    <row r="251" spans="1:19" s="17" customFormat="1" ht="15" hidden="1" customHeight="1">
      <c r="A251" s="150" t="s">
        <v>814</v>
      </c>
      <c r="B251" s="14" t="s">
        <v>117</v>
      </c>
      <c r="C251" s="14" t="s">
        <v>119</v>
      </c>
      <c r="D251" s="15" t="s">
        <v>172</v>
      </c>
      <c r="E251" s="26" t="s">
        <v>158</v>
      </c>
      <c r="F251" s="27" t="s">
        <v>137</v>
      </c>
      <c r="G251" s="27" t="s">
        <v>340</v>
      </c>
      <c r="H251" s="1" t="s">
        <v>341</v>
      </c>
      <c r="I251" s="16"/>
      <c r="J251" s="30">
        <f>J256+J261+J252</f>
        <v>50</v>
      </c>
      <c r="K251" s="30">
        <f t="shared" ref="K251:Q251" si="154">K256+K261+K252</f>
        <v>0</v>
      </c>
      <c r="L251" s="30">
        <f t="shared" si="154"/>
        <v>0</v>
      </c>
      <c r="M251" s="30">
        <f t="shared" si="154"/>
        <v>93.7</v>
      </c>
      <c r="N251" s="30">
        <f t="shared" si="154"/>
        <v>143.69999999999999</v>
      </c>
      <c r="O251" s="30">
        <f t="shared" si="154"/>
        <v>0</v>
      </c>
      <c r="P251" s="30">
        <f t="shared" si="154"/>
        <v>0</v>
      </c>
      <c r="Q251" s="30">
        <f t="shared" si="154"/>
        <v>0</v>
      </c>
      <c r="R251" s="30">
        <f>R256+R261+R252</f>
        <v>0</v>
      </c>
      <c r="S251" s="30">
        <f>S256+S261+S252</f>
        <v>0</v>
      </c>
    </row>
    <row r="252" spans="1:19" s="17" customFormat="1" ht="24.75" hidden="1" customHeight="1">
      <c r="A252" s="18" t="s">
        <v>813</v>
      </c>
      <c r="B252" s="70" t="s">
        <v>117</v>
      </c>
      <c r="C252" s="70" t="s">
        <v>119</v>
      </c>
      <c r="D252" s="78" t="s">
        <v>172</v>
      </c>
      <c r="E252" s="26" t="s">
        <v>158</v>
      </c>
      <c r="F252" s="27" t="s">
        <v>137</v>
      </c>
      <c r="G252" s="27" t="s">
        <v>340</v>
      </c>
      <c r="H252" s="1" t="s">
        <v>811</v>
      </c>
      <c r="I252" s="127"/>
      <c r="J252" s="32">
        <f t="shared" ref="J252:S254" si="155">J253</f>
        <v>0</v>
      </c>
      <c r="K252" s="32">
        <f t="shared" si="155"/>
        <v>0</v>
      </c>
      <c r="L252" s="32">
        <f t="shared" si="155"/>
        <v>0</v>
      </c>
      <c r="M252" s="32">
        <f t="shared" si="155"/>
        <v>93.7</v>
      </c>
      <c r="N252" s="32">
        <f t="shared" si="155"/>
        <v>93.7</v>
      </c>
      <c r="O252" s="32">
        <f t="shared" si="155"/>
        <v>0</v>
      </c>
      <c r="P252" s="32">
        <f t="shared" si="155"/>
        <v>0</v>
      </c>
      <c r="Q252" s="32">
        <f t="shared" si="155"/>
        <v>0</v>
      </c>
      <c r="R252" s="32">
        <f t="shared" si="155"/>
        <v>0</v>
      </c>
      <c r="S252" s="32">
        <f t="shared" si="155"/>
        <v>0</v>
      </c>
    </row>
    <row r="253" spans="1:19" s="17" customFormat="1" ht="17.25" hidden="1" customHeight="1">
      <c r="A253" s="18" t="s">
        <v>144</v>
      </c>
      <c r="B253" s="70" t="s">
        <v>117</v>
      </c>
      <c r="C253" s="70" t="s">
        <v>119</v>
      </c>
      <c r="D253" s="78" t="s">
        <v>172</v>
      </c>
      <c r="E253" s="26" t="s">
        <v>158</v>
      </c>
      <c r="F253" s="27" t="s">
        <v>137</v>
      </c>
      <c r="G253" s="27" t="s">
        <v>340</v>
      </c>
      <c r="H253" s="1" t="s">
        <v>811</v>
      </c>
      <c r="I253" s="127" t="s">
        <v>188</v>
      </c>
      <c r="J253" s="32">
        <f t="shared" si="155"/>
        <v>0</v>
      </c>
      <c r="K253" s="32">
        <f t="shared" si="155"/>
        <v>0</v>
      </c>
      <c r="L253" s="32">
        <f t="shared" si="155"/>
        <v>0</v>
      </c>
      <c r="M253" s="32">
        <f t="shared" si="155"/>
        <v>93.7</v>
      </c>
      <c r="N253" s="32">
        <f t="shared" si="155"/>
        <v>93.7</v>
      </c>
      <c r="O253" s="32">
        <f t="shared" si="155"/>
        <v>0</v>
      </c>
      <c r="P253" s="32">
        <f t="shared" si="155"/>
        <v>0</v>
      </c>
      <c r="Q253" s="32">
        <f t="shared" si="155"/>
        <v>0</v>
      </c>
      <c r="R253" s="32">
        <f t="shared" si="155"/>
        <v>0</v>
      </c>
      <c r="S253" s="32">
        <f t="shared" si="155"/>
        <v>0</v>
      </c>
    </row>
    <row r="254" spans="1:19" s="17" customFormat="1" ht="40.5" hidden="1" customHeight="1">
      <c r="A254" s="18" t="s">
        <v>397</v>
      </c>
      <c r="B254" s="70" t="s">
        <v>117</v>
      </c>
      <c r="C254" s="70" t="s">
        <v>119</v>
      </c>
      <c r="D254" s="78" t="s">
        <v>172</v>
      </c>
      <c r="E254" s="26" t="s">
        <v>158</v>
      </c>
      <c r="F254" s="27" t="s">
        <v>137</v>
      </c>
      <c r="G254" s="27" t="s">
        <v>340</v>
      </c>
      <c r="H254" s="1" t="s">
        <v>811</v>
      </c>
      <c r="I254" s="127" t="s">
        <v>884</v>
      </c>
      <c r="J254" s="32">
        <f t="shared" si="155"/>
        <v>0</v>
      </c>
      <c r="K254" s="32">
        <f t="shared" si="155"/>
        <v>0</v>
      </c>
      <c r="L254" s="32">
        <f t="shared" si="155"/>
        <v>0</v>
      </c>
      <c r="M254" s="32">
        <f t="shared" si="155"/>
        <v>93.7</v>
      </c>
      <c r="N254" s="32">
        <f t="shared" si="155"/>
        <v>93.7</v>
      </c>
      <c r="O254" s="32">
        <f t="shared" si="155"/>
        <v>0</v>
      </c>
      <c r="P254" s="32">
        <f t="shared" si="155"/>
        <v>0</v>
      </c>
      <c r="Q254" s="32">
        <f t="shared" si="155"/>
        <v>0</v>
      </c>
      <c r="R254" s="32">
        <f t="shared" si="155"/>
        <v>0</v>
      </c>
      <c r="S254" s="32">
        <f t="shared" si="155"/>
        <v>0</v>
      </c>
    </row>
    <row r="255" spans="1:19" s="17" customFormat="1" ht="24" hidden="1" customHeight="1">
      <c r="A255" s="4" t="s">
        <v>510</v>
      </c>
      <c r="B255" s="130"/>
      <c r="C255" s="130"/>
      <c r="D255" s="131"/>
      <c r="E255" s="132"/>
      <c r="F255" s="133"/>
      <c r="G255" s="133"/>
      <c r="H255" s="134"/>
      <c r="I255" s="135" t="s">
        <v>884</v>
      </c>
      <c r="J255" s="128"/>
      <c r="K255" s="128"/>
      <c r="L255" s="128"/>
      <c r="M255" s="128">
        <v>93.7</v>
      </c>
      <c r="N255" s="2">
        <f>SUM(J255:M255)</f>
        <v>93.7</v>
      </c>
      <c r="O255" s="128"/>
      <c r="P255" s="128"/>
      <c r="Q255" s="128"/>
      <c r="R255" s="2"/>
      <c r="S255" s="2"/>
    </row>
    <row r="256" spans="1:19" s="17" customFormat="1" ht="72.75" hidden="1" customHeight="1">
      <c r="A256" s="18" t="s">
        <v>456</v>
      </c>
      <c r="B256" s="70" t="s">
        <v>117</v>
      </c>
      <c r="C256" s="70" t="s">
        <v>119</v>
      </c>
      <c r="D256" s="78" t="s">
        <v>172</v>
      </c>
      <c r="E256" s="26" t="s">
        <v>158</v>
      </c>
      <c r="F256" s="27" t="s">
        <v>137</v>
      </c>
      <c r="G256" s="27" t="s">
        <v>340</v>
      </c>
      <c r="H256" s="1" t="s">
        <v>253</v>
      </c>
      <c r="I256" s="127"/>
      <c r="J256" s="32">
        <f t="shared" ref="J256:S263" si="156">J257</f>
        <v>50</v>
      </c>
      <c r="K256" s="32">
        <f t="shared" si="156"/>
        <v>-3</v>
      </c>
      <c r="L256" s="32">
        <f t="shared" si="156"/>
        <v>0</v>
      </c>
      <c r="M256" s="32">
        <f t="shared" si="156"/>
        <v>0</v>
      </c>
      <c r="N256" s="32">
        <f t="shared" si="156"/>
        <v>47</v>
      </c>
      <c r="O256" s="32">
        <f t="shared" si="156"/>
        <v>0</v>
      </c>
      <c r="P256" s="32">
        <f t="shared" si="156"/>
        <v>0</v>
      </c>
      <c r="Q256" s="32">
        <f t="shared" si="156"/>
        <v>0</v>
      </c>
      <c r="R256" s="32">
        <f t="shared" si="156"/>
        <v>0</v>
      </c>
      <c r="S256" s="32">
        <f t="shared" si="156"/>
        <v>0</v>
      </c>
    </row>
    <row r="257" spans="1:19" s="17" customFormat="1" ht="17.25" hidden="1" customHeight="1">
      <c r="A257" s="18" t="s">
        <v>144</v>
      </c>
      <c r="B257" s="70" t="s">
        <v>117</v>
      </c>
      <c r="C257" s="70" t="s">
        <v>119</v>
      </c>
      <c r="D257" s="78" t="s">
        <v>172</v>
      </c>
      <c r="E257" s="26" t="s">
        <v>158</v>
      </c>
      <c r="F257" s="27" t="s">
        <v>137</v>
      </c>
      <c r="G257" s="27" t="s">
        <v>340</v>
      </c>
      <c r="H257" s="1" t="s">
        <v>253</v>
      </c>
      <c r="I257" s="127" t="s">
        <v>188</v>
      </c>
      <c r="J257" s="32">
        <f t="shared" si="156"/>
        <v>50</v>
      </c>
      <c r="K257" s="32">
        <f t="shared" si="156"/>
        <v>-3</v>
      </c>
      <c r="L257" s="32">
        <f t="shared" si="156"/>
        <v>0</v>
      </c>
      <c r="M257" s="32">
        <f t="shared" si="156"/>
        <v>0</v>
      </c>
      <c r="N257" s="32">
        <f t="shared" si="156"/>
        <v>47</v>
      </c>
      <c r="O257" s="32">
        <f t="shared" si="156"/>
        <v>0</v>
      </c>
      <c r="P257" s="32">
        <f t="shared" si="156"/>
        <v>0</v>
      </c>
      <c r="Q257" s="32">
        <f t="shared" si="156"/>
        <v>0</v>
      </c>
      <c r="R257" s="32">
        <f t="shared" si="156"/>
        <v>0</v>
      </c>
      <c r="S257" s="32">
        <f t="shared" si="156"/>
        <v>0</v>
      </c>
    </row>
    <row r="258" spans="1:19" s="17" customFormat="1" ht="40.5" hidden="1" customHeight="1">
      <c r="A258" s="18" t="s">
        <v>397</v>
      </c>
      <c r="B258" s="70" t="s">
        <v>117</v>
      </c>
      <c r="C258" s="70" t="s">
        <v>119</v>
      </c>
      <c r="D258" s="78" t="s">
        <v>172</v>
      </c>
      <c r="E258" s="26" t="s">
        <v>158</v>
      </c>
      <c r="F258" s="27" t="s">
        <v>137</v>
      </c>
      <c r="G258" s="27" t="s">
        <v>340</v>
      </c>
      <c r="H258" s="1" t="s">
        <v>253</v>
      </c>
      <c r="I258" s="127" t="s">
        <v>884</v>
      </c>
      <c r="J258" s="32">
        <f t="shared" ref="J258:Q258" si="157">J260</f>
        <v>50</v>
      </c>
      <c r="K258" s="32">
        <f t="shared" si="157"/>
        <v>-3</v>
      </c>
      <c r="L258" s="32">
        <f t="shared" si="157"/>
        <v>0</v>
      </c>
      <c r="M258" s="32">
        <f t="shared" si="157"/>
        <v>0</v>
      </c>
      <c r="N258" s="32">
        <f t="shared" si="157"/>
        <v>47</v>
      </c>
      <c r="O258" s="32">
        <f t="shared" si="157"/>
        <v>0</v>
      </c>
      <c r="P258" s="32">
        <f t="shared" si="157"/>
        <v>0</v>
      </c>
      <c r="Q258" s="32">
        <f t="shared" si="157"/>
        <v>0</v>
      </c>
      <c r="R258" s="32">
        <f>R260+R259</f>
        <v>0</v>
      </c>
      <c r="S258" s="32">
        <f>S260+S259</f>
        <v>0</v>
      </c>
    </row>
    <row r="259" spans="1:19" s="17" customFormat="1" ht="26.45" hidden="1" customHeight="1">
      <c r="A259" s="4" t="s">
        <v>885</v>
      </c>
      <c r="B259" s="70"/>
      <c r="C259" s="70"/>
      <c r="D259" s="78"/>
      <c r="E259" s="26"/>
      <c r="F259" s="27"/>
      <c r="G259" s="27"/>
      <c r="H259" s="1"/>
      <c r="I259" s="127" t="s">
        <v>884</v>
      </c>
      <c r="J259" s="32"/>
      <c r="K259" s="32"/>
      <c r="L259" s="32"/>
      <c r="M259" s="32"/>
      <c r="N259" s="32"/>
      <c r="O259" s="32"/>
      <c r="P259" s="32"/>
      <c r="Q259" s="32"/>
      <c r="R259" s="32"/>
      <c r="S259" s="32"/>
    </row>
    <row r="260" spans="1:19" s="17" customFormat="1" ht="22.15" hidden="1" customHeight="1">
      <c r="A260" s="4" t="s">
        <v>886</v>
      </c>
      <c r="B260" s="130"/>
      <c r="C260" s="130"/>
      <c r="D260" s="131"/>
      <c r="E260" s="132"/>
      <c r="F260" s="133"/>
      <c r="G260" s="133"/>
      <c r="H260" s="134"/>
      <c r="I260" s="135" t="s">
        <v>884</v>
      </c>
      <c r="J260" s="128">
        <v>50</v>
      </c>
      <c r="K260" s="128">
        <v>-3</v>
      </c>
      <c r="L260" s="128"/>
      <c r="M260" s="128"/>
      <c r="N260" s="2">
        <f>SUM(J260:M260)</f>
        <v>47</v>
      </c>
      <c r="O260" s="128"/>
      <c r="P260" s="128"/>
      <c r="Q260" s="128"/>
      <c r="R260" s="2"/>
      <c r="S260" s="2"/>
    </row>
    <row r="261" spans="1:19" s="17" customFormat="1" ht="17.25" hidden="1" customHeight="1">
      <c r="A261" s="18" t="s">
        <v>348</v>
      </c>
      <c r="B261" s="70" t="s">
        <v>117</v>
      </c>
      <c r="C261" s="70" t="s">
        <v>119</v>
      </c>
      <c r="D261" s="78" t="s">
        <v>172</v>
      </c>
      <c r="E261" s="26" t="s">
        <v>158</v>
      </c>
      <c r="F261" s="27" t="s">
        <v>137</v>
      </c>
      <c r="G261" s="27" t="s">
        <v>340</v>
      </c>
      <c r="H261" s="1" t="s">
        <v>349</v>
      </c>
      <c r="I261" s="127"/>
      <c r="J261" s="32">
        <f t="shared" si="156"/>
        <v>0</v>
      </c>
      <c r="K261" s="32">
        <f t="shared" si="156"/>
        <v>3</v>
      </c>
      <c r="L261" s="32">
        <f t="shared" si="156"/>
        <v>0</v>
      </c>
      <c r="M261" s="32">
        <f t="shared" si="156"/>
        <v>0</v>
      </c>
      <c r="N261" s="32">
        <f t="shared" si="156"/>
        <v>3</v>
      </c>
      <c r="O261" s="32">
        <f t="shared" si="156"/>
        <v>0</v>
      </c>
      <c r="P261" s="32">
        <f t="shared" si="156"/>
        <v>0</v>
      </c>
      <c r="Q261" s="32">
        <f t="shared" si="156"/>
        <v>0</v>
      </c>
      <c r="R261" s="32">
        <f t="shared" si="156"/>
        <v>0</v>
      </c>
      <c r="S261" s="32">
        <f t="shared" si="156"/>
        <v>0</v>
      </c>
    </row>
    <row r="262" spans="1:19" s="13" customFormat="1" ht="25.5" hidden="1" customHeight="1">
      <c r="A262" s="18" t="s">
        <v>140</v>
      </c>
      <c r="B262" s="70" t="s">
        <v>117</v>
      </c>
      <c r="C262" s="70" t="s">
        <v>119</v>
      </c>
      <c r="D262" s="78" t="s">
        <v>172</v>
      </c>
      <c r="E262" s="26" t="s">
        <v>121</v>
      </c>
      <c r="F262" s="27" t="s">
        <v>124</v>
      </c>
      <c r="G262" s="27" t="s">
        <v>340</v>
      </c>
      <c r="H262" s="1" t="s">
        <v>349</v>
      </c>
      <c r="I262" s="127" t="s">
        <v>141</v>
      </c>
      <c r="J262" s="30">
        <f t="shared" si="156"/>
        <v>0</v>
      </c>
      <c r="K262" s="30">
        <f t="shared" si="156"/>
        <v>3</v>
      </c>
      <c r="L262" s="30">
        <f t="shared" si="156"/>
        <v>0</v>
      </c>
      <c r="M262" s="30">
        <f t="shared" si="156"/>
        <v>0</v>
      </c>
      <c r="N262" s="30">
        <f t="shared" si="156"/>
        <v>3</v>
      </c>
      <c r="O262" s="30">
        <f t="shared" si="156"/>
        <v>0</v>
      </c>
      <c r="P262" s="30">
        <f t="shared" si="156"/>
        <v>0</v>
      </c>
      <c r="Q262" s="30">
        <f t="shared" si="156"/>
        <v>0</v>
      </c>
      <c r="R262" s="30">
        <f t="shared" si="156"/>
        <v>0</v>
      </c>
      <c r="S262" s="30">
        <f t="shared" si="156"/>
        <v>0</v>
      </c>
    </row>
    <row r="263" spans="1:19" s="76" customFormat="1" ht="24" hidden="1" customHeight="1">
      <c r="A263" s="109" t="s">
        <v>142</v>
      </c>
      <c r="B263" s="130" t="s">
        <v>117</v>
      </c>
      <c r="C263" s="130" t="s">
        <v>119</v>
      </c>
      <c r="D263" s="131" t="s">
        <v>172</v>
      </c>
      <c r="E263" s="132" t="s">
        <v>121</v>
      </c>
      <c r="F263" s="133" t="s">
        <v>124</v>
      </c>
      <c r="G263" s="133" t="s">
        <v>340</v>
      </c>
      <c r="H263" s="134" t="s">
        <v>349</v>
      </c>
      <c r="I263" s="135" t="s">
        <v>143</v>
      </c>
      <c r="J263" s="40">
        <f t="shared" si="156"/>
        <v>0</v>
      </c>
      <c r="K263" s="40">
        <f t="shared" si="156"/>
        <v>3</v>
      </c>
      <c r="L263" s="40">
        <f t="shared" si="156"/>
        <v>0</v>
      </c>
      <c r="M263" s="40">
        <f t="shared" si="156"/>
        <v>0</v>
      </c>
      <c r="N263" s="40">
        <f t="shared" si="156"/>
        <v>3</v>
      </c>
      <c r="O263" s="40">
        <f t="shared" si="156"/>
        <v>0</v>
      </c>
      <c r="P263" s="40">
        <f t="shared" si="156"/>
        <v>0</v>
      </c>
      <c r="Q263" s="40">
        <f t="shared" si="156"/>
        <v>0</v>
      </c>
      <c r="R263" s="40">
        <f t="shared" si="156"/>
        <v>0</v>
      </c>
      <c r="S263" s="40">
        <f t="shared" si="156"/>
        <v>0</v>
      </c>
    </row>
    <row r="264" spans="1:19" s="12" customFormat="1" ht="26.25" hidden="1" customHeight="1">
      <c r="A264" s="4" t="s">
        <v>808</v>
      </c>
      <c r="B264" s="5"/>
      <c r="C264" s="5"/>
      <c r="D264" s="6"/>
      <c r="E264" s="7"/>
      <c r="F264" s="8"/>
      <c r="G264" s="8"/>
      <c r="H264" s="9"/>
      <c r="I264" s="10" t="s">
        <v>387</v>
      </c>
      <c r="J264" s="11"/>
      <c r="K264" s="11">
        <v>3</v>
      </c>
      <c r="L264" s="11"/>
      <c r="M264" s="11"/>
      <c r="N264" s="2">
        <f>SUM(J264:M264)</f>
        <v>3</v>
      </c>
      <c r="O264" s="11"/>
      <c r="P264" s="11"/>
      <c r="Q264" s="11"/>
      <c r="R264" s="2">
        <v>0</v>
      </c>
      <c r="S264" s="2"/>
    </row>
    <row r="265" spans="1:19" s="17" customFormat="1" ht="13.5" hidden="1" customHeight="1">
      <c r="A265" s="73" t="s">
        <v>168</v>
      </c>
      <c r="B265" s="97" t="s">
        <v>117</v>
      </c>
      <c r="C265" s="97" t="s">
        <v>119</v>
      </c>
      <c r="D265" s="98" t="s">
        <v>172</v>
      </c>
      <c r="E265" s="98" t="s">
        <v>194</v>
      </c>
      <c r="F265" s="99" t="s">
        <v>122</v>
      </c>
      <c r="G265" s="99" t="s">
        <v>340</v>
      </c>
      <c r="H265" s="100" t="s">
        <v>341</v>
      </c>
      <c r="I265" s="100"/>
      <c r="J265" s="101">
        <f t="shared" ref="J265:S268" si="158">J266</f>
        <v>4300</v>
      </c>
      <c r="K265" s="101">
        <f t="shared" si="158"/>
        <v>0</v>
      </c>
      <c r="L265" s="101">
        <f t="shared" si="158"/>
        <v>0</v>
      </c>
      <c r="M265" s="101">
        <f t="shared" si="158"/>
        <v>0</v>
      </c>
      <c r="N265" s="101">
        <f t="shared" si="158"/>
        <v>4300</v>
      </c>
      <c r="O265" s="101">
        <f t="shared" si="158"/>
        <v>0</v>
      </c>
      <c r="P265" s="101">
        <f t="shared" si="158"/>
        <v>0</v>
      </c>
      <c r="Q265" s="101">
        <f t="shared" si="158"/>
        <v>0</v>
      </c>
      <c r="R265" s="101">
        <f t="shared" si="158"/>
        <v>0</v>
      </c>
      <c r="S265" s="101">
        <f t="shared" si="158"/>
        <v>0</v>
      </c>
    </row>
    <row r="266" spans="1:19" s="13" customFormat="1" ht="24" hidden="1" customHeight="1">
      <c r="A266" s="69" t="s">
        <v>351</v>
      </c>
      <c r="B266" s="70" t="s">
        <v>117</v>
      </c>
      <c r="C266" s="70" t="s">
        <v>119</v>
      </c>
      <c r="D266" s="78" t="s">
        <v>172</v>
      </c>
      <c r="E266" s="78" t="s">
        <v>194</v>
      </c>
      <c r="F266" s="145" t="s">
        <v>122</v>
      </c>
      <c r="G266" s="145" t="s">
        <v>340</v>
      </c>
      <c r="H266" s="127" t="s">
        <v>352</v>
      </c>
      <c r="I266" s="127"/>
      <c r="J266" s="32">
        <f t="shared" si="158"/>
        <v>4300</v>
      </c>
      <c r="K266" s="32">
        <f t="shared" si="158"/>
        <v>0</v>
      </c>
      <c r="L266" s="32">
        <f t="shared" si="158"/>
        <v>0</v>
      </c>
      <c r="M266" s="32">
        <f t="shared" si="158"/>
        <v>0</v>
      </c>
      <c r="N266" s="32">
        <f t="shared" si="158"/>
        <v>4300</v>
      </c>
      <c r="O266" s="32">
        <f t="shared" si="158"/>
        <v>0</v>
      </c>
      <c r="P266" s="32">
        <f t="shared" si="158"/>
        <v>0</v>
      </c>
      <c r="Q266" s="32">
        <f t="shared" si="158"/>
        <v>0</v>
      </c>
      <c r="R266" s="32">
        <f t="shared" si="158"/>
        <v>0</v>
      </c>
      <c r="S266" s="32">
        <f t="shared" si="158"/>
        <v>0</v>
      </c>
    </row>
    <row r="267" spans="1:19" s="17" customFormat="1" ht="13.5" hidden="1" customHeight="1">
      <c r="A267" s="18" t="s">
        <v>144</v>
      </c>
      <c r="B267" s="70" t="s">
        <v>117</v>
      </c>
      <c r="C267" s="70" t="s">
        <v>119</v>
      </c>
      <c r="D267" s="78" t="s">
        <v>172</v>
      </c>
      <c r="E267" s="26" t="s">
        <v>194</v>
      </c>
      <c r="F267" s="27" t="s">
        <v>122</v>
      </c>
      <c r="G267" s="27" t="s">
        <v>340</v>
      </c>
      <c r="H267" s="1" t="s">
        <v>352</v>
      </c>
      <c r="I267" s="127" t="s">
        <v>145</v>
      </c>
      <c r="J267" s="32">
        <f t="shared" si="158"/>
        <v>4300</v>
      </c>
      <c r="K267" s="32">
        <f t="shared" si="158"/>
        <v>0</v>
      </c>
      <c r="L267" s="32">
        <f t="shared" si="158"/>
        <v>0</v>
      </c>
      <c r="M267" s="32">
        <f t="shared" si="158"/>
        <v>0</v>
      </c>
      <c r="N267" s="32">
        <f t="shared" si="158"/>
        <v>4300</v>
      </c>
      <c r="O267" s="32">
        <f t="shared" si="158"/>
        <v>0</v>
      </c>
      <c r="P267" s="32">
        <f t="shared" si="158"/>
        <v>0</v>
      </c>
      <c r="Q267" s="32">
        <f t="shared" si="158"/>
        <v>0</v>
      </c>
      <c r="R267" s="32">
        <f t="shared" si="158"/>
        <v>0</v>
      </c>
      <c r="S267" s="32">
        <f t="shared" si="158"/>
        <v>0</v>
      </c>
    </row>
    <row r="268" spans="1:19" s="76" customFormat="1" ht="13.5" hidden="1" customHeight="1">
      <c r="A268" s="109" t="s">
        <v>168</v>
      </c>
      <c r="B268" s="130" t="s">
        <v>117</v>
      </c>
      <c r="C268" s="130" t="s">
        <v>119</v>
      </c>
      <c r="D268" s="131" t="s">
        <v>172</v>
      </c>
      <c r="E268" s="132" t="s">
        <v>194</v>
      </c>
      <c r="F268" s="133" t="s">
        <v>122</v>
      </c>
      <c r="G268" s="133" t="s">
        <v>340</v>
      </c>
      <c r="H268" s="134" t="s">
        <v>352</v>
      </c>
      <c r="I268" s="135" t="s">
        <v>169</v>
      </c>
      <c r="J268" s="40">
        <f t="shared" si="158"/>
        <v>4300</v>
      </c>
      <c r="K268" s="40">
        <f t="shared" si="158"/>
        <v>0</v>
      </c>
      <c r="L268" s="40">
        <f t="shared" si="158"/>
        <v>0</v>
      </c>
      <c r="M268" s="40">
        <f t="shared" si="158"/>
        <v>0</v>
      </c>
      <c r="N268" s="40">
        <f t="shared" si="158"/>
        <v>4300</v>
      </c>
      <c r="O268" s="40">
        <f t="shared" si="158"/>
        <v>0</v>
      </c>
      <c r="P268" s="40">
        <f t="shared" si="158"/>
        <v>0</v>
      </c>
      <c r="Q268" s="40">
        <f t="shared" si="158"/>
        <v>0</v>
      </c>
      <c r="R268" s="40">
        <f t="shared" si="158"/>
        <v>0</v>
      </c>
      <c r="S268" s="40">
        <f t="shared" si="158"/>
        <v>0</v>
      </c>
    </row>
    <row r="269" spans="1:19" s="17" customFormat="1" ht="14.25" hidden="1" customHeight="1">
      <c r="A269" s="4" t="s">
        <v>195</v>
      </c>
      <c r="B269" s="5"/>
      <c r="C269" s="5"/>
      <c r="D269" s="6"/>
      <c r="E269" s="7"/>
      <c r="F269" s="8"/>
      <c r="G269" s="8"/>
      <c r="H269" s="9"/>
      <c r="I269" s="10"/>
      <c r="J269" s="2">
        <v>4300</v>
      </c>
      <c r="K269" s="2"/>
      <c r="L269" s="2"/>
      <c r="M269" s="2"/>
      <c r="N269" s="2">
        <f>SUM(J269:M269)</f>
        <v>4300</v>
      </c>
      <c r="O269" s="2"/>
      <c r="P269" s="2"/>
      <c r="Q269" s="2"/>
      <c r="R269" s="2"/>
      <c r="S269" s="2"/>
    </row>
    <row r="270" spans="1:19" s="17" customFormat="1" ht="13.5" hidden="1" customHeight="1">
      <c r="A270" s="73" t="s">
        <v>197</v>
      </c>
      <c r="B270" s="97" t="s">
        <v>117</v>
      </c>
      <c r="C270" s="97" t="s">
        <v>119</v>
      </c>
      <c r="D270" s="98" t="s">
        <v>172</v>
      </c>
      <c r="E270" s="98" t="s">
        <v>198</v>
      </c>
      <c r="F270" s="99" t="s">
        <v>122</v>
      </c>
      <c r="G270" s="99" t="s">
        <v>340</v>
      </c>
      <c r="H270" s="100" t="s">
        <v>341</v>
      </c>
      <c r="I270" s="100"/>
      <c r="J270" s="101">
        <f t="shared" ref="J270:S271" si="159">J271</f>
        <v>0</v>
      </c>
      <c r="K270" s="101">
        <f t="shared" si="159"/>
        <v>0</v>
      </c>
      <c r="L270" s="101">
        <f t="shared" si="159"/>
        <v>0</v>
      </c>
      <c r="M270" s="101">
        <f t="shared" si="159"/>
        <v>0</v>
      </c>
      <c r="N270" s="101">
        <f t="shared" si="159"/>
        <v>0</v>
      </c>
      <c r="O270" s="101">
        <f t="shared" si="159"/>
        <v>0</v>
      </c>
      <c r="P270" s="101">
        <f t="shared" si="159"/>
        <v>0</v>
      </c>
      <c r="Q270" s="101">
        <f t="shared" si="159"/>
        <v>0</v>
      </c>
      <c r="R270" s="101">
        <f t="shared" si="159"/>
        <v>0</v>
      </c>
      <c r="S270" s="101">
        <f t="shared" si="159"/>
        <v>0</v>
      </c>
    </row>
    <row r="271" spans="1:19" s="76" customFormat="1" ht="15" hidden="1" customHeight="1">
      <c r="A271" s="18" t="s">
        <v>348</v>
      </c>
      <c r="B271" s="14" t="s">
        <v>117</v>
      </c>
      <c r="C271" s="14" t="s">
        <v>119</v>
      </c>
      <c r="D271" s="15" t="s">
        <v>172</v>
      </c>
      <c r="E271" s="26" t="s">
        <v>198</v>
      </c>
      <c r="F271" s="27" t="s">
        <v>122</v>
      </c>
      <c r="G271" s="27" t="s">
        <v>340</v>
      </c>
      <c r="H271" s="1" t="s">
        <v>349</v>
      </c>
      <c r="I271" s="16"/>
      <c r="J271" s="30">
        <f t="shared" si="159"/>
        <v>0</v>
      </c>
      <c r="K271" s="30">
        <f t="shared" si="159"/>
        <v>0</v>
      </c>
      <c r="L271" s="30">
        <f t="shared" si="159"/>
        <v>0</v>
      </c>
      <c r="M271" s="30">
        <f t="shared" si="159"/>
        <v>0</v>
      </c>
      <c r="N271" s="30">
        <f t="shared" si="159"/>
        <v>0</v>
      </c>
      <c r="O271" s="30">
        <f t="shared" si="159"/>
        <v>0</v>
      </c>
      <c r="P271" s="30">
        <f t="shared" si="159"/>
        <v>0</v>
      </c>
      <c r="Q271" s="30">
        <f t="shared" si="159"/>
        <v>0</v>
      </c>
      <c r="R271" s="30">
        <f t="shared" si="159"/>
        <v>0</v>
      </c>
      <c r="S271" s="30">
        <f t="shared" si="159"/>
        <v>0</v>
      </c>
    </row>
    <row r="272" spans="1:19" s="76" customFormat="1" ht="15.75" hidden="1" customHeight="1">
      <c r="A272" s="18" t="s">
        <v>144</v>
      </c>
      <c r="B272" s="70" t="s">
        <v>117</v>
      </c>
      <c r="C272" s="70" t="s">
        <v>119</v>
      </c>
      <c r="D272" s="78" t="s">
        <v>172</v>
      </c>
      <c r="E272" s="26" t="s">
        <v>198</v>
      </c>
      <c r="F272" s="27" t="s">
        <v>122</v>
      </c>
      <c r="G272" s="27" t="s">
        <v>340</v>
      </c>
      <c r="H272" s="1" t="s">
        <v>349</v>
      </c>
      <c r="I272" s="127" t="s">
        <v>145</v>
      </c>
      <c r="J272" s="32">
        <f>J273+J274</f>
        <v>0</v>
      </c>
      <c r="K272" s="32">
        <f>K273+K274</f>
        <v>0</v>
      </c>
      <c r="L272" s="32">
        <f t="shared" ref="L272:R272" si="160">L273+L274</f>
        <v>0</v>
      </c>
      <c r="M272" s="32">
        <f t="shared" si="160"/>
        <v>0</v>
      </c>
      <c r="N272" s="32">
        <f t="shared" si="160"/>
        <v>0</v>
      </c>
      <c r="O272" s="32">
        <f t="shared" si="160"/>
        <v>0</v>
      </c>
      <c r="P272" s="32">
        <f t="shared" si="160"/>
        <v>0</v>
      </c>
      <c r="Q272" s="32">
        <f t="shared" si="160"/>
        <v>0</v>
      </c>
      <c r="R272" s="32">
        <f t="shared" si="160"/>
        <v>0</v>
      </c>
      <c r="S272" s="32">
        <f t="shared" ref="S272" si="161">S273+S274</f>
        <v>0</v>
      </c>
    </row>
    <row r="273" spans="1:19" s="24" customFormat="1" ht="12.75" hidden="1" customHeight="1">
      <c r="A273" s="109" t="s">
        <v>197</v>
      </c>
      <c r="B273" s="130" t="s">
        <v>117</v>
      </c>
      <c r="C273" s="130" t="s">
        <v>119</v>
      </c>
      <c r="D273" s="131" t="s">
        <v>172</v>
      </c>
      <c r="E273" s="132" t="s">
        <v>198</v>
      </c>
      <c r="F273" s="133" t="s">
        <v>122</v>
      </c>
      <c r="G273" s="133" t="s">
        <v>340</v>
      </c>
      <c r="H273" s="134" t="s">
        <v>349</v>
      </c>
      <c r="I273" s="135" t="s">
        <v>222</v>
      </c>
      <c r="J273" s="128"/>
      <c r="K273" s="128"/>
      <c r="L273" s="128"/>
      <c r="M273" s="128"/>
      <c r="N273" s="2">
        <f>SUM(J273:M273)</f>
        <v>0</v>
      </c>
      <c r="O273" s="128"/>
      <c r="P273" s="128"/>
      <c r="Q273" s="128"/>
      <c r="R273" s="2">
        <f>N273+Q273</f>
        <v>0</v>
      </c>
      <c r="S273" s="2">
        <f>O273+R273</f>
        <v>0</v>
      </c>
    </row>
    <row r="274" spans="1:19" s="24" customFormat="1" ht="12.75" hidden="1" customHeight="1">
      <c r="A274" s="109" t="s">
        <v>146</v>
      </c>
      <c r="B274" s="130" t="s">
        <v>117</v>
      </c>
      <c r="C274" s="130" t="s">
        <v>119</v>
      </c>
      <c r="D274" s="131" t="s">
        <v>172</v>
      </c>
      <c r="E274" s="132" t="s">
        <v>198</v>
      </c>
      <c r="F274" s="133" t="s">
        <v>122</v>
      </c>
      <c r="G274" s="133" t="s">
        <v>340</v>
      </c>
      <c r="H274" s="134" t="s">
        <v>349</v>
      </c>
      <c r="I274" s="135" t="s">
        <v>147</v>
      </c>
      <c r="J274" s="128"/>
      <c r="K274" s="128"/>
      <c r="L274" s="128"/>
      <c r="M274" s="128"/>
      <c r="N274" s="2">
        <f>SUM(J274:M274)</f>
        <v>0</v>
      </c>
      <c r="O274" s="128"/>
      <c r="P274" s="128"/>
      <c r="Q274" s="128"/>
      <c r="R274" s="2">
        <f>N274+Q274</f>
        <v>0</v>
      </c>
      <c r="S274" s="2">
        <f>O274+R274</f>
        <v>0</v>
      </c>
    </row>
    <row r="275" spans="1:19" s="17" customFormat="1" ht="25.5" hidden="1" customHeight="1">
      <c r="A275" s="136" t="s">
        <v>65</v>
      </c>
      <c r="B275" s="97" t="s">
        <v>117</v>
      </c>
      <c r="C275" s="97" t="s">
        <v>119</v>
      </c>
      <c r="D275" s="98" t="s">
        <v>172</v>
      </c>
      <c r="E275" s="98" t="s">
        <v>69</v>
      </c>
      <c r="F275" s="99" t="s">
        <v>122</v>
      </c>
      <c r="G275" s="99" t="s">
        <v>340</v>
      </c>
      <c r="H275" s="100" t="s">
        <v>341</v>
      </c>
      <c r="I275" s="100"/>
      <c r="J275" s="101">
        <f t="shared" ref="J275:S278" si="162">J276</f>
        <v>0</v>
      </c>
      <c r="K275" s="101">
        <f t="shared" si="162"/>
        <v>0</v>
      </c>
      <c r="L275" s="101">
        <f t="shared" si="162"/>
        <v>0</v>
      </c>
      <c r="M275" s="101">
        <f t="shared" si="162"/>
        <v>0</v>
      </c>
      <c r="N275" s="101">
        <f t="shared" si="162"/>
        <v>0</v>
      </c>
      <c r="O275" s="101">
        <f t="shared" si="162"/>
        <v>0</v>
      </c>
      <c r="P275" s="101">
        <f t="shared" si="162"/>
        <v>0</v>
      </c>
      <c r="Q275" s="101">
        <f t="shared" si="162"/>
        <v>0</v>
      </c>
      <c r="R275" s="101">
        <f t="shared" si="162"/>
        <v>0</v>
      </c>
      <c r="S275" s="101">
        <f t="shared" si="162"/>
        <v>0</v>
      </c>
    </row>
    <row r="276" spans="1:19" s="17" customFormat="1" ht="15" hidden="1" customHeight="1">
      <c r="A276" s="72" t="s">
        <v>66</v>
      </c>
      <c r="B276" s="70" t="s">
        <v>117</v>
      </c>
      <c r="C276" s="70" t="s">
        <v>119</v>
      </c>
      <c r="D276" s="78" t="s">
        <v>172</v>
      </c>
      <c r="E276" s="26" t="s">
        <v>69</v>
      </c>
      <c r="F276" s="27" t="s">
        <v>122</v>
      </c>
      <c r="G276" s="27" t="s">
        <v>340</v>
      </c>
      <c r="H276" s="1" t="s">
        <v>67</v>
      </c>
      <c r="I276" s="127"/>
      <c r="J276" s="32">
        <f t="shared" si="162"/>
        <v>0</v>
      </c>
      <c r="K276" s="32">
        <f t="shared" si="162"/>
        <v>0</v>
      </c>
      <c r="L276" s="32">
        <f t="shared" si="162"/>
        <v>0</v>
      </c>
      <c r="M276" s="32">
        <f t="shared" si="162"/>
        <v>0</v>
      </c>
      <c r="N276" s="32">
        <f t="shared" si="162"/>
        <v>0</v>
      </c>
      <c r="O276" s="32">
        <f t="shared" si="162"/>
        <v>0</v>
      </c>
      <c r="P276" s="32">
        <f t="shared" si="162"/>
        <v>0</v>
      </c>
      <c r="Q276" s="32">
        <f t="shared" si="162"/>
        <v>0</v>
      </c>
      <c r="R276" s="32">
        <f t="shared" si="162"/>
        <v>0</v>
      </c>
      <c r="S276" s="32">
        <f t="shared" si="162"/>
        <v>0</v>
      </c>
    </row>
    <row r="277" spans="1:19" s="13" customFormat="1" ht="26.25" hidden="1" customHeight="1">
      <c r="A277" s="150" t="s">
        <v>187</v>
      </c>
      <c r="B277" s="14" t="s">
        <v>117</v>
      </c>
      <c r="C277" s="14" t="s">
        <v>119</v>
      </c>
      <c r="D277" s="15" t="s">
        <v>172</v>
      </c>
      <c r="E277" s="15" t="s">
        <v>69</v>
      </c>
      <c r="F277" s="108" t="s">
        <v>122</v>
      </c>
      <c r="G277" s="108" t="s">
        <v>340</v>
      </c>
      <c r="H277" s="3" t="s">
        <v>67</v>
      </c>
      <c r="I277" s="3" t="s">
        <v>188</v>
      </c>
      <c r="J277" s="31">
        <f t="shared" si="162"/>
        <v>0</v>
      </c>
      <c r="K277" s="31">
        <f t="shared" si="162"/>
        <v>0</v>
      </c>
      <c r="L277" s="31">
        <f t="shared" si="162"/>
        <v>0</v>
      </c>
      <c r="M277" s="31">
        <f t="shared" si="162"/>
        <v>0</v>
      </c>
      <c r="N277" s="31">
        <f t="shared" si="162"/>
        <v>0</v>
      </c>
      <c r="O277" s="31">
        <f t="shared" si="162"/>
        <v>0</v>
      </c>
      <c r="P277" s="31">
        <f t="shared" si="162"/>
        <v>0</v>
      </c>
      <c r="Q277" s="31">
        <f t="shared" si="162"/>
        <v>0</v>
      </c>
      <c r="R277" s="31">
        <f t="shared" si="162"/>
        <v>0</v>
      </c>
      <c r="S277" s="31">
        <f t="shared" si="162"/>
        <v>0</v>
      </c>
    </row>
    <row r="278" spans="1:19" s="24" customFormat="1" ht="15" hidden="1" customHeight="1">
      <c r="A278" s="151" t="s">
        <v>189</v>
      </c>
      <c r="B278" s="110" t="s">
        <v>117</v>
      </c>
      <c r="C278" s="110" t="s">
        <v>119</v>
      </c>
      <c r="D278" s="111" t="s">
        <v>172</v>
      </c>
      <c r="E278" s="111" t="s">
        <v>69</v>
      </c>
      <c r="F278" s="112" t="s">
        <v>122</v>
      </c>
      <c r="G278" s="112" t="s">
        <v>340</v>
      </c>
      <c r="H278" s="113" t="s">
        <v>67</v>
      </c>
      <c r="I278" s="113" t="s">
        <v>190</v>
      </c>
      <c r="J278" s="39">
        <f t="shared" si="162"/>
        <v>0</v>
      </c>
      <c r="K278" s="39">
        <f t="shared" si="162"/>
        <v>0</v>
      </c>
      <c r="L278" s="39">
        <f t="shared" si="162"/>
        <v>0</v>
      </c>
      <c r="M278" s="39">
        <f t="shared" si="162"/>
        <v>0</v>
      </c>
      <c r="N278" s="39">
        <f t="shared" si="162"/>
        <v>0</v>
      </c>
      <c r="O278" s="39">
        <f t="shared" si="162"/>
        <v>0</v>
      </c>
      <c r="P278" s="39">
        <f t="shared" si="162"/>
        <v>0</v>
      </c>
      <c r="Q278" s="39">
        <f t="shared" si="162"/>
        <v>0</v>
      </c>
      <c r="R278" s="39">
        <f t="shared" si="162"/>
        <v>0</v>
      </c>
      <c r="S278" s="39">
        <f t="shared" si="162"/>
        <v>0</v>
      </c>
    </row>
    <row r="279" spans="1:19" s="12" customFormat="1" ht="13.5" hidden="1" customHeight="1">
      <c r="A279" s="4" t="s">
        <v>71</v>
      </c>
      <c r="B279" s="36"/>
      <c r="C279" s="36"/>
      <c r="D279" s="37"/>
      <c r="E279" s="37"/>
      <c r="F279" s="114"/>
      <c r="G279" s="114"/>
      <c r="H279" s="115"/>
      <c r="I279" s="115" t="s">
        <v>303</v>
      </c>
      <c r="J279" s="2"/>
      <c r="K279" s="2"/>
      <c r="L279" s="2"/>
      <c r="M279" s="2"/>
      <c r="N279" s="2">
        <f>SUM(J279:M279)</f>
        <v>0</v>
      </c>
      <c r="O279" s="2"/>
      <c r="P279" s="2"/>
      <c r="Q279" s="2"/>
      <c r="R279" s="2">
        <f>N279+Q279</f>
        <v>0</v>
      </c>
      <c r="S279" s="2">
        <f>O279+R279</f>
        <v>0</v>
      </c>
    </row>
    <row r="280" spans="1:19" s="17" customFormat="1" ht="16.5" customHeight="1">
      <c r="A280" s="73" t="s">
        <v>199</v>
      </c>
      <c r="B280" s="67" t="s">
        <v>117</v>
      </c>
      <c r="C280" s="67" t="s">
        <v>121</v>
      </c>
      <c r="D280" s="67"/>
      <c r="E280" s="304"/>
      <c r="F280" s="305"/>
      <c r="G280" s="305"/>
      <c r="H280" s="306"/>
      <c r="I280" s="67"/>
      <c r="J280" s="81">
        <f t="shared" ref="J280:S283" si="163">J281</f>
        <v>0</v>
      </c>
      <c r="K280" s="81">
        <f t="shared" si="163"/>
        <v>0</v>
      </c>
      <c r="L280" s="81">
        <f t="shared" si="163"/>
        <v>0</v>
      </c>
      <c r="M280" s="81">
        <f t="shared" si="163"/>
        <v>2531.1000000000004</v>
      </c>
      <c r="N280" s="81">
        <f t="shared" si="163"/>
        <v>2531.1000000000004</v>
      </c>
      <c r="O280" s="81">
        <f t="shared" si="163"/>
        <v>0</v>
      </c>
      <c r="P280" s="81">
        <f t="shared" si="163"/>
        <v>0</v>
      </c>
      <c r="Q280" s="81">
        <f t="shared" si="163"/>
        <v>0</v>
      </c>
      <c r="R280" s="81">
        <f t="shared" si="163"/>
        <v>2967.4</v>
      </c>
      <c r="S280" s="81">
        <f t="shared" si="163"/>
        <v>2967.4</v>
      </c>
    </row>
    <row r="281" spans="1:19" s="17" customFormat="1" ht="15" customHeight="1">
      <c r="A281" s="73" t="s">
        <v>200</v>
      </c>
      <c r="B281" s="97" t="s">
        <v>117</v>
      </c>
      <c r="C281" s="97" t="s">
        <v>121</v>
      </c>
      <c r="D281" s="97" t="s">
        <v>131</v>
      </c>
      <c r="E281" s="307"/>
      <c r="F281" s="308"/>
      <c r="G281" s="308"/>
      <c r="H281" s="309"/>
      <c r="I281" s="97"/>
      <c r="J281" s="152">
        <f t="shared" si="163"/>
        <v>0</v>
      </c>
      <c r="K281" s="152">
        <f t="shared" si="163"/>
        <v>0</v>
      </c>
      <c r="L281" s="152">
        <f t="shared" si="163"/>
        <v>0</v>
      </c>
      <c r="M281" s="152">
        <f t="shared" si="163"/>
        <v>2531.1000000000004</v>
      </c>
      <c r="N281" s="152">
        <f t="shared" si="163"/>
        <v>2531.1000000000004</v>
      </c>
      <c r="O281" s="152">
        <f t="shared" si="163"/>
        <v>0</v>
      </c>
      <c r="P281" s="152">
        <f t="shared" si="163"/>
        <v>0</v>
      </c>
      <c r="Q281" s="152">
        <f t="shared" si="163"/>
        <v>0</v>
      </c>
      <c r="R281" s="152">
        <f t="shared" si="163"/>
        <v>2967.4</v>
      </c>
      <c r="S281" s="152">
        <f t="shared" si="163"/>
        <v>2967.4</v>
      </c>
    </row>
    <row r="282" spans="1:19" s="76" customFormat="1" ht="38.450000000000003" customHeight="1">
      <c r="A282" s="96" t="s">
        <v>450</v>
      </c>
      <c r="B282" s="67" t="s">
        <v>117</v>
      </c>
      <c r="C282" s="67" t="s">
        <v>121</v>
      </c>
      <c r="D282" s="116" t="s">
        <v>131</v>
      </c>
      <c r="E282" s="20" t="s">
        <v>119</v>
      </c>
      <c r="F282" s="21" t="s">
        <v>122</v>
      </c>
      <c r="G282" s="21" t="s">
        <v>340</v>
      </c>
      <c r="H282" s="22" t="s">
        <v>341</v>
      </c>
      <c r="I282" s="153"/>
      <c r="J282" s="33">
        <f t="shared" si="163"/>
        <v>0</v>
      </c>
      <c r="K282" s="33">
        <f t="shared" si="163"/>
        <v>0</v>
      </c>
      <c r="L282" s="33">
        <f t="shared" si="163"/>
        <v>0</v>
      </c>
      <c r="M282" s="33">
        <f t="shared" si="163"/>
        <v>2531.1000000000004</v>
      </c>
      <c r="N282" s="33">
        <f t="shared" si="163"/>
        <v>2531.1000000000004</v>
      </c>
      <c r="O282" s="33">
        <f t="shared" si="163"/>
        <v>0</v>
      </c>
      <c r="P282" s="33">
        <f t="shared" si="163"/>
        <v>0</v>
      </c>
      <c r="Q282" s="33">
        <f t="shared" si="163"/>
        <v>0</v>
      </c>
      <c r="R282" s="33">
        <f t="shared" si="163"/>
        <v>2967.4</v>
      </c>
      <c r="S282" s="33">
        <f t="shared" si="163"/>
        <v>2967.4</v>
      </c>
    </row>
    <row r="283" spans="1:19" s="107" customFormat="1" ht="87" customHeight="1">
      <c r="A283" s="18" t="s">
        <v>451</v>
      </c>
      <c r="B283" s="102" t="s">
        <v>117</v>
      </c>
      <c r="C283" s="102" t="s">
        <v>121</v>
      </c>
      <c r="D283" s="103" t="s">
        <v>131</v>
      </c>
      <c r="E283" s="103" t="s">
        <v>119</v>
      </c>
      <c r="F283" s="104" t="s">
        <v>124</v>
      </c>
      <c r="G283" s="104" t="s">
        <v>340</v>
      </c>
      <c r="H283" s="105" t="s">
        <v>341</v>
      </c>
      <c r="I283" s="105"/>
      <c r="J283" s="106">
        <f t="shared" si="163"/>
        <v>0</v>
      </c>
      <c r="K283" s="106">
        <f t="shared" si="163"/>
        <v>0</v>
      </c>
      <c r="L283" s="106">
        <f t="shared" si="163"/>
        <v>0</v>
      </c>
      <c r="M283" s="106">
        <f t="shared" si="163"/>
        <v>2531.1000000000004</v>
      </c>
      <c r="N283" s="106">
        <f t="shared" si="163"/>
        <v>2531.1000000000004</v>
      </c>
      <c r="O283" s="106">
        <f t="shared" si="163"/>
        <v>0</v>
      </c>
      <c r="P283" s="106">
        <f t="shared" si="163"/>
        <v>0</v>
      </c>
      <c r="Q283" s="106">
        <f t="shared" si="163"/>
        <v>0</v>
      </c>
      <c r="R283" s="106">
        <f t="shared" si="163"/>
        <v>2967.4</v>
      </c>
      <c r="S283" s="106">
        <f t="shared" si="163"/>
        <v>2967.4</v>
      </c>
    </row>
    <row r="284" spans="1:19" s="76" customFormat="1" ht="27" customHeight="1">
      <c r="A284" s="18" t="s">
        <v>201</v>
      </c>
      <c r="B284" s="14" t="s">
        <v>117</v>
      </c>
      <c r="C284" s="70" t="s">
        <v>121</v>
      </c>
      <c r="D284" s="78" t="s">
        <v>131</v>
      </c>
      <c r="E284" s="26" t="s">
        <v>119</v>
      </c>
      <c r="F284" s="27" t="s">
        <v>124</v>
      </c>
      <c r="G284" s="27" t="s">
        <v>340</v>
      </c>
      <c r="H284" s="1" t="s">
        <v>23</v>
      </c>
      <c r="I284" s="16"/>
      <c r="J284" s="30">
        <f>J285+J290</f>
        <v>0</v>
      </c>
      <c r="K284" s="30">
        <f>K285+K290</f>
        <v>0</v>
      </c>
      <c r="L284" s="30">
        <f t="shared" ref="L284:R284" si="164">L285+L290</f>
        <v>0</v>
      </c>
      <c r="M284" s="30">
        <f t="shared" si="164"/>
        <v>2531.1000000000004</v>
      </c>
      <c r="N284" s="30">
        <f t="shared" si="164"/>
        <v>2531.1000000000004</v>
      </c>
      <c r="O284" s="30">
        <f t="shared" si="164"/>
        <v>0</v>
      </c>
      <c r="P284" s="30">
        <f t="shared" si="164"/>
        <v>0</v>
      </c>
      <c r="Q284" s="30">
        <f t="shared" si="164"/>
        <v>0</v>
      </c>
      <c r="R284" s="30">
        <f t="shared" si="164"/>
        <v>2967.4</v>
      </c>
      <c r="S284" s="30">
        <f t="shared" ref="S284" si="165">S285+S290</f>
        <v>2967.4</v>
      </c>
    </row>
    <row r="285" spans="1:19" s="76" customFormat="1" ht="33" customHeight="1">
      <c r="A285" s="18" t="s">
        <v>126</v>
      </c>
      <c r="B285" s="14" t="s">
        <v>117</v>
      </c>
      <c r="C285" s="70" t="s">
        <v>121</v>
      </c>
      <c r="D285" s="78" t="s">
        <v>131</v>
      </c>
      <c r="E285" s="26" t="s">
        <v>119</v>
      </c>
      <c r="F285" s="27" t="s">
        <v>124</v>
      </c>
      <c r="G285" s="27" t="s">
        <v>340</v>
      </c>
      <c r="H285" s="1" t="s">
        <v>23</v>
      </c>
      <c r="I285" s="16">
        <v>100</v>
      </c>
      <c r="J285" s="30">
        <f>J286</f>
        <v>0</v>
      </c>
      <c r="K285" s="30">
        <f>K286</f>
        <v>0</v>
      </c>
      <c r="L285" s="30">
        <f t="shared" ref="L285:S285" si="166">L286</f>
        <v>0</v>
      </c>
      <c r="M285" s="30">
        <f t="shared" si="166"/>
        <v>2351.6000000000004</v>
      </c>
      <c r="N285" s="30">
        <f t="shared" si="166"/>
        <v>2351.6000000000004</v>
      </c>
      <c r="O285" s="30">
        <f t="shared" si="166"/>
        <v>0</v>
      </c>
      <c r="P285" s="30">
        <f t="shared" si="166"/>
        <v>0</v>
      </c>
      <c r="Q285" s="30">
        <f t="shared" si="166"/>
        <v>0</v>
      </c>
      <c r="R285" s="30">
        <f t="shared" si="166"/>
        <v>2812</v>
      </c>
      <c r="S285" s="30">
        <f t="shared" si="166"/>
        <v>2812</v>
      </c>
    </row>
    <row r="286" spans="1:19" s="24" customFormat="1" ht="16.5" customHeight="1">
      <c r="A286" s="109" t="s">
        <v>128</v>
      </c>
      <c r="B286" s="110" t="s">
        <v>117</v>
      </c>
      <c r="C286" s="130" t="s">
        <v>121</v>
      </c>
      <c r="D286" s="131" t="s">
        <v>131</v>
      </c>
      <c r="E286" s="132" t="s">
        <v>119</v>
      </c>
      <c r="F286" s="133" t="s">
        <v>124</v>
      </c>
      <c r="G286" s="133" t="s">
        <v>340</v>
      </c>
      <c r="H286" s="134" t="s">
        <v>23</v>
      </c>
      <c r="I286" s="56">
        <v>120</v>
      </c>
      <c r="J286" s="128">
        <f>J287+J288+J289</f>
        <v>0</v>
      </c>
      <c r="K286" s="128">
        <f>K287+K288+K289</f>
        <v>0</v>
      </c>
      <c r="L286" s="128">
        <f t="shared" ref="L286:R286" si="167">L287+L288+L289</f>
        <v>0</v>
      </c>
      <c r="M286" s="128">
        <f t="shared" si="167"/>
        <v>2351.6000000000004</v>
      </c>
      <c r="N286" s="128">
        <f t="shared" si="167"/>
        <v>2351.6000000000004</v>
      </c>
      <c r="O286" s="128">
        <f t="shared" si="167"/>
        <v>0</v>
      </c>
      <c r="P286" s="128">
        <f t="shared" si="167"/>
        <v>0</v>
      </c>
      <c r="Q286" s="128">
        <f t="shared" si="167"/>
        <v>0</v>
      </c>
      <c r="R286" s="128">
        <f t="shared" si="167"/>
        <v>2812</v>
      </c>
      <c r="S286" s="128">
        <f t="shared" ref="S286" si="168">S287+S288+S289</f>
        <v>2812</v>
      </c>
    </row>
    <row r="287" spans="1:19" s="12" customFormat="1" ht="13.5" hidden="1" customHeight="1">
      <c r="A287" s="4" t="s">
        <v>394</v>
      </c>
      <c r="B287" s="36"/>
      <c r="C287" s="36"/>
      <c r="D287" s="37"/>
      <c r="E287" s="37"/>
      <c r="F287" s="114"/>
      <c r="G287" s="114"/>
      <c r="H287" s="115"/>
      <c r="I287" s="115" t="s">
        <v>383</v>
      </c>
      <c r="J287" s="2"/>
      <c r="K287" s="2"/>
      <c r="L287" s="2"/>
      <c r="M287" s="2">
        <v>1735.7</v>
      </c>
      <c r="N287" s="2">
        <f>SUM(J287:M287)</f>
        <v>1735.7</v>
      </c>
      <c r="O287" s="2"/>
      <c r="P287" s="2"/>
      <c r="Q287" s="2"/>
      <c r="R287" s="2">
        <v>2094</v>
      </c>
      <c r="S287" s="2">
        <v>2094</v>
      </c>
    </row>
    <row r="288" spans="1:19" s="12" customFormat="1" ht="13.5" hidden="1" customHeight="1">
      <c r="A288" s="4" t="s">
        <v>395</v>
      </c>
      <c r="B288" s="36"/>
      <c r="C288" s="36"/>
      <c r="D288" s="37"/>
      <c r="E288" s="37"/>
      <c r="F288" s="114"/>
      <c r="G288" s="114"/>
      <c r="H288" s="115"/>
      <c r="I288" s="115" t="s">
        <v>385</v>
      </c>
      <c r="J288" s="2"/>
      <c r="K288" s="2"/>
      <c r="L288" s="2"/>
      <c r="M288" s="2">
        <v>91.7</v>
      </c>
      <c r="N288" s="2">
        <f>SUM(J288:M288)</f>
        <v>91.7</v>
      </c>
      <c r="O288" s="2"/>
      <c r="P288" s="2"/>
      <c r="Q288" s="2"/>
      <c r="R288" s="2">
        <v>85.6</v>
      </c>
      <c r="S288" s="2">
        <v>85.6</v>
      </c>
    </row>
    <row r="289" spans="1:19" s="12" customFormat="1" ht="13.5" hidden="1" customHeight="1">
      <c r="A289" s="4" t="s">
        <v>396</v>
      </c>
      <c r="B289" s="36"/>
      <c r="C289" s="36"/>
      <c r="D289" s="37"/>
      <c r="E289" s="37"/>
      <c r="F289" s="114"/>
      <c r="G289" s="114"/>
      <c r="H289" s="115"/>
      <c r="I289" s="115" t="s">
        <v>384</v>
      </c>
      <c r="J289" s="2"/>
      <c r="K289" s="2"/>
      <c r="L289" s="2"/>
      <c r="M289" s="2">
        <v>524.20000000000005</v>
      </c>
      <c r="N289" s="2">
        <f>SUM(J289:M289)</f>
        <v>524.20000000000005</v>
      </c>
      <c r="O289" s="2"/>
      <c r="P289" s="2"/>
      <c r="Q289" s="2"/>
      <c r="R289" s="2">
        <v>632.4</v>
      </c>
      <c r="S289" s="2">
        <v>632.4</v>
      </c>
    </row>
    <row r="290" spans="1:19" s="76" customFormat="1" ht="24.75" customHeight="1">
      <c r="A290" s="18" t="s">
        <v>140</v>
      </c>
      <c r="B290" s="14" t="s">
        <v>117</v>
      </c>
      <c r="C290" s="70" t="s">
        <v>121</v>
      </c>
      <c r="D290" s="78" t="s">
        <v>131</v>
      </c>
      <c r="E290" s="26" t="s">
        <v>119</v>
      </c>
      <c r="F290" s="27" t="s">
        <v>124</v>
      </c>
      <c r="G290" s="27" t="s">
        <v>340</v>
      </c>
      <c r="H290" s="1" t="s">
        <v>23</v>
      </c>
      <c r="I290" s="16">
        <v>200</v>
      </c>
      <c r="J290" s="30">
        <f>J291</f>
        <v>0</v>
      </c>
      <c r="K290" s="30">
        <f>K291</f>
        <v>0</v>
      </c>
      <c r="L290" s="30">
        <f t="shared" ref="L290:S290" si="169">L291</f>
        <v>0</v>
      </c>
      <c r="M290" s="30">
        <f t="shared" si="169"/>
        <v>179.5</v>
      </c>
      <c r="N290" s="30">
        <f t="shared" si="169"/>
        <v>179.5</v>
      </c>
      <c r="O290" s="30">
        <f t="shared" si="169"/>
        <v>0</v>
      </c>
      <c r="P290" s="30">
        <f t="shared" si="169"/>
        <v>0</v>
      </c>
      <c r="Q290" s="30">
        <f t="shared" si="169"/>
        <v>0</v>
      </c>
      <c r="R290" s="30">
        <f t="shared" si="169"/>
        <v>155.4</v>
      </c>
      <c r="S290" s="30">
        <f t="shared" si="169"/>
        <v>155.4</v>
      </c>
    </row>
    <row r="291" spans="1:19" s="24" customFormat="1" ht="23.25" customHeight="1">
      <c r="A291" s="109" t="s">
        <v>142</v>
      </c>
      <c r="B291" s="110" t="s">
        <v>117</v>
      </c>
      <c r="C291" s="130" t="s">
        <v>121</v>
      </c>
      <c r="D291" s="131" t="s">
        <v>131</v>
      </c>
      <c r="E291" s="132" t="s">
        <v>119</v>
      </c>
      <c r="F291" s="133" t="s">
        <v>124</v>
      </c>
      <c r="G291" s="133" t="s">
        <v>340</v>
      </c>
      <c r="H291" s="134" t="s">
        <v>23</v>
      </c>
      <c r="I291" s="56">
        <v>240</v>
      </c>
      <c r="J291" s="128">
        <f>J292+J293</f>
        <v>0</v>
      </c>
      <c r="K291" s="128">
        <f>K292+K293</f>
        <v>0</v>
      </c>
      <c r="L291" s="128">
        <f t="shared" ref="L291:R291" si="170">L292+L293</f>
        <v>0</v>
      </c>
      <c r="M291" s="128">
        <f t="shared" si="170"/>
        <v>179.5</v>
      </c>
      <c r="N291" s="128">
        <f t="shared" si="170"/>
        <v>179.5</v>
      </c>
      <c r="O291" s="128">
        <f t="shared" si="170"/>
        <v>0</v>
      </c>
      <c r="P291" s="128">
        <f t="shared" si="170"/>
        <v>0</v>
      </c>
      <c r="Q291" s="128">
        <f t="shared" si="170"/>
        <v>0</v>
      </c>
      <c r="R291" s="128">
        <f t="shared" si="170"/>
        <v>155.4</v>
      </c>
      <c r="S291" s="128">
        <f t="shared" ref="S291" si="171">S292+S293</f>
        <v>155.4</v>
      </c>
    </row>
    <row r="292" spans="1:19" s="12" customFormat="1" ht="15" hidden="1" customHeight="1">
      <c r="A292" s="4" t="s">
        <v>388</v>
      </c>
      <c r="B292" s="5"/>
      <c r="C292" s="5"/>
      <c r="D292" s="6"/>
      <c r="E292" s="7"/>
      <c r="F292" s="8"/>
      <c r="G292" s="8"/>
      <c r="H292" s="9"/>
      <c r="I292" s="10" t="s">
        <v>386</v>
      </c>
      <c r="J292" s="2"/>
      <c r="K292" s="2"/>
      <c r="L292" s="2"/>
      <c r="M292" s="2">
        <v>56</v>
      </c>
      <c r="N292" s="2">
        <f>SUM(J292:M292)</f>
        <v>56</v>
      </c>
      <c r="O292" s="2"/>
      <c r="P292" s="2"/>
      <c r="Q292" s="2"/>
      <c r="R292" s="2">
        <v>56</v>
      </c>
      <c r="S292" s="2">
        <v>56</v>
      </c>
    </row>
    <row r="293" spans="1:19" s="12" customFormat="1" ht="15" hidden="1" customHeight="1">
      <c r="A293" s="4" t="s">
        <v>389</v>
      </c>
      <c r="B293" s="5"/>
      <c r="C293" s="5"/>
      <c r="D293" s="6"/>
      <c r="E293" s="7"/>
      <c r="F293" s="8"/>
      <c r="G293" s="8"/>
      <c r="H293" s="9"/>
      <c r="I293" s="10" t="s">
        <v>387</v>
      </c>
      <c r="J293" s="2"/>
      <c r="K293" s="2"/>
      <c r="L293" s="2"/>
      <c r="M293" s="2">
        <v>123.5</v>
      </c>
      <c r="N293" s="2">
        <f>SUM(J293:M293)</f>
        <v>123.5</v>
      </c>
      <c r="O293" s="2"/>
      <c r="P293" s="2"/>
      <c r="Q293" s="2"/>
      <c r="R293" s="2">
        <v>99.4</v>
      </c>
      <c r="S293" s="2">
        <v>99.4</v>
      </c>
    </row>
    <row r="294" spans="1:19" s="76" customFormat="1" ht="26.25" customHeight="1">
      <c r="A294" s="73" t="s">
        <v>202</v>
      </c>
      <c r="B294" s="67" t="s">
        <v>117</v>
      </c>
      <c r="C294" s="67" t="s">
        <v>131</v>
      </c>
      <c r="D294" s="67"/>
      <c r="E294" s="304"/>
      <c r="F294" s="305"/>
      <c r="G294" s="305"/>
      <c r="H294" s="306"/>
      <c r="I294" s="67"/>
      <c r="J294" s="81">
        <f t="shared" ref="J294:R294" si="172">J295+J324</f>
        <v>10369.199999999999</v>
      </c>
      <c r="K294" s="81">
        <f t="shared" si="172"/>
        <v>744.9</v>
      </c>
      <c r="L294" s="81">
        <f t="shared" si="172"/>
        <v>-20</v>
      </c>
      <c r="M294" s="81">
        <f t="shared" si="172"/>
        <v>0</v>
      </c>
      <c r="N294" s="81">
        <f t="shared" si="172"/>
        <v>11094.1</v>
      </c>
      <c r="O294" s="81">
        <f t="shared" si="172"/>
        <v>0</v>
      </c>
      <c r="P294" s="81">
        <f t="shared" si="172"/>
        <v>0</v>
      </c>
      <c r="Q294" s="81">
        <f t="shared" si="172"/>
        <v>0</v>
      </c>
      <c r="R294" s="81">
        <f t="shared" si="172"/>
        <v>10415.300000000001</v>
      </c>
      <c r="S294" s="81">
        <f t="shared" ref="S294" si="173">S295+S324</f>
        <v>0</v>
      </c>
    </row>
    <row r="295" spans="1:19" s="17" customFormat="1" ht="27" customHeight="1">
      <c r="A295" s="73" t="s">
        <v>203</v>
      </c>
      <c r="B295" s="67" t="s">
        <v>117</v>
      </c>
      <c r="C295" s="67" t="s">
        <v>131</v>
      </c>
      <c r="D295" s="67" t="s">
        <v>204</v>
      </c>
      <c r="E295" s="304"/>
      <c r="F295" s="305"/>
      <c r="G295" s="305"/>
      <c r="H295" s="306"/>
      <c r="I295" s="67"/>
      <c r="J295" s="81">
        <f t="shared" ref="J295:R295" si="174">J296+J318</f>
        <v>10349.199999999999</v>
      </c>
      <c r="K295" s="81">
        <f t="shared" si="174"/>
        <v>764.9</v>
      </c>
      <c r="L295" s="81">
        <f t="shared" si="174"/>
        <v>-20</v>
      </c>
      <c r="M295" s="81">
        <f t="shared" si="174"/>
        <v>0</v>
      </c>
      <c r="N295" s="81">
        <f t="shared" si="174"/>
        <v>11094.1</v>
      </c>
      <c r="O295" s="81">
        <f t="shared" si="174"/>
        <v>0</v>
      </c>
      <c r="P295" s="81">
        <f t="shared" si="174"/>
        <v>0</v>
      </c>
      <c r="Q295" s="81">
        <f t="shared" si="174"/>
        <v>0</v>
      </c>
      <c r="R295" s="81">
        <f t="shared" si="174"/>
        <v>10415.300000000001</v>
      </c>
      <c r="S295" s="81">
        <f t="shared" ref="S295" si="175">S296+S318</f>
        <v>0</v>
      </c>
    </row>
    <row r="296" spans="1:19" s="17" customFormat="1" ht="50.25" customHeight="1">
      <c r="A296" s="154" t="s">
        <v>473</v>
      </c>
      <c r="B296" s="67" t="s">
        <v>117</v>
      </c>
      <c r="C296" s="67" t="s">
        <v>131</v>
      </c>
      <c r="D296" s="116" t="s">
        <v>204</v>
      </c>
      <c r="E296" s="20" t="s">
        <v>205</v>
      </c>
      <c r="F296" s="21" t="s">
        <v>122</v>
      </c>
      <c r="G296" s="21" t="s">
        <v>340</v>
      </c>
      <c r="H296" s="22" t="s">
        <v>341</v>
      </c>
      <c r="I296" s="22"/>
      <c r="J296" s="33">
        <f t="shared" ref="J296:R296" si="176">J297+J311</f>
        <v>10349.199999999999</v>
      </c>
      <c r="K296" s="33">
        <f t="shared" si="176"/>
        <v>764.9</v>
      </c>
      <c r="L296" s="33">
        <f t="shared" si="176"/>
        <v>-20</v>
      </c>
      <c r="M296" s="33">
        <f t="shared" si="176"/>
        <v>0</v>
      </c>
      <c r="N296" s="33">
        <f t="shared" si="176"/>
        <v>11094.1</v>
      </c>
      <c r="O296" s="33">
        <f t="shared" si="176"/>
        <v>0</v>
      </c>
      <c r="P296" s="33">
        <f t="shared" si="176"/>
        <v>0</v>
      </c>
      <c r="Q296" s="33">
        <f t="shared" si="176"/>
        <v>0</v>
      </c>
      <c r="R296" s="33">
        <f t="shared" si="176"/>
        <v>10415.300000000001</v>
      </c>
      <c r="S296" s="33">
        <f t="shared" ref="S296" si="177">S297+S311</f>
        <v>0</v>
      </c>
    </row>
    <row r="297" spans="1:19" s="17" customFormat="1" ht="17.25" customHeight="1">
      <c r="A297" s="72" t="s">
        <v>186</v>
      </c>
      <c r="B297" s="14" t="s">
        <v>117</v>
      </c>
      <c r="C297" s="14" t="s">
        <v>131</v>
      </c>
      <c r="D297" s="15" t="s">
        <v>204</v>
      </c>
      <c r="E297" s="155" t="s">
        <v>205</v>
      </c>
      <c r="F297" s="156" t="s">
        <v>122</v>
      </c>
      <c r="G297" s="156" t="s">
        <v>340</v>
      </c>
      <c r="H297" s="157" t="s">
        <v>350</v>
      </c>
      <c r="I297" s="157"/>
      <c r="J297" s="158">
        <f>J298+J303+J307</f>
        <v>10245.099999999999</v>
      </c>
      <c r="K297" s="158">
        <f>K298+K303+K307</f>
        <v>764.9</v>
      </c>
      <c r="L297" s="158">
        <f t="shared" ref="L297:R297" si="178">L298+L303+L307</f>
        <v>-20</v>
      </c>
      <c r="M297" s="158">
        <f t="shared" si="178"/>
        <v>0</v>
      </c>
      <c r="N297" s="158">
        <f t="shared" si="178"/>
        <v>10990</v>
      </c>
      <c r="O297" s="158">
        <f t="shared" si="178"/>
        <v>0</v>
      </c>
      <c r="P297" s="158">
        <f t="shared" si="178"/>
        <v>0</v>
      </c>
      <c r="Q297" s="158">
        <f t="shared" si="178"/>
        <v>0</v>
      </c>
      <c r="R297" s="158">
        <f t="shared" si="178"/>
        <v>10415.300000000001</v>
      </c>
      <c r="S297" s="158">
        <f t="shared" ref="S297" si="179">S298+S303+S307</f>
        <v>0</v>
      </c>
    </row>
    <row r="298" spans="1:19" s="17" customFormat="1" ht="40.5" customHeight="1">
      <c r="A298" s="18" t="s">
        <v>126</v>
      </c>
      <c r="B298" s="14" t="s">
        <v>117</v>
      </c>
      <c r="C298" s="14" t="s">
        <v>131</v>
      </c>
      <c r="D298" s="15" t="s">
        <v>204</v>
      </c>
      <c r="E298" s="26" t="s">
        <v>205</v>
      </c>
      <c r="F298" s="27" t="s">
        <v>122</v>
      </c>
      <c r="G298" s="27" t="s">
        <v>340</v>
      </c>
      <c r="H298" s="1" t="s">
        <v>350</v>
      </c>
      <c r="I298" s="16">
        <v>100</v>
      </c>
      <c r="J298" s="30">
        <f>J299</f>
        <v>9585.2999999999993</v>
      </c>
      <c r="K298" s="30">
        <f>K299</f>
        <v>0</v>
      </c>
      <c r="L298" s="30">
        <f t="shared" ref="L298:S298" si="180">L299</f>
        <v>0</v>
      </c>
      <c r="M298" s="30">
        <f t="shared" si="180"/>
        <v>0</v>
      </c>
      <c r="N298" s="30">
        <f t="shared" si="180"/>
        <v>9585.2999999999993</v>
      </c>
      <c r="O298" s="30">
        <f t="shared" si="180"/>
        <v>0</v>
      </c>
      <c r="P298" s="30">
        <f t="shared" si="180"/>
        <v>0</v>
      </c>
      <c r="Q298" s="30">
        <f t="shared" si="180"/>
        <v>0</v>
      </c>
      <c r="R298" s="30">
        <f t="shared" si="180"/>
        <v>9444.1</v>
      </c>
      <c r="S298" s="30">
        <f t="shared" si="180"/>
        <v>0</v>
      </c>
    </row>
    <row r="299" spans="1:19" s="24" customFormat="1" ht="12.75" customHeight="1">
      <c r="A299" s="109" t="s">
        <v>206</v>
      </c>
      <c r="B299" s="110" t="s">
        <v>117</v>
      </c>
      <c r="C299" s="110" t="s">
        <v>131</v>
      </c>
      <c r="D299" s="111" t="s">
        <v>204</v>
      </c>
      <c r="E299" s="132" t="s">
        <v>205</v>
      </c>
      <c r="F299" s="133" t="s">
        <v>122</v>
      </c>
      <c r="G299" s="133" t="s">
        <v>340</v>
      </c>
      <c r="H299" s="134" t="s">
        <v>350</v>
      </c>
      <c r="I299" s="56">
        <v>110</v>
      </c>
      <c r="J299" s="128">
        <f>J300+J301+J302</f>
        <v>9585.2999999999993</v>
      </c>
      <c r="K299" s="128">
        <f>K300+K301+K302</f>
        <v>0</v>
      </c>
      <c r="L299" s="128">
        <f t="shared" ref="L299:R299" si="181">L300+L301+L302</f>
        <v>0</v>
      </c>
      <c r="M299" s="128">
        <f t="shared" si="181"/>
        <v>0</v>
      </c>
      <c r="N299" s="128">
        <f t="shared" si="181"/>
        <v>9585.2999999999993</v>
      </c>
      <c r="O299" s="128">
        <f t="shared" si="181"/>
        <v>0</v>
      </c>
      <c r="P299" s="128">
        <f t="shared" si="181"/>
        <v>0</v>
      </c>
      <c r="Q299" s="128">
        <f t="shared" si="181"/>
        <v>0</v>
      </c>
      <c r="R299" s="128">
        <f t="shared" si="181"/>
        <v>9444.1</v>
      </c>
      <c r="S299" s="128">
        <f t="shared" ref="S299" si="182">S300+S301+S302</f>
        <v>0</v>
      </c>
    </row>
    <row r="300" spans="1:19" s="12" customFormat="1" ht="13.5" hidden="1" customHeight="1">
      <c r="A300" s="4" t="s">
        <v>394</v>
      </c>
      <c r="B300" s="36"/>
      <c r="C300" s="36"/>
      <c r="D300" s="37"/>
      <c r="E300" s="37"/>
      <c r="F300" s="114"/>
      <c r="G300" s="114"/>
      <c r="H300" s="115"/>
      <c r="I300" s="115" t="s">
        <v>398</v>
      </c>
      <c r="J300" s="2">
        <v>7316</v>
      </c>
      <c r="K300" s="2"/>
      <c r="L300" s="2"/>
      <c r="M300" s="2"/>
      <c r="N300" s="2">
        <f>SUM(J300:M300)</f>
        <v>7316</v>
      </c>
      <c r="O300" s="2"/>
      <c r="P300" s="2"/>
      <c r="Q300" s="2"/>
      <c r="R300" s="2">
        <v>7167</v>
      </c>
      <c r="S300" s="2"/>
    </row>
    <row r="301" spans="1:19" s="12" customFormat="1" ht="13.5" hidden="1" customHeight="1">
      <c r="A301" s="4" t="s">
        <v>395</v>
      </c>
      <c r="B301" s="36"/>
      <c r="C301" s="36"/>
      <c r="D301" s="37"/>
      <c r="E301" s="37"/>
      <c r="F301" s="114"/>
      <c r="G301" s="114"/>
      <c r="H301" s="115"/>
      <c r="I301" s="115" t="s">
        <v>399</v>
      </c>
      <c r="J301" s="2">
        <f>108.3-48.4</f>
        <v>59.9</v>
      </c>
      <c r="K301" s="2"/>
      <c r="L301" s="2"/>
      <c r="M301" s="2"/>
      <c r="N301" s="2">
        <f>SUM(J301:M301)</f>
        <v>59.9</v>
      </c>
      <c r="O301" s="2"/>
      <c r="P301" s="2"/>
      <c r="Q301" s="2"/>
      <c r="R301" s="2">
        <v>112.7</v>
      </c>
      <c r="S301" s="2"/>
    </row>
    <row r="302" spans="1:19" s="12" customFormat="1" ht="13.5" hidden="1" customHeight="1">
      <c r="A302" s="4" t="s">
        <v>396</v>
      </c>
      <c r="B302" s="36"/>
      <c r="C302" s="36"/>
      <c r="D302" s="37"/>
      <c r="E302" s="37"/>
      <c r="F302" s="114"/>
      <c r="G302" s="114"/>
      <c r="H302" s="115"/>
      <c r="I302" s="115" t="s">
        <v>400</v>
      </c>
      <c r="J302" s="2">
        <v>2209.4</v>
      </c>
      <c r="K302" s="2"/>
      <c r="L302" s="2"/>
      <c r="M302" s="2"/>
      <c r="N302" s="2">
        <f>SUM(J302:M302)</f>
        <v>2209.4</v>
      </c>
      <c r="O302" s="2"/>
      <c r="P302" s="2"/>
      <c r="Q302" s="2"/>
      <c r="R302" s="2">
        <v>2164.4</v>
      </c>
      <c r="S302" s="2"/>
    </row>
    <row r="303" spans="1:19" s="17" customFormat="1" ht="24" customHeight="1">
      <c r="A303" s="18" t="s">
        <v>140</v>
      </c>
      <c r="B303" s="14" t="s">
        <v>117</v>
      </c>
      <c r="C303" s="14" t="s">
        <v>131</v>
      </c>
      <c r="D303" s="15" t="s">
        <v>204</v>
      </c>
      <c r="E303" s="26" t="s">
        <v>205</v>
      </c>
      <c r="F303" s="27" t="s">
        <v>122</v>
      </c>
      <c r="G303" s="27" t="s">
        <v>340</v>
      </c>
      <c r="H303" s="1" t="s">
        <v>350</v>
      </c>
      <c r="I303" s="16">
        <v>200</v>
      </c>
      <c r="J303" s="30">
        <f>J304</f>
        <v>618.79999999999995</v>
      </c>
      <c r="K303" s="30">
        <f>K304</f>
        <v>764.9</v>
      </c>
      <c r="L303" s="30">
        <f t="shared" ref="L303:S303" si="183">L304</f>
        <v>-20</v>
      </c>
      <c r="M303" s="30">
        <f t="shared" si="183"/>
        <v>0</v>
      </c>
      <c r="N303" s="30">
        <f t="shared" si="183"/>
        <v>1363.6999999999998</v>
      </c>
      <c r="O303" s="30">
        <f t="shared" si="183"/>
        <v>0</v>
      </c>
      <c r="P303" s="30">
        <f t="shared" si="183"/>
        <v>0</v>
      </c>
      <c r="Q303" s="30">
        <f t="shared" si="183"/>
        <v>0</v>
      </c>
      <c r="R303" s="30">
        <f t="shared" si="183"/>
        <v>875.6</v>
      </c>
      <c r="S303" s="30">
        <f t="shared" si="183"/>
        <v>0</v>
      </c>
    </row>
    <row r="304" spans="1:19" s="24" customFormat="1" ht="22.5" customHeight="1">
      <c r="A304" s="109" t="s">
        <v>142</v>
      </c>
      <c r="B304" s="110" t="s">
        <v>117</v>
      </c>
      <c r="C304" s="110" t="s">
        <v>131</v>
      </c>
      <c r="D304" s="111" t="s">
        <v>204</v>
      </c>
      <c r="E304" s="132" t="s">
        <v>205</v>
      </c>
      <c r="F304" s="133" t="s">
        <v>122</v>
      </c>
      <c r="G304" s="133" t="s">
        <v>340</v>
      </c>
      <c r="H304" s="134" t="s">
        <v>350</v>
      </c>
      <c r="I304" s="56">
        <v>240</v>
      </c>
      <c r="J304" s="128">
        <f>J305+J306</f>
        <v>618.79999999999995</v>
      </c>
      <c r="K304" s="128">
        <f>K305+K306</f>
        <v>764.9</v>
      </c>
      <c r="L304" s="128">
        <f t="shared" ref="L304:R304" si="184">L305+L306</f>
        <v>-20</v>
      </c>
      <c r="M304" s="128">
        <f t="shared" si="184"/>
        <v>0</v>
      </c>
      <c r="N304" s="128">
        <f t="shared" si="184"/>
        <v>1363.6999999999998</v>
      </c>
      <c r="O304" s="128">
        <f t="shared" si="184"/>
        <v>0</v>
      </c>
      <c r="P304" s="128">
        <f t="shared" si="184"/>
        <v>0</v>
      </c>
      <c r="Q304" s="128">
        <f t="shared" si="184"/>
        <v>0</v>
      </c>
      <c r="R304" s="128">
        <f t="shared" si="184"/>
        <v>875.6</v>
      </c>
      <c r="S304" s="128">
        <f t="shared" ref="S304" si="185">S305+S306</f>
        <v>0</v>
      </c>
    </row>
    <row r="305" spans="1:19" s="12" customFormat="1" ht="15" hidden="1" customHeight="1">
      <c r="A305" s="4" t="s">
        <v>388</v>
      </c>
      <c r="B305" s="5"/>
      <c r="C305" s="5"/>
      <c r="D305" s="6"/>
      <c r="E305" s="7"/>
      <c r="F305" s="8"/>
      <c r="G305" s="8"/>
      <c r="H305" s="9"/>
      <c r="I305" s="10" t="s">
        <v>386</v>
      </c>
      <c r="J305" s="2">
        <v>84.5</v>
      </c>
      <c r="K305" s="2">
        <v>20</v>
      </c>
      <c r="L305" s="2">
        <v>-20</v>
      </c>
      <c r="M305" s="2"/>
      <c r="N305" s="2">
        <f>SUM(J305:M305)</f>
        <v>84.5</v>
      </c>
      <c r="O305" s="2"/>
      <c r="P305" s="2"/>
      <c r="Q305" s="2"/>
      <c r="R305" s="2">
        <v>70.099999999999994</v>
      </c>
      <c r="S305" s="2"/>
    </row>
    <row r="306" spans="1:19" s="12" customFormat="1" ht="15.75" hidden="1" customHeight="1">
      <c r="A306" s="4" t="s">
        <v>389</v>
      </c>
      <c r="B306" s="5"/>
      <c r="C306" s="5"/>
      <c r="D306" s="6"/>
      <c r="E306" s="7"/>
      <c r="F306" s="8"/>
      <c r="G306" s="8"/>
      <c r="H306" s="9"/>
      <c r="I306" s="10" t="s">
        <v>387</v>
      </c>
      <c r="J306" s="2">
        <v>534.29999999999995</v>
      </c>
      <c r="K306" s="2">
        <f>739.9+5</f>
        <v>744.9</v>
      </c>
      <c r="L306" s="2"/>
      <c r="M306" s="2"/>
      <c r="N306" s="2">
        <f>SUM(J306:M306)</f>
        <v>1279.1999999999998</v>
      </c>
      <c r="O306" s="2"/>
      <c r="P306" s="2"/>
      <c r="Q306" s="2"/>
      <c r="R306" s="2">
        <v>805.5</v>
      </c>
      <c r="S306" s="2"/>
    </row>
    <row r="307" spans="1:19" s="17" customFormat="1" ht="14.25" customHeight="1">
      <c r="A307" s="18" t="s">
        <v>144</v>
      </c>
      <c r="B307" s="14" t="s">
        <v>117</v>
      </c>
      <c r="C307" s="14" t="s">
        <v>131</v>
      </c>
      <c r="D307" s="15" t="s">
        <v>204</v>
      </c>
      <c r="E307" s="26" t="s">
        <v>205</v>
      </c>
      <c r="F307" s="27" t="s">
        <v>122</v>
      </c>
      <c r="G307" s="27" t="s">
        <v>340</v>
      </c>
      <c r="H307" s="1" t="s">
        <v>350</v>
      </c>
      <c r="I307" s="16">
        <v>800</v>
      </c>
      <c r="J307" s="30">
        <f>J308</f>
        <v>41</v>
      </c>
      <c r="K307" s="30">
        <f>K308</f>
        <v>0</v>
      </c>
      <c r="L307" s="30">
        <f t="shared" ref="L307:S307" si="186">L308</f>
        <v>0</v>
      </c>
      <c r="M307" s="30">
        <f t="shared" si="186"/>
        <v>0</v>
      </c>
      <c r="N307" s="30">
        <f t="shared" si="186"/>
        <v>41</v>
      </c>
      <c r="O307" s="30">
        <f t="shared" si="186"/>
        <v>0</v>
      </c>
      <c r="P307" s="30">
        <f t="shared" si="186"/>
        <v>0</v>
      </c>
      <c r="Q307" s="30">
        <f t="shared" si="186"/>
        <v>0</v>
      </c>
      <c r="R307" s="30">
        <f t="shared" si="186"/>
        <v>95.6</v>
      </c>
      <c r="S307" s="30">
        <f t="shared" si="186"/>
        <v>0</v>
      </c>
    </row>
    <row r="308" spans="1:19" s="24" customFormat="1" ht="13.5" customHeight="1">
      <c r="A308" s="109" t="s">
        <v>146</v>
      </c>
      <c r="B308" s="110" t="s">
        <v>117</v>
      </c>
      <c r="C308" s="110" t="s">
        <v>131</v>
      </c>
      <c r="D308" s="111" t="s">
        <v>204</v>
      </c>
      <c r="E308" s="132" t="s">
        <v>205</v>
      </c>
      <c r="F308" s="133" t="s">
        <v>122</v>
      </c>
      <c r="G308" s="133" t="s">
        <v>340</v>
      </c>
      <c r="H308" s="134" t="s">
        <v>350</v>
      </c>
      <c r="I308" s="56">
        <v>850</v>
      </c>
      <c r="J308" s="128">
        <f>J309+J310</f>
        <v>41</v>
      </c>
      <c r="K308" s="128">
        <f>K309+K310</f>
        <v>0</v>
      </c>
      <c r="L308" s="128">
        <f t="shared" ref="L308:R308" si="187">L309+L310</f>
        <v>0</v>
      </c>
      <c r="M308" s="128">
        <f t="shared" si="187"/>
        <v>0</v>
      </c>
      <c r="N308" s="128">
        <f t="shared" si="187"/>
        <v>41</v>
      </c>
      <c r="O308" s="128">
        <f t="shared" si="187"/>
        <v>0</v>
      </c>
      <c r="P308" s="128">
        <f t="shared" si="187"/>
        <v>0</v>
      </c>
      <c r="Q308" s="128">
        <f t="shared" si="187"/>
        <v>0</v>
      </c>
      <c r="R308" s="128">
        <f t="shared" si="187"/>
        <v>95.6</v>
      </c>
      <c r="S308" s="128">
        <f t="shared" ref="S308" si="188">S309+S310</f>
        <v>0</v>
      </c>
    </row>
    <row r="309" spans="1:19" s="17" customFormat="1" ht="12.75" hidden="1" customHeight="1">
      <c r="A309" s="4" t="s">
        <v>392</v>
      </c>
      <c r="B309" s="5"/>
      <c r="C309" s="5"/>
      <c r="D309" s="6"/>
      <c r="E309" s="7"/>
      <c r="F309" s="8"/>
      <c r="G309" s="8"/>
      <c r="H309" s="9"/>
      <c r="I309" s="10" t="s">
        <v>390</v>
      </c>
      <c r="J309" s="2">
        <v>24</v>
      </c>
      <c r="K309" s="2"/>
      <c r="L309" s="2"/>
      <c r="M309" s="2"/>
      <c r="N309" s="2">
        <f>SUM(J309:M309)</f>
        <v>24</v>
      </c>
      <c r="O309" s="2"/>
      <c r="P309" s="2"/>
      <c r="Q309" s="2"/>
      <c r="R309" s="2">
        <v>77.099999999999994</v>
      </c>
      <c r="S309" s="2"/>
    </row>
    <row r="310" spans="1:19" s="17" customFormat="1" ht="12" hidden="1" customHeight="1">
      <c r="A310" s="4" t="s">
        <v>393</v>
      </c>
      <c r="B310" s="5"/>
      <c r="C310" s="5"/>
      <c r="D310" s="6"/>
      <c r="E310" s="7"/>
      <c r="F310" s="8"/>
      <c r="G310" s="8"/>
      <c r="H310" s="9"/>
      <c r="I310" s="10" t="s">
        <v>391</v>
      </c>
      <c r="J310" s="2">
        <v>17</v>
      </c>
      <c r="K310" s="2"/>
      <c r="L310" s="2"/>
      <c r="M310" s="2"/>
      <c r="N310" s="2">
        <f>SUM(J310:M310)</f>
        <v>17</v>
      </c>
      <c r="O310" s="2"/>
      <c r="P310" s="2"/>
      <c r="Q310" s="2"/>
      <c r="R310" s="2">
        <v>18.5</v>
      </c>
      <c r="S310" s="2"/>
    </row>
    <row r="311" spans="1:19" s="17" customFormat="1" ht="38.25" hidden="1" customHeight="1">
      <c r="A311" s="72" t="s">
        <v>809</v>
      </c>
      <c r="B311" s="70" t="s">
        <v>117</v>
      </c>
      <c r="C311" s="70" t="s">
        <v>131</v>
      </c>
      <c r="D311" s="78" t="s">
        <v>204</v>
      </c>
      <c r="E311" s="26" t="s">
        <v>205</v>
      </c>
      <c r="F311" s="27" t="s">
        <v>122</v>
      </c>
      <c r="G311" s="27" t="s">
        <v>340</v>
      </c>
      <c r="H311" s="1" t="s">
        <v>810</v>
      </c>
      <c r="I311" s="127"/>
      <c r="J311" s="32">
        <f t="shared" ref="J311:S311" si="189">J312</f>
        <v>104.1</v>
      </c>
      <c r="K311" s="32">
        <f t="shared" si="189"/>
        <v>0</v>
      </c>
      <c r="L311" s="32">
        <f t="shared" si="189"/>
        <v>0</v>
      </c>
      <c r="M311" s="32">
        <f t="shared" si="189"/>
        <v>0</v>
      </c>
      <c r="N311" s="32">
        <f t="shared" si="189"/>
        <v>104.1</v>
      </c>
      <c r="O311" s="32">
        <f t="shared" si="189"/>
        <v>0</v>
      </c>
      <c r="P311" s="32">
        <f t="shared" si="189"/>
        <v>0</v>
      </c>
      <c r="Q311" s="32">
        <f t="shared" si="189"/>
        <v>0</v>
      </c>
      <c r="R311" s="32">
        <f t="shared" si="189"/>
        <v>0</v>
      </c>
      <c r="S311" s="32">
        <f t="shared" si="189"/>
        <v>0</v>
      </c>
    </row>
    <row r="312" spans="1:19" s="17" customFormat="1" ht="24" hidden="1" customHeight="1">
      <c r="A312" s="18" t="s">
        <v>140</v>
      </c>
      <c r="B312" s="14" t="s">
        <v>117</v>
      </c>
      <c r="C312" s="14" t="s">
        <v>131</v>
      </c>
      <c r="D312" s="15" t="s">
        <v>204</v>
      </c>
      <c r="E312" s="26" t="s">
        <v>205</v>
      </c>
      <c r="F312" s="27" t="s">
        <v>122</v>
      </c>
      <c r="G312" s="27" t="s">
        <v>340</v>
      </c>
      <c r="H312" s="1" t="s">
        <v>810</v>
      </c>
      <c r="I312" s="16">
        <v>200</v>
      </c>
      <c r="J312" s="30">
        <f t="shared" ref="J312:K313" si="190">J313</f>
        <v>104.1</v>
      </c>
      <c r="K312" s="30">
        <f t="shared" si="190"/>
        <v>0</v>
      </c>
      <c r="L312" s="30">
        <f t="shared" ref="L312:S313" si="191">L313</f>
        <v>0</v>
      </c>
      <c r="M312" s="30">
        <f t="shared" si="191"/>
        <v>0</v>
      </c>
      <c r="N312" s="30">
        <f t="shared" si="191"/>
        <v>104.1</v>
      </c>
      <c r="O312" s="30">
        <f t="shared" si="191"/>
        <v>0</v>
      </c>
      <c r="P312" s="30">
        <f t="shared" si="191"/>
        <v>0</v>
      </c>
      <c r="Q312" s="30">
        <f t="shared" si="191"/>
        <v>0</v>
      </c>
      <c r="R312" s="30">
        <f t="shared" si="191"/>
        <v>0</v>
      </c>
      <c r="S312" s="30">
        <f t="shared" si="191"/>
        <v>0</v>
      </c>
    </row>
    <row r="313" spans="1:19" s="24" customFormat="1" ht="22.5" hidden="1" customHeight="1">
      <c r="A313" s="109" t="s">
        <v>142</v>
      </c>
      <c r="B313" s="110" t="s">
        <v>117</v>
      </c>
      <c r="C313" s="110" t="s">
        <v>131</v>
      </c>
      <c r="D313" s="111" t="s">
        <v>204</v>
      </c>
      <c r="E313" s="132" t="s">
        <v>205</v>
      </c>
      <c r="F313" s="133" t="s">
        <v>122</v>
      </c>
      <c r="G313" s="133" t="s">
        <v>340</v>
      </c>
      <c r="H313" s="134" t="s">
        <v>810</v>
      </c>
      <c r="I313" s="56">
        <v>240</v>
      </c>
      <c r="J313" s="128">
        <f t="shared" si="190"/>
        <v>104.1</v>
      </c>
      <c r="K313" s="128">
        <f t="shared" si="190"/>
        <v>0</v>
      </c>
      <c r="L313" s="128">
        <f t="shared" si="191"/>
        <v>0</v>
      </c>
      <c r="M313" s="128">
        <f t="shared" si="191"/>
        <v>0</v>
      </c>
      <c r="N313" s="128">
        <f t="shared" si="191"/>
        <v>104.1</v>
      </c>
      <c r="O313" s="128">
        <f t="shared" si="191"/>
        <v>0</v>
      </c>
      <c r="P313" s="128">
        <f t="shared" si="191"/>
        <v>0</v>
      </c>
      <c r="Q313" s="128">
        <f t="shared" si="191"/>
        <v>0</v>
      </c>
      <c r="R313" s="128">
        <f t="shared" si="191"/>
        <v>0</v>
      </c>
      <c r="S313" s="128">
        <f t="shared" si="191"/>
        <v>0</v>
      </c>
    </row>
    <row r="314" spans="1:19" s="12" customFormat="1" ht="15.75" hidden="1" customHeight="1">
      <c r="A314" s="4" t="s">
        <v>389</v>
      </c>
      <c r="B314" s="5"/>
      <c r="C314" s="5"/>
      <c r="D314" s="6"/>
      <c r="E314" s="7"/>
      <c r="F314" s="8"/>
      <c r="G314" s="8"/>
      <c r="H314" s="9"/>
      <c r="I314" s="10" t="s">
        <v>387</v>
      </c>
      <c r="J314" s="29">
        <f t="shared" ref="J314:Q314" si="192">J317</f>
        <v>104.1</v>
      </c>
      <c r="K314" s="29">
        <f t="shared" si="192"/>
        <v>0</v>
      </c>
      <c r="L314" s="29">
        <f t="shared" si="192"/>
        <v>0</v>
      </c>
      <c r="M314" s="29">
        <f t="shared" si="192"/>
        <v>0</v>
      </c>
      <c r="N314" s="29">
        <f t="shared" si="192"/>
        <v>104.1</v>
      </c>
      <c r="O314" s="29">
        <f t="shared" si="192"/>
        <v>0</v>
      </c>
      <c r="P314" s="29">
        <f t="shared" si="192"/>
        <v>0</v>
      </c>
      <c r="Q314" s="29">
        <f t="shared" si="192"/>
        <v>0</v>
      </c>
      <c r="R314" s="29">
        <f>SUM(R315:R317)</f>
        <v>0</v>
      </c>
      <c r="S314" s="29">
        <f>SUM(S315:S317)</f>
        <v>0</v>
      </c>
    </row>
    <row r="315" spans="1:19" s="12" customFormat="1" ht="24" hidden="1" customHeight="1">
      <c r="A315" s="41" t="s">
        <v>824</v>
      </c>
      <c r="B315" s="36"/>
      <c r="C315" s="36"/>
      <c r="D315" s="37"/>
      <c r="E315" s="132"/>
      <c r="F315" s="133"/>
      <c r="G315" s="133"/>
      <c r="H315" s="134"/>
      <c r="I315" s="56"/>
      <c r="J315" s="159">
        <v>104.1</v>
      </c>
      <c r="K315" s="159"/>
      <c r="L315" s="128"/>
      <c r="M315" s="128"/>
      <c r="N315" s="2">
        <f>SUM(J315:M315)</f>
        <v>104.1</v>
      </c>
      <c r="O315" s="128"/>
      <c r="P315" s="128"/>
      <c r="Q315" s="128"/>
      <c r="R315" s="2">
        <v>0</v>
      </c>
      <c r="S315" s="2">
        <v>0</v>
      </c>
    </row>
    <row r="316" spans="1:19" s="12" customFormat="1" ht="14.25" hidden="1" customHeight="1">
      <c r="A316" s="41" t="s">
        <v>825</v>
      </c>
      <c r="B316" s="36"/>
      <c r="C316" s="36"/>
      <c r="D316" s="37"/>
      <c r="E316" s="132"/>
      <c r="F316" s="133"/>
      <c r="G316" s="133"/>
      <c r="H316" s="134"/>
      <c r="I316" s="56"/>
      <c r="J316" s="159">
        <v>104.1</v>
      </c>
      <c r="K316" s="159"/>
      <c r="L316" s="128"/>
      <c r="M316" s="128"/>
      <c r="N316" s="2">
        <f>SUM(J316:M316)</f>
        <v>104.1</v>
      </c>
      <c r="O316" s="128"/>
      <c r="P316" s="128"/>
      <c r="Q316" s="128"/>
      <c r="R316" s="2">
        <v>0</v>
      </c>
      <c r="S316" s="2">
        <v>0</v>
      </c>
    </row>
    <row r="317" spans="1:19" s="12" customFormat="1" ht="23.25" hidden="1" customHeight="1">
      <c r="A317" s="41" t="s">
        <v>826</v>
      </c>
      <c r="B317" s="36"/>
      <c r="C317" s="36"/>
      <c r="D317" s="37"/>
      <c r="E317" s="132"/>
      <c r="F317" s="133"/>
      <c r="G317" s="133"/>
      <c r="H317" s="134"/>
      <c r="I317" s="56"/>
      <c r="J317" s="159">
        <v>104.1</v>
      </c>
      <c r="K317" s="159"/>
      <c r="L317" s="128"/>
      <c r="M317" s="128"/>
      <c r="N317" s="2">
        <f>SUM(J317:M317)</f>
        <v>104.1</v>
      </c>
      <c r="O317" s="128"/>
      <c r="P317" s="128"/>
      <c r="Q317" s="128"/>
      <c r="R317" s="2">
        <v>0</v>
      </c>
      <c r="S317" s="2">
        <v>0</v>
      </c>
    </row>
    <row r="318" spans="1:19" s="17" customFormat="1" ht="25.5" hidden="1" customHeight="1">
      <c r="A318" s="136" t="s">
        <v>65</v>
      </c>
      <c r="B318" s="97" t="s">
        <v>117</v>
      </c>
      <c r="C318" s="97" t="s">
        <v>131</v>
      </c>
      <c r="D318" s="98" t="s">
        <v>204</v>
      </c>
      <c r="E318" s="98" t="s">
        <v>69</v>
      </c>
      <c r="F318" s="99" t="s">
        <v>122</v>
      </c>
      <c r="G318" s="99" t="s">
        <v>340</v>
      </c>
      <c r="H318" s="100" t="s">
        <v>341</v>
      </c>
      <c r="I318" s="100"/>
      <c r="J318" s="101">
        <f t="shared" ref="J318:S320" si="193">J319</f>
        <v>0</v>
      </c>
      <c r="K318" s="101">
        <f t="shared" si="193"/>
        <v>0</v>
      </c>
      <c r="L318" s="101">
        <f t="shared" si="193"/>
        <v>0</v>
      </c>
      <c r="M318" s="101">
        <f t="shared" si="193"/>
        <v>0</v>
      </c>
      <c r="N318" s="101">
        <f t="shared" si="193"/>
        <v>0</v>
      </c>
      <c r="O318" s="101">
        <f t="shared" si="193"/>
        <v>0</v>
      </c>
      <c r="P318" s="101">
        <f t="shared" si="193"/>
        <v>0</v>
      </c>
      <c r="Q318" s="101">
        <f t="shared" si="193"/>
        <v>0</v>
      </c>
      <c r="R318" s="101">
        <f t="shared" si="193"/>
        <v>0</v>
      </c>
      <c r="S318" s="101">
        <f t="shared" si="193"/>
        <v>0</v>
      </c>
    </row>
    <row r="319" spans="1:19" s="17" customFormat="1" ht="15" hidden="1" customHeight="1">
      <c r="A319" s="72" t="s">
        <v>66</v>
      </c>
      <c r="B319" s="70" t="s">
        <v>117</v>
      </c>
      <c r="C319" s="70" t="s">
        <v>131</v>
      </c>
      <c r="D319" s="78" t="s">
        <v>204</v>
      </c>
      <c r="E319" s="26" t="s">
        <v>69</v>
      </c>
      <c r="F319" s="27" t="s">
        <v>122</v>
      </c>
      <c r="G319" s="27" t="s">
        <v>340</v>
      </c>
      <c r="H319" s="1" t="s">
        <v>67</v>
      </c>
      <c r="I319" s="127"/>
      <c r="J319" s="32">
        <f t="shared" si="193"/>
        <v>0</v>
      </c>
      <c r="K319" s="32">
        <f t="shared" si="193"/>
        <v>0</v>
      </c>
      <c r="L319" s="32">
        <f t="shared" si="193"/>
        <v>0</v>
      </c>
      <c r="M319" s="32">
        <f t="shared" si="193"/>
        <v>0</v>
      </c>
      <c r="N319" s="32">
        <f t="shared" si="193"/>
        <v>0</v>
      </c>
      <c r="O319" s="32">
        <f t="shared" si="193"/>
        <v>0</v>
      </c>
      <c r="P319" s="32">
        <f t="shared" si="193"/>
        <v>0</v>
      </c>
      <c r="Q319" s="32">
        <f t="shared" si="193"/>
        <v>0</v>
      </c>
      <c r="R319" s="32">
        <f t="shared" si="193"/>
        <v>0</v>
      </c>
      <c r="S319" s="32">
        <f t="shared" si="193"/>
        <v>0</v>
      </c>
    </row>
    <row r="320" spans="1:19" s="13" customFormat="1" ht="34.5" hidden="1" customHeight="1">
      <c r="A320" s="18" t="s">
        <v>126</v>
      </c>
      <c r="B320" s="14" t="s">
        <v>117</v>
      </c>
      <c r="C320" s="14" t="s">
        <v>131</v>
      </c>
      <c r="D320" s="15" t="s">
        <v>204</v>
      </c>
      <c r="E320" s="15" t="s">
        <v>69</v>
      </c>
      <c r="F320" s="108" t="s">
        <v>122</v>
      </c>
      <c r="G320" s="108" t="s">
        <v>340</v>
      </c>
      <c r="H320" s="3" t="s">
        <v>67</v>
      </c>
      <c r="I320" s="3" t="s">
        <v>127</v>
      </c>
      <c r="J320" s="31">
        <f t="shared" si="193"/>
        <v>0</v>
      </c>
      <c r="K320" s="31">
        <f t="shared" si="193"/>
        <v>0</v>
      </c>
      <c r="L320" s="31">
        <f t="shared" si="193"/>
        <v>0</v>
      </c>
      <c r="M320" s="31">
        <f t="shared" si="193"/>
        <v>0</v>
      </c>
      <c r="N320" s="31">
        <f t="shared" si="193"/>
        <v>0</v>
      </c>
      <c r="O320" s="31">
        <f t="shared" si="193"/>
        <v>0</v>
      </c>
      <c r="P320" s="31">
        <f t="shared" si="193"/>
        <v>0</v>
      </c>
      <c r="Q320" s="31">
        <f t="shared" si="193"/>
        <v>0</v>
      </c>
      <c r="R320" s="31">
        <f t="shared" si="193"/>
        <v>0</v>
      </c>
      <c r="S320" s="31">
        <f t="shared" si="193"/>
        <v>0</v>
      </c>
    </row>
    <row r="321" spans="1:19" s="24" customFormat="1" ht="12" hidden="1" customHeight="1">
      <c r="A321" s="109" t="s">
        <v>206</v>
      </c>
      <c r="B321" s="110" t="s">
        <v>117</v>
      </c>
      <c r="C321" s="110" t="s">
        <v>131</v>
      </c>
      <c r="D321" s="111" t="s">
        <v>204</v>
      </c>
      <c r="E321" s="111" t="s">
        <v>69</v>
      </c>
      <c r="F321" s="112" t="s">
        <v>122</v>
      </c>
      <c r="G321" s="112" t="s">
        <v>340</v>
      </c>
      <c r="H321" s="113" t="s">
        <v>67</v>
      </c>
      <c r="I321" s="113" t="s">
        <v>399</v>
      </c>
      <c r="J321" s="39">
        <f t="shared" ref="J321:R321" si="194">SUM(J322:J323)</f>
        <v>0</v>
      </c>
      <c r="K321" s="39">
        <f t="shared" si="194"/>
        <v>0</v>
      </c>
      <c r="L321" s="39">
        <f t="shared" si="194"/>
        <v>0</v>
      </c>
      <c r="M321" s="39">
        <f t="shared" si="194"/>
        <v>0</v>
      </c>
      <c r="N321" s="39">
        <f t="shared" si="194"/>
        <v>0</v>
      </c>
      <c r="O321" s="39">
        <f t="shared" si="194"/>
        <v>0</v>
      </c>
      <c r="P321" s="39">
        <f t="shared" si="194"/>
        <v>0</v>
      </c>
      <c r="Q321" s="39">
        <f t="shared" si="194"/>
        <v>0</v>
      </c>
      <c r="R321" s="39">
        <f t="shared" si="194"/>
        <v>0</v>
      </c>
      <c r="S321" s="39">
        <f t="shared" ref="S321" si="195">SUM(S322:S323)</f>
        <v>0</v>
      </c>
    </row>
    <row r="322" spans="1:19" s="12" customFormat="1" ht="13.5" hidden="1" customHeight="1">
      <c r="A322" s="4" t="s">
        <v>73</v>
      </c>
      <c r="B322" s="36"/>
      <c r="C322" s="36"/>
      <c r="D322" s="37"/>
      <c r="E322" s="37"/>
      <c r="F322" s="114"/>
      <c r="G322" s="114"/>
      <c r="H322" s="115"/>
      <c r="I322" s="115" t="s">
        <v>399</v>
      </c>
      <c r="J322" s="2"/>
      <c r="K322" s="2"/>
      <c r="L322" s="2"/>
      <c r="M322" s="2"/>
      <c r="N322" s="2">
        <f>SUM(J322:M322)</f>
        <v>0</v>
      </c>
      <c r="O322" s="2"/>
      <c r="P322" s="2"/>
      <c r="Q322" s="2"/>
      <c r="R322" s="2">
        <f>N322+Q322</f>
        <v>0</v>
      </c>
      <c r="S322" s="2">
        <f>O322+R322</f>
        <v>0</v>
      </c>
    </row>
    <row r="323" spans="1:19" s="12" customFormat="1" ht="13.5" hidden="1" customHeight="1">
      <c r="A323" s="4" t="s">
        <v>73</v>
      </c>
      <c r="B323" s="36"/>
      <c r="C323" s="36"/>
      <c r="D323" s="37"/>
      <c r="E323" s="37"/>
      <c r="F323" s="114"/>
      <c r="G323" s="114"/>
      <c r="H323" s="115"/>
      <c r="I323" s="115" t="s">
        <v>400</v>
      </c>
      <c r="J323" s="2"/>
      <c r="K323" s="2"/>
      <c r="L323" s="2"/>
      <c r="M323" s="2"/>
      <c r="N323" s="2">
        <f>SUM(J323:M323)</f>
        <v>0</v>
      </c>
      <c r="O323" s="2"/>
      <c r="P323" s="2"/>
      <c r="Q323" s="2"/>
      <c r="R323" s="2">
        <f>N323+Q323</f>
        <v>0</v>
      </c>
      <c r="S323" s="2">
        <f>O323+R323</f>
        <v>0</v>
      </c>
    </row>
    <row r="324" spans="1:19" s="17" customFormat="1" ht="14.25" hidden="1" customHeight="1">
      <c r="A324" s="73" t="s">
        <v>207</v>
      </c>
      <c r="B324" s="67" t="s">
        <v>117</v>
      </c>
      <c r="C324" s="67" t="s">
        <v>131</v>
      </c>
      <c r="D324" s="67" t="s">
        <v>208</v>
      </c>
      <c r="E324" s="304"/>
      <c r="F324" s="305"/>
      <c r="G324" s="305"/>
      <c r="H324" s="306"/>
      <c r="I324" s="70"/>
      <c r="J324" s="152">
        <f t="shared" ref="J324:S327" si="196">J325</f>
        <v>20</v>
      </c>
      <c r="K324" s="152">
        <f t="shared" si="196"/>
        <v>-20</v>
      </c>
      <c r="L324" s="152">
        <f t="shared" si="196"/>
        <v>0</v>
      </c>
      <c r="M324" s="152">
        <f t="shared" si="196"/>
        <v>0</v>
      </c>
      <c r="N324" s="152">
        <f t="shared" si="196"/>
        <v>0</v>
      </c>
      <c r="O324" s="152">
        <f t="shared" si="196"/>
        <v>0</v>
      </c>
      <c r="P324" s="152">
        <f t="shared" si="196"/>
        <v>0</v>
      </c>
      <c r="Q324" s="152">
        <f t="shared" si="196"/>
        <v>0</v>
      </c>
      <c r="R324" s="152">
        <f t="shared" si="196"/>
        <v>0</v>
      </c>
      <c r="S324" s="152">
        <f t="shared" si="196"/>
        <v>0</v>
      </c>
    </row>
    <row r="325" spans="1:19" s="17" customFormat="1" ht="49.5" hidden="1" customHeight="1">
      <c r="A325" s="154" t="s">
        <v>473</v>
      </c>
      <c r="B325" s="67" t="s">
        <v>117</v>
      </c>
      <c r="C325" s="67" t="s">
        <v>131</v>
      </c>
      <c r="D325" s="116" t="s">
        <v>208</v>
      </c>
      <c r="E325" s="20" t="s">
        <v>205</v>
      </c>
      <c r="F325" s="21" t="s">
        <v>122</v>
      </c>
      <c r="G325" s="21" t="s">
        <v>340</v>
      </c>
      <c r="H325" s="22" t="s">
        <v>341</v>
      </c>
      <c r="I325" s="22"/>
      <c r="J325" s="33">
        <f t="shared" si="196"/>
        <v>20</v>
      </c>
      <c r="K325" s="33">
        <f t="shared" si="196"/>
        <v>-20</v>
      </c>
      <c r="L325" s="33">
        <f t="shared" si="196"/>
        <v>0</v>
      </c>
      <c r="M325" s="33">
        <f t="shared" si="196"/>
        <v>0</v>
      </c>
      <c r="N325" s="33">
        <f t="shared" si="196"/>
        <v>0</v>
      </c>
      <c r="O325" s="33">
        <f t="shared" si="196"/>
        <v>0</v>
      </c>
      <c r="P325" s="33">
        <f t="shared" si="196"/>
        <v>0</v>
      </c>
      <c r="Q325" s="33">
        <f t="shared" si="196"/>
        <v>0</v>
      </c>
      <c r="R325" s="33">
        <f t="shared" si="196"/>
        <v>0</v>
      </c>
      <c r="S325" s="33">
        <f t="shared" si="196"/>
        <v>0</v>
      </c>
    </row>
    <row r="326" spans="1:19" s="17" customFormat="1" ht="15.75" hidden="1" customHeight="1">
      <c r="A326" s="72" t="s">
        <v>209</v>
      </c>
      <c r="B326" s="14" t="s">
        <v>117</v>
      </c>
      <c r="C326" s="14" t="s">
        <v>131</v>
      </c>
      <c r="D326" s="15" t="s">
        <v>208</v>
      </c>
      <c r="E326" s="155" t="s">
        <v>205</v>
      </c>
      <c r="F326" s="156" t="s">
        <v>122</v>
      </c>
      <c r="G326" s="156" t="s">
        <v>340</v>
      </c>
      <c r="H326" s="157" t="s">
        <v>353</v>
      </c>
      <c r="I326" s="157"/>
      <c r="J326" s="158">
        <f t="shared" si="196"/>
        <v>20</v>
      </c>
      <c r="K326" s="158">
        <f t="shared" si="196"/>
        <v>-20</v>
      </c>
      <c r="L326" s="158">
        <f t="shared" si="196"/>
        <v>0</v>
      </c>
      <c r="M326" s="158">
        <f t="shared" si="196"/>
        <v>0</v>
      </c>
      <c r="N326" s="158">
        <f t="shared" si="196"/>
        <v>0</v>
      </c>
      <c r="O326" s="158">
        <f t="shared" si="196"/>
        <v>0</v>
      </c>
      <c r="P326" s="158">
        <f t="shared" si="196"/>
        <v>0</v>
      </c>
      <c r="Q326" s="158">
        <f t="shared" si="196"/>
        <v>0</v>
      </c>
      <c r="R326" s="158">
        <f t="shared" si="196"/>
        <v>0</v>
      </c>
      <c r="S326" s="158">
        <f t="shared" si="196"/>
        <v>0</v>
      </c>
    </row>
    <row r="327" spans="1:19" s="17" customFormat="1" ht="24.75" hidden="1" customHeight="1">
      <c r="A327" s="18" t="s">
        <v>140</v>
      </c>
      <c r="B327" s="14" t="s">
        <v>117</v>
      </c>
      <c r="C327" s="14" t="s">
        <v>131</v>
      </c>
      <c r="D327" s="15" t="s">
        <v>208</v>
      </c>
      <c r="E327" s="26" t="s">
        <v>205</v>
      </c>
      <c r="F327" s="27" t="s">
        <v>122</v>
      </c>
      <c r="G327" s="27" t="s">
        <v>340</v>
      </c>
      <c r="H327" s="1" t="s">
        <v>353</v>
      </c>
      <c r="I327" s="16">
        <v>200</v>
      </c>
      <c r="J327" s="30">
        <f t="shared" si="196"/>
        <v>20</v>
      </c>
      <c r="K327" s="30">
        <f t="shared" si="196"/>
        <v>-20</v>
      </c>
      <c r="L327" s="30">
        <f t="shared" si="196"/>
        <v>0</v>
      </c>
      <c r="M327" s="30">
        <f t="shared" si="196"/>
        <v>0</v>
      </c>
      <c r="N327" s="30">
        <f t="shared" si="196"/>
        <v>0</v>
      </c>
      <c r="O327" s="30">
        <f t="shared" si="196"/>
        <v>0</v>
      </c>
      <c r="P327" s="30">
        <f t="shared" si="196"/>
        <v>0</v>
      </c>
      <c r="Q327" s="30">
        <f t="shared" si="196"/>
        <v>0</v>
      </c>
      <c r="R327" s="30">
        <f t="shared" si="196"/>
        <v>0</v>
      </c>
      <c r="S327" s="30">
        <f t="shared" si="196"/>
        <v>0</v>
      </c>
    </row>
    <row r="328" spans="1:19" s="12" customFormat="1" ht="25.5" hidden="1" customHeight="1">
      <c r="A328" s="109" t="s">
        <v>142</v>
      </c>
      <c r="B328" s="36" t="s">
        <v>117</v>
      </c>
      <c r="C328" s="36" t="s">
        <v>131</v>
      </c>
      <c r="D328" s="37" t="s">
        <v>208</v>
      </c>
      <c r="E328" s="132" t="s">
        <v>205</v>
      </c>
      <c r="F328" s="133" t="s">
        <v>122</v>
      </c>
      <c r="G328" s="133" t="s">
        <v>340</v>
      </c>
      <c r="H328" s="134" t="s">
        <v>353</v>
      </c>
      <c r="I328" s="56">
        <v>240</v>
      </c>
      <c r="J328" s="128">
        <f t="shared" ref="J328:S328" si="197">SUM(J329:J329)</f>
        <v>20</v>
      </c>
      <c r="K328" s="128">
        <f t="shared" si="197"/>
        <v>-20</v>
      </c>
      <c r="L328" s="128">
        <f t="shared" si="197"/>
        <v>0</v>
      </c>
      <c r="M328" s="128">
        <f t="shared" si="197"/>
        <v>0</v>
      </c>
      <c r="N328" s="128">
        <f t="shared" si="197"/>
        <v>0</v>
      </c>
      <c r="O328" s="128">
        <f t="shared" si="197"/>
        <v>0</v>
      </c>
      <c r="P328" s="128">
        <f t="shared" si="197"/>
        <v>0</v>
      </c>
      <c r="Q328" s="128">
        <f t="shared" si="197"/>
        <v>0</v>
      </c>
      <c r="R328" s="128">
        <f t="shared" si="197"/>
        <v>0</v>
      </c>
      <c r="S328" s="128">
        <f t="shared" si="197"/>
        <v>0</v>
      </c>
    </row>
    <row r="329" spans="1:19" s="12" customFormat="1" ht="15" hidden="1" customHeight="1">
      <c r="A329" s="41" t="s">
        <v>943</v>
      </c>
      <c r="B329" s="36"/>
      <c r="C329" s="36"/>
      <c r="D329" s="37"/>
      <c r="E329" s="132"/>
      <c r="F329" s="133"/>
      <c r="G329" s="133"/>
      <c r="H329" s="134"/>
      <c r="I329" s="56">
        <v>244</v>
      </c>
      <c r="J329" s="128">
        <v>20</v>
      </c>
      <c r="K329" s="128">
        <v>-20</v>
      </c>
      <c r="L329" s="128"/>
      <c r="M329" s="128"/>
      <c r="N329" s="2">
        <f t="shared" ref="N329" si="198">SUM(J329:M329)</f>
        <v>0</v>
      </c>
      <c r="O329" s="128"/>
      <c r="P329" s="128"/>
      <c r="Q329" s="128"/>
      <c r="R329" s="128"/>
      <c r="S329" s="128"/>
    </row>
    <row r="330" spans="1:19" s="17" customFormat="1" ht="17.25" hidden="1" customHeight="1">
      <c r="A330" s="73" t="s">
        <v>210</v>
      </c>
      <c r="B330" s="67" t="s">
        <v>117</v>
      </c>
      <c r="C330" s="67" t="s">
        <v>150</v>
      </c>
      <c r="D330" s="67"/>
      <c r="E330" s="304"/>
      <c r="F330" s="305"/>
      <c r="G330" s="305"/>
      <c r="H330" s="306"/>
      <c r="I330" s="67"/>
      <c r="J330" s="81" t="e">
        <f t="shared" ref="J330:S331" si="199">J331</f>
        <v>#REF!</v>
      </c>
      <c r="K330" s="81" t="e">
        <f t="shared" si="199"/>
        <v>#REF!</v>
      </c>
      <c r="L330" s="81" t="e">
        <f t="shared" si="199"/>
        <v>#REF!</v>
      </c>
      <c r="M330" s="81" t="e">
        <f t="shared" si="199"/>
        <v>#REF!</v>
      </c>
      <c r="N330" s="81" t="e">
        <f t="shared" si="199"/>
        <v>#REF!</v>
      </c>
      <c r="O330" s="81" t="e">
        <f t="shared" si="199"/>
        <v>#REF!</v>
      </c>
      <c r="P330" s="81" t="e">
        <f t="shared" si="199"/>
        <v>#REF!</v>
      </c>
      <c r="Q330" s="81" t="e">
        <f t="shared" si="199"/>
        <v>#REF!</v>
      </c>
      <c r="R330" s="81">
        <f t="shared" si="199"/>
        <v>0</v>
      </c>
      <c r="S330" s="81">
        <f t="shared" si="199"/>
        <v>0</v>
      </c>
    </row>
    <row r="331" spans="1:19" s="76" customFormat="1" ht="16.5" hidden="1" customHeight="1">
      <c r="A331" s="73" t="s">
        <v>211</v>
      </c>
      <c r="B331" s="67" t="s">
        <v>117</v>
      </c>
      <c r="C331" s="67" t="s">
        <v>150</v>
      </c>
      <c r="D331" s="67" t="s">
        <v>212</v>
      </c>
      <c r="E331" s="304"/>
      <c r="F331" s="305"/>
      <c r="G331" s="305"/>
      <c r="H331" s="306"/>
      <c r="I331" s="67"/>
      <c r="J331" s="81" t="e">
        <f t="shared" si="199"/>
        <v>#REF!</v>
      </c>
      <c r="K331" s="81" t="e">
        <f t="shared" si="199"/>
        <v>#REF!</v>
      </c>
      <c r="L331" s="81" t="e">
        <f t="shared" si="199"/>
        <v>#REF!</v>
      </c>
      <c r="M331" s="81" t="e">
        <f t="shared" si="199"/>
        <v>#REF!</v>
      </c>
      <c r="N331" s="81" t="e">
        <f t="shared" si="199"/>
        <v>#REF!</v>
      </c>
      <c r="O331" s="81" t="e">
        <f t="shared" si="199"/>
        <v>#REF!</v>
      </c>
      <c r="P331" s="81" t="e">
        <f t="shared" si="199"/>
        <v>#REF!</v>
      </c>
      <c r="Q331" s="81" t="e">
        <f t="shared" si="199"/>
        <v>#REF!</v>
      </c>
      <c r="R331" s="81">
        <f t="shared" si="199"/>
        <v>0</v>
      </c>
      <c r="S331" s="81">
        <f t="shared" si="199"/>
        <v>0</v>
      </c>
    </row>
    <row r="332" spans="1:19" s="76" customFormat="1" ht="27.75" hidden="1" customHeight="1">
      <c r="A332" s="66" t="s">
        <v>748</v>
      </c>
      <c r="B332" s="67" t="s">
        <v>117</v>
      </c>
      <c r="C332" s="67" t="s">
        <v>150</v>
      </c>
      <c r="D332" s="116" t="s">
        <v>212</v>
      </c>
      <c r="E332" s="20" t="s">
        <v>150</v>
      </c>
      <c r="F332" s="21" t="s">
        <v>122</v>
      </c>
      <c r="G332" s="21" t="s">
        <v>340</v>
      </c>
      <c r="H332" s="22" t="s">
        <v>341</v>
      </c>
      <c r="I332" s="22"/>
      <c r="J332" s="33" t="e">
        <f t="shared" ref="J332:R332" si="200">J333+J338+J354</f>
        <v>#REF!</v>
      </c>
      <c r="K332" s="33" t="e">
        <f t="shared" si="200"/>
        <v>#REF!</v>
      </c>
      <c r="L332" s="33" t="e">
        <f t="shared" si="200"/>
        <v>#REF!</v>
      </c>
      <c r="M332" s="33" t="e">
        <f t="shared" si="200"/>
        <v>#REF!</v>
      </c>
      <c r="N332" s="33" t="e">
        <f t="shared" si="200"/>
        <v>#REF!</v>
      </c>
      <c r="O332" s="33" t="e">
        <f t="shared" si="200"/>
        <v>#REF!</v>
      </c>
      <c r="P332" s="33" t="e">
        <f t="shared" si="200"/>
        <v>#REF!</v>
      </c>
      <c r="Q332" s="33" t="e">
        <f t="shared" si="200"/>
        <v>#REF!</v>
      </c>
      <c r="R332" s="33">
        <f t="shared" si="200"/>
        <v>0</v>
      </c>
      <c r="S332" s="33">
        <f t="shared" ref="S332" si="201">S333+S338+S354</f>
        <v>0</v>
      </c>
    </row>
    <row r="333" spans="1:19" s="107" customFormat="1" ht="41.25" hidden="1" customHeight="1">
      <c r="A333" s="119" t="s">
        <v>416</v>
      </c>
      <c r="B333" s="120" t="s">
        <v>117</v>
      </c>
      <c r="C333" s="120" t="s">
        <v>150</v>
      </c>
      <c r="D333" s="121" t="s">
        <v>212</v>
      </c>
      <c r="E333" s="121" t="s">
        <v>150</v>
      </c>
      <c r="F333" s="144" t="s">
        <v>124</v>
      </c>
      <c r="G333" s="144" t="s">
        <v>340</v>
      </c>
      <c r="H333" s="125" t="s">
        <v>341</v>
      </c>
      <c r="I333" s="125"/>
      <c r="J333" s="126">
        <f t="shared" ref="J333:S336" si="202">J334</f>
        <v>60</v>
      </c>
      <c r="K333" s="126">
        <f t="shared" si="202"/>
        <v>0</v>
      </c>
      <c r="L333" s="126">
        <f t="shared" si="202"/>
        <v>0</v>
      </c>
      <c r="M333" s="126">
        <f t="shared" si="202"/>
        <v>0</v>
      </c>
      <c r="N333" s="126">
        <f t="shared" si="202"/>
        <v>60</v>
      </c>
      <c r="O333" s="126">
        <f t="shared" si="202"/>
        <v>0</v>
      </c>
      <c r="P333" s="126">
        <f t="shared" si="202"/>
        <v>0</v>
      </c>
      <c r="Q333" s="126">
        <f t="shared" si="202"/>
        <v>0</v>
      </c>
      <c r="R333" s="126">
        <f t="shared" si="202"/>
        <v>0</v>
      </c>
      <c r="S333" s="126">
        <f t="shared" si="202"/>
        <v>0</v>
      </c>
    </row>
    <row r="334" spans="1:19" s="13" customFormat="1" ht="27" hidden="1" customHeight="1">
      <c r="A334" s="69" t="s">
        <v>351</v>
      </c>
      <c r="B334" s="70" t="s">
        <v>117</v>
      </c>
      <c r="C334" s="70" t="s">
        <v>150</v>
      </c>
      <c r="D334" s="78" t="s">
        <v>212</v>
      </c>
      <c r="E334" s="78" t="s">
        <v>150</v>
      </c>
      <c r="F334" s="145" t="s">
        <v>124</v>
      </c>
      <c r="G334" s="145" t="s">
        <v>340</v>
      </c>
      <c r="H334" s="127" t="s">
        <v>352</v>
      </c>
      <c r="I334" s="127"/>
      <c r="J334" s="32">
        <f t="shared" si="202"/>
        <v>60</v>
      </c>
      <c r="K334" s="32">
        <f t="shared" si="202"/>
        <v>0</v>
      </c>
      <c r="L334" s="32">
        <f t="shared" si="202"/>
        <v>0</v>
      </c>
      <c r="M334" s="32">
        <f t="shared" si="202"/>
        <v>0</v>
      </c>
      <c r="N334" s="32">
        <f t="shared" si="202"/>
        <v>60</v>
      </c>
      <c r="O334" s="32">
        <f t="shared" si="202"/>
        <v>0</v>
      </c>
      <c r="P334" s="32">
        <f t="shared" si="202"/>
        <v>0</v>
      </c>
      <c r="Q334" s="32">
        <f t="shared" si="202"/>
        <v>0</v>
      </c>
      <c r="R334" s="32">
        <f t="shared" si="202"/>
        <v>0</v>
      </c>
      <c r="S334" s="32">
        <f t="shared" si="202"/>
        <v>0</v>
      </c>
    </row>
    <row r="335" spans="1:19" s="17" customFormat="1" ht="25.5" hidden="1" customHeight="1">
      <c r="A335" s="18" t="s">
        <v>140</v>
      </c>
      <c r="B335" s="14" t="s">
        <v>117</v>
      </c>
      <c r="C335" s="14" t="s">
        <v>150</v>
      </c>
      <c r="D335" s="15" t="s">
        <v>212</v>
      </c>
      <c r="E335" s="15" t="s">
        <v>150</v>
      </c>
      <c r="F335" s="108" t="s">
        <v>124</v>
      </c>
      <c r="G335" s="108" t="s">
        <v>340</v>
      </c>
      <c r="H335" s="3" t="s">
        <v>352</v>
      </c>
      <c r="I335" s="3" t="s">
        <v>141</v>
      </c>
      <c r="J335" s="31">
        <f t="shared" si="202"/>
        <v>60</v>
      </c>
      <c r="K335" s="31">
        <f t="shared" si="202"/>
        <v>0</v>
      </c>
      <c r="L335" s="31">
        <f t="shared" si="202"/>
        <v>0</v>
      </c>
      <c r="M335" s="31">
        <f t="shared" si="202"/>
        <v>0</v>
      </c>
      <c r="N335" s="31">
        <f t="shared" si="202"/>
        <v>60</v>
      </c>
      <c r="O335" s="31">
        <f t="shared" si="202"/>
        <v>0</v>
      </c>
      <c r="P335" s="31">
        <f t="shared" si="202"/>
        <v>0</v>
      </c>
      <c r="Q335" s="31">
        <f t="shared" si="202"/>
        <v>0</v>
      </c>
      <c r="R335" s="31">
        <f t="shared" si="202"/>
        <v>0</v>
      </c>
      <c r="S335" s="31">
        <f t="shared" si="202"/>
        <v>0</v>
      </c>
    </row>
    <row r="336" spans="1:19" s="76" customFormat="1" ht="23.25" hidden="1" customHeight="1">
      <c r="A336" s="109" t="s">
        <v>142</v>
      </c>
      <c r="B336" s="110" t="s">
        <v>117</v>
      </c>
      <c r="C336" s="110" t="s">
        <v>150</v>
      </c>
      <c r="D336" s="111" t="s">
        <v>212</v>
      </c>
      <c r="E336" s="111" t="s">
        <v>150</v>
      </c>
      <c r="F336" s="112" t="s">
        <v>124</v>
      </c>
      <c r="G336" s="112" t="s">
        <v>340</v>
      </c>
      <c r="H336" s="113" t="s">
        <v>352</v>
      </c>
      <c r="I336" s="113" t="s">
        <v>143</v>
      </c>
      <c r="J336" s="39">
        <f t="shared" si="202"/>
        <v>60</v>
      </c>
      <c r="K336" s="39">
        <f t="shared" si="202"/>
        <v>0</v>
      </c>
      <c r="L336" s="39">
        <f t="shared" si="202"/>
        <v>0</v>
      </c>
      <c r="M336" s="39">
        <f t="shared" si="202"/>
        <v>0</v>
      </c>
      <c r="N336" s="39">
        <f t="shared" si="202"/>
        <v>60</v>
      </c>
      <c r="O336" s="39">
        <f t="shared" si="202"/>
        <v>0</v>
      </c>
      <c r="P336" s="39">
        <f t="shared" si="202"/>
        <v>0</v>
      </c>
      <c r="Q336" s="39">
        <f t="shared" si="202"/>
        <v>0</v>
      </c>
      <c r="R336" s="39">
        <f t="shared" si="202"/>
        <v>0</v>
      </c>
      <c r="S336" s="39">
        <f t="shared" si="202"/>
        <v>0</v>
      </c>
    </row>
    <row r="337" spans="1:19" s="17" customFormat="1" ht="14.25" hidden="1" customHeight="1">
      <c r="A337" s="4" t="s">
        <v>213</v>
      </c>
      <c r="B337" s="36"/>
      <c r="C337" s="36"/>
      <c r="D337" s="37"/>
      <c r="E337" s="37"/>
      <c r="F337" s="114"/>
      <c r="G337" s="114"/>
      <c r="H337" s="115"/>
      <c r="I337" s="115" t="s">
        <v>387</v>
      </c>
      <c r="J337" s="128">
        <v>60</v>
      </c>
      <c r="K337" s="128"/>
      <c r="L337" s="128"/>
      <c r="M337" s="128"/>
      <c r="N337" s="2">
        <f>SUM(J337:M337)</f>
        <v>60</v>
      </c>
      <c r="O337" s="128"/>
      <c r="P337" s="128"/>
      <c r="Q337" s="128"/>
      <c r="R337" s="2">
        <v>0</v>
      </c>
      <c r="S337" s="2">
        <v>0</v>
      </c>
    </row>
    <row r="338" spans="1:19" s="76" customFormat="1" ht="27" hidden="1" customHeight="1">
      <c r="A338" s="151" t="s">
        <v>417</v>
      </c>
      <c r="B338" s="120" t="s">
        <v>117</v>
      </c>
      <c r="C338" s="120" t="s">
        <v>150</v>
      </c>
      <c r="D338" s="121" t="s">
        <v>212</v>
      </c>
      <c r="E338" s="122" t="s">
        <v>150</v>
      </c>
      <c r="F338" s="123" t="s">
        <v>139</v>
      </c>
      <c r="G338" s="123" t="s">
        <v>340</v>
      </c>
      <c r="H338" s="124" t="s">
        <v>341</v>
      </c>
      <c r="I338" s="124"/>
      <c r="J338" s="160" t="e">
        <f t="shared" ref="J338:R338" si="203">J339+J347</f>
        <v>#REF!</v>
      </c>
      <c r="K338" s="160" t="e">
        <f t="shared" si="203"/>
        <v>#REF!</v>
      </c>
      <c r="L338" s="160" t="e">
        <f t="shared" si="203"/>
        <v>#REF!</v>
      </c>
      <c r="M338" s="160" t="e">
        <f t="shared" si="203"/>
        <v>#REF!</v>
      </c>
      <c r="N338" s="160" t="e">
        <f t="shared" si="203"/>
        <v>#REF!</v>
      </c>
      <c r="O338" s="160" t="e">
        <f t="shared" si="203"/>
        <v>#REF!</v>
      </c>
      <c r="P338" s="160" t="e">
        <f t="shared" si="203"/>
        <v>#REF!</v>
      </c>
      <c r="Q338" s="160" t="e">
        <f t="shared" si="203"/>
        <v>#REF!</v>
      </c>
      <c r="R338" s="160">
        <f t="shared" si="203"/>
        <v>0</v>
      </c>
      <c r="S338" s="160">
        <f t="shared" ref="S338" si="204">S339+S347</f>
        <v>0</v>
      </c>
    </row>
    <row r="339" spans="1:19" s="76" customFormat="1" ht="15" hidden="1" customHeight="1">
      <c r="A339" s="18" t="s">
        <v>215</v>
      </c>
      <c r="B339" s="14" t="s">
        <v>117</v>
      </c>
      <c r="C339" s="14" t="s">
        <v>150</v>
      </c>
      <c r="D339" s="15" t="s">
        <v>212</v>
      </c>
      <c r="E339" s="26" t="s">
        <v>150</v>
      </c>
      <c r="F339" s="27" t="s">
        <v>139</v>
      </c>
      <c r="G339" s="27" t="s">
        <v>340</v>
      </c>
      <c r="H339" s="1" t="s">
        <v>354</v>
      </c>
      <c r="I339" s="16"/>
      <c r="J339" s="30" t="e">
        <f>J340+J344</f>
        <v>#REF!</v>
      </c>
      <c r="K339" s="30" t="e">
        <f>K340+K344</f>
        <v>#REF!</v>
      </c>
      <c r="L339" s="30" t="e">
        <f t="shared" ref="L339:R339" si="205">L340+L344</f>
        <v>#REF!</v>
      </c>
      <c r="M339" s="30" t="e">
        <f t="shared" si="205"/>
        <v>#REF!</v>
      </c>
      <c r="N339" s="30" t="e">
        <f t="shared" si="205"/>
        <v>#REF!</v>
      </c>
      <c r="O339" s="30" t="e">
        <f t="shared" si="205"/>
        <v>#REF!</v>
      </c>
      <c r="P339" s="30" t="e">
        <f t="shared" si="205"/>
        <v>#REF!</v>
      </c>
      <c r="Q339" s="30" t="e">
        <f t="shared" si="205"/>
        <v>#REF!</v>
      </c>
      <c r="R339" s="30">
        <f t="shared" si="205"/>
        <v>0</v>
      </c>
      <c r="S339" s="30">
        <f t="shared" ref="S339" si="206">S340+S344</f>
        <v>0</v>
      </c>
    </row>
    <row r="340" spans="1:19" s="76" customFormat="1" ht="22.5" hidden="1" customHeight="1">
      <c r="A340" s="18" t="s">
        <v>140</v>
      </c>
      <c r="B340" s="14" t="s">
        <v>117</v>
      </c>
      <c r="C340" s="14" t="s">
        <v>150</v>
      </c>
      <c r="D340" s="15" t="s">
        <v>212</v>
      </c>
      <c r="E340" s="26" t="s">
        <v>150</v>
      </c>
      <c r="F340" s="27" t="s">
        <v>139</v>
      </c>
      <c r="G340" s="27" t="s">
        <v>340</v>
      </c>
      <c r="H340" s="1" t="s">
        <v>354</v>
      </c>
      <c r="I340" s="16">
        <v>200</v>
      </c>
      <c r="J340" s="30">
        <f>J341</f>
        <v>29.8</v>
      </c>
      <c r="K340" s="30">
        <f>K341</f>
        <v>0</v>
      </c>
      <c r="L340" s="30">
        <f t="shared" ref="L340:S340" si="207">L341</f>
        <v>0</v>
      </c>
      <c r="M340" s="30">
        <f t="shared" si="207"/>
        <v>0</v>
      </c>
      <c r="N340" s="30">
        <f t="shared" si="207"/>
        <v>29.8</v>
      </c>
      <c r="O340" s="30">
        <f t="shared" si="207"/>
        <v>0</v>
      </c>
      <c r="P340" s="30">
        <f t="shared" si="207"/>
        <v>0</v>
      </c>
      <c r="Q340" s="30">
        <f t="shared" si="207"/>
        <v>0</v>
      </c>
      <c r="R340" s="30">
        <f t="shared" si="207"/>
        <v>0</v>
      </c>
      <c r="S340" s="30">
        <f t="shared" si="207"/>
        <v>0</v>
      </c>
    </row>
    <row r="341" spans="1:19" s="24" customFormat="1" ht="22.5" hidden="1" customHeight="1">
      <c r="A341" s="109" t="s">
        <v>142</v>
      </c>
      <c r="B341" s="110" t="s">
        <v>117</v>
      </c>
      <c r="C341" s="110" t="s">
        <v>150</v>
      </c>
      <c r="D341" s="111" t="s">
        <v>212</v>
      </c>
      <c r="E341" s="132" t="s">
        <v>150</v>
      </c>
      <c r="F341" s="133" t="s">
        <v>139</v>
      </c>
      <c r="G341" s="133" t="s">
        <v>340</v>
      </c>
      <c r="H341" s="134" t="s">
        <v>354</v>
      </c>
      <c r="I341" s="56">
        <v>240</v>
      </c>
      <c r="J341" s="128">
        <f>J342+J343</f>
        <v>29.8</v>
      </c>
      <c r="K341" s="128">
        <f>K342+K343</f>
        <v>0</v>
      </c>
      <c r="L341" s="128">
        <f t="shared" ref="L341:R341" si="208">L342+L343</f>
        <v>0</v>
      </c>
      <c r="M341" s="128">
        <f t="shared" si="208"/>
        <v>0</v>
      </c>
      <c r="N341" s="128">
        <f t="shared" si="208"/>
        <v>29.8</v>
      </c>
      <c r="O341" s="128">
        <f t="shared" si="208"/>
        <v>0</v>
      </c>
      <c r="P341" s="128">
        <f t="shared" si="208"/>
        <v>0</v>
      </c>
      <c r="Q341" s="128">
        <f t="shared" si="208"/>
        <v>0</v>
      </c>
      <c r="R341" s="128">
        <f t="shared" si="208"/>
        <v>0</v>
      </c>
      <c r="S341" s="128">
        <f t="shared" ref="S341" si="209">S342+S343</f>
        <v>0</v>
      </c>
    </row>
    <row r="342" spans="1:19" s="24" customFormat="1" ht="16.5" hidden="1" customHeight="1">
      <c r="A342" s="41" t="s">
        <v>410</v>
      </c>
      <c r="B342" s="110"/>
      <c r="C342" s="110"/>
      <c r="D342" s="111"/>
      <c r="E342" s="132"/>
      <c r="F342" s="133"/>
      <c r="G342" s="133"/>
      <c r="H342" s="134"/>
      <c r="I342" s="56">
        <v>244</v>
      </c>
      <c r="J342" s="128">
        <v>15.8</v>
      </c>
      <c r="K342" s="128"/>
      <c r="L342" s="128"/>
      <c r="M342" s="128"/>
      <c r="N342" s="2">
        <f>SUM(J342:M342)</f>
        <v>15.8</v>
      </c>
      <c r="O342" s="128"/>
      <c r="P342" s="128"/>
      <c r="Q342" s="128"/>
      <c r="R342" s="128">
        <v>0</v>
      </c>
      <c r="S342" s="128">
        <v>0</v>
      </c>
    </row>
    <row r="343" spans="1:19" s="24" customFormat="1" ht="15.75" hidden="1" customHeight="1">
      <c r="A343" s="41" t="s">
        <v>411</v>
      </c>
      <c r="B343" s="110"/>
      <c r="C343" s="110"/>
      <c r="D343" s="111"/>
      <c r="E343" s="132"/>
      <c r="F343" s="133"/>
      <c r="G343" s="133"/>
      <c r="H343" s="134"/>
      <c r="I343" s="56">
        <v>244</v>
      </c>
      <c r="J343" s="128">
        <v>14</v>
      </c>
      <c r="K343" s="128"/>
      <c r="L343" s="128"/>
      <c r="M343" s="128"/>
      <c r="N343" s="2">
        <f>SUM(J343:M343)</f>
        <v>14</v>
      </c>
      <c r="O343" s="128"/>
      <c r="P343" s="128"/>
      <c r="Q343" s="128"/>
      <c r="R343" s="128">
        <v>0</v>
      </c>
      <c r="S343" s="128">
        <v>0</v>
      </c>
    </row>
    <row r="344" spans="1:19" s="76" customFormat="1" ht="13.5" hidden="1" customHeight="1">
      <c r="A344" s="18" t="s">
        <v>144</v>
      </c>
      <c r="B344" s="14" t="s">
        <v>117</v>
      </c>
      <c r="C344" s="14" t="s">
        <v>150</v>
      </c>
      <c r="D344" s="15" t="s">
        <v>212</v>
      </c>
      <c r="E344" s="26" t="s">
        <v>150</v>
      </c>
      <c r="F344" s="27" t="s">
        <v>139</v>
      </c>
      <c r="G344" s="27" t="s">
        <v>340</v>
      </c>
      <c r="H344" s="1" t="s">
        <v>354</v>
      </c>
      <c r="I344" s="16">
        <v>800</v>
      </c>
      <c r="J344" s="30" t="e">
        <f t="shared" ref="J344:S344" si="210">J345</f>
        <v>#REF!</v>
      </c>
      <c r="K344" s="30" t="e">
        <f t="shared" si="210"/>
        <v>#REF!</v>
      </c>
      <c r="L344" s="30" t="e">
        <f t="shared" si="210"/>
        <v>#REF!</v>
      </c>
      <c r="M344" s="30" t="e">
        <f t="shared" si="210"/>
        <v>#REF!</v>
      </c>
      <c r="N344" s="30" t="e">
        <f t="shared" si="210"/>
        <v>#REF!</v>
      </c>
      <c r="O344" s="30" t="e">
        <f t="shared" si="210"/>
        <v>#REF!</v>
      </c>
      <c r="P344" s="30" t="e">
        <f t="shared" si="210"/>
        <v>#REF!</v>
      </c>
      <c r="Q344" s="30" t="e">
        <f t="shared" si="210"/>
        <v>#REF!</v>
      </c>
      <c r="R344" s="30">
        <f t="shared" si="210"/>
        <v>0</v>
      </c>
      <c r="S344" s="30">
        <f t="shared" si="210"/>
        <v>0</v>
      </c>
    </row>
    <row r="345" spans="1:19" s="24" customFormat="1" ht="36.75" hidden="1" customHeight="1">
      <c r="A345" s="109" t="s">
        <v>397</v>
      </c>
      <c r="B345" s="110" t="s">
        <v>117</v>
      </c>
      <c r="C345" s="110" t="s">
        <v>150</v>
      </c>
      <c r="D345" s="111" t="s">
        <v>212</v>
      </c>
      <c r="E345" s="132" t="s">
        <v>150</v>
      </c>
      <c r="F345" s="133" t="s">
        <v>139</v>
      </c>
      <c r="G345" s="133" t="s">
        <v>340</v>
      </c>
      <c r="H345" s="134" t="s">
        <v>354</v>
      </c>
      <c r="I345" s="56">
        <v>810</v>
      </c>
      <c r="J345" s="128" t="e">
        <f>#REF!</f>
        <v>#REF!</v>
      </c>
      <c r="K345" s="128" t="e">
        <f>#REF!</f>
        <v>#REF!</v>
      </c>
      <c r="L345" s="128" t="e">
        <f>#REF!</f>
        <v>#REF!</v>
      </c>
      <c r="M345" s="128" t="e">
        <f>#REF!</f>
        <v>#REF!</v>
      </c>
      <c r="N345" s="128" t="e">
        <f>#REF!</f>
        <v>#REF!</v>
      </c>
      <c r="O345" s="128" t="e">
        <f>#REF!</f>
        <v>#REF!</v>
      </c>
      <c r="P345" s="128" t="e">
        <f>#REF!</f>
        <v>#REF!</v>
      </c>
      <c r="Q345" s="128" t="e">
        <f>#REF!</f>
        <v>#REF!</v>
      </c>
      <c r="R345" s="128">
        <f>SUM(R346:R346)</f>
        <v>0</v>
      </c>
      <c r="S345" s="128">
        <f>SUM(S346:S346)</f>
        <v>0</v>
      </c>
    </row>
    <row r="346" spans="1:19" s="24" customFormat="1" ht="32.25" hidden="1" customHeight="1">
      <c r="A346" s="41" t="s">
        <v>695</v>
      </c>
      <c r="B346" s="110"/>
      <c r="C346" s="110"/>
      <c r="D346" s="111"/>
      <c r="E346" s="132"/>
      <c r="F346" s="133"/>
      <c r="G346" s="133"/>
      <c r="H346" s="134"/>
      <c r="I346" s="56">
        <v>813</v>
      </c>
      <c r="J346" s="128">
        <v>9.3000000000000007</v>
      </c>
      <c r="K346" s="128"/>
      <c r="L346" s="128"/>
      <c r="M346" s="128"/>
      <c r="N346" s="2">
        <f>SUM(J346:M346)</f>
        <v>9.3000000000000007</v>
      </c>
      <c r="O346" s="128"/>
      <c r="P346" s="128"/>
      <c r="Q346" s="128"/>
      <c r="R346" s="128">
        <v>0</v>
      </c>
      <c r="S346" s="128">
        <v>0</v>
      </c>
    </row>
    <row r="347" spans="1:19" s="76" customFormat="1" ht="64.5" hidden="1" customHeight="1">
      <c r="A347" s="18" t="s">
        <v>793</v>
      </c>
      <c r="B347" s="14" t="s">
        <v>117</v>
      </c>
      <c r="C347" s="14" t="s">
        <v>150</v>
      </c>
      <c r="D347" s="15" t="s">
        <v>212</v>
      </c>
      <c r="E347" s="26" t="s">
        <v>150</v>
      </c>
      <c r="F347" s="27" t="s">
        <v>139</v>
      </c>
      <c r="G347" s="27" t="s">
        <v>340</v>
      </c>
      <c r="H347" s="1" t="s">
        <v>792</v>
      </c>
      <c r="I347" s="16"/>
      <c r="J347" s="30" t="e">
        <f t="shared" ref="J347:R347" si="211">J348+J351</f>
        <v>#REF!</v>
      </c>
      <c r="K347" s="30" t="e">
        <f t="shared" si="211"/>
        <v>#REF!</v>
      </c>
      <c r="L347" s="30" t="e">
        <f t="shared" si="211"/>
        <v>#REF!</v>
      </c>
      <c r="M347" s="30" t="e">
        <f t="shared" si="211"/>
        <v>#REF!</v>
      </c>
      <c r="N347" s="30" t="e">
        <f t="shared" si="211"/>
        <v>#REF!</v>
      </c>
      <c r="O347" s="30" t="e">
        <f t="shared" si="211"/>
        <v>#REF!</v>
      </c>
      <c r="P347" s="30" t="e">
        <f t="shared" si="211"/>
        <v>#REF!</v>
      </c>
      <c r="Q347" s="30" t="e">
        <f t="shared" si="211"/>
        <v>#REF!</v>
      </c>
      <c r="R347" s="30">
        <f t="shared" si="211"/>
        <v>0</v>
      </c>
      <c r="S347" s="30">
        <f t="shared" ref="S347" si="212">S348+S351</f>
        <v>0</v>
      </c>
    </row>
    <row r="348" spans="1:19" s="76" customFormat="1" ht="24.75" hidden="1" customHeight="1">
      <c r="A348" s="18" t="s">
        <v>140</v>
      </c>
      <c r="B348" s="14" t="s">
        <v>117</v>
      </c>
      <c r="C348" s="14" t="s">
        <v>150</v>
      </c>
      <c r="D348" s="15" t="s">
        <v>212</v>
      </c>
      <c r="E348" s="26" t="s">
        <v>150</v>
      </c>
      <c r="F348" s="27" t="s">
        <v>139</v>
      </c>
      <c r="G348" s="27" t="s">
        <v>340</v>
      </c>
      <c r="H348" s="1" t="s">
        <v>792</v>
      </c>
      <c r="I348" s="16">
        <v>200</v>
      </c>
      <c r="J348" s="30">
        <f t="shared" ref="J348:S348" si="213">J349</f>
        <v>0</v>
      </c>
      <c r="K348" s="30">
        <f t="shared" si="213"/>
        <v>0</v>
      </c>
      <c r="L348" s="30">
        <f t="shared" si="213"/>
        <v>0</v>
      </c>
      <c r="M348" s="30">
        <f t="shared" si="213"/>
        <v>0</v>
      </c>
      <c r="N348" s="30">
        <f t="shared" si="213"/>
        <v>0</v>
      </c>
      <c r="O348" s="30">
        <f t="shared" si="213"/>
        <v>0</v>
      </c>
      <c r="P348" s="30">
        <f t="shared" si="213"/>
        <v>0</v>
      </c>
      <c r="Q348" s="30">
        <f t="shared" si="213"/>
        <v>0</v>
      </c>
      <c r="R348" s="30">
        <f t="shared" si="213"/>
        <v>0</v>
      </c>
      <c r="S348" s="30">
        <f t="shared" si="213"/>
        <v>0</v>
      </c>
    </row>
    <row r="349" spans="1:19" s="24" customFormat="1" ht="22.5" hidden="1" customHeight="1">
      <c r="A349" s="109" t="s">
        <v>142</v>
      </c>
      <c r="B349" s="110" t="s">
        <v>117</v>
      </c>
      <c r="C349" s="110" t="s">
        <v>150</v>
      </c>
      <c r="D349" s="111" t="s">
        <v>212</v>
      </c>
      <c r="E349" s="132" t="s">
        <v>150</v>
      </c>
      <c r="F349" s="133" t="s">
        <v>139</v>
      </c>
      <c r="G349" s="133" t="s">
        <v>340</v>
      </c>
      <c r="H349" s="134" t="s">
        <v>792</v>
      </c>
      <c r="I349" s="56">
        <v>240</v>
      </c>
      <c r="J349" s="128">
        <f t="shared" ref="J349:S349" si="214">J350</f>
        <v>0</v>
      </c>
      <c r="K349" s="128">
        <f t="shared" si="214"/>
        <v>0</v>
      </c>
      <c r="L349" s="128">
        <f t="shared" si="214"/>
        <v>0</v>
      </c>
      <c r="M349" s="128">
        <f t="shared" si="214"/>
        <v>0</v>
      </c>
      <c r="N349" s="128">
        <f t="shared" si="214"/>
        <v>0</v>
      </c>
      <c r="O349" s="128">
        <f t="shared" si="214"/>
        <v>0</v>
      </c>
      <c r="P349" s="128">
        <f t="shared" si="214"/>
        <v>0</v>
      </c>
      <c r="Q349" s="128">
        <f t="shared" si="214"/>
        <v>0</v>
      </c>
      <c r="R349" s="128">
        <f t="shared" si="214"/>
        <v>0</v>
      </c>
      <c r="S349" s="128">
        <f t="shared" si="214"/>
        <v>0</v>
      </c>
    </row>
    <row r="350" spans="1:19" s="24" customFormat="1" ht="15" hidden="1" customHeight="1">
      <c r="A350" s="41"/>
      <c r="B350" s="110"/>
      <c r="C350" s="110"/>
      <c r="D350" s="111"/>
      <c r="E350" s="132"/>
      <c r="F350" s="133"/>
      <c r="G350" s="133"/>
      <c r="H350" s="134"/>
      <c r="I350" s="56"/>
      <c r="J350" s="128"/>
      <c r="K350" s="128"/>
      <c r="L350" s="128"/>
      <c r="M350" s="128"/>
      <c r="N350" s="2">
        <f>SUM(J350:M350)</f>
        <v>0</v>
      </c>
      <c r="O350" s="128"/>
      <c r="P350" s="128"/>
      <c r="Q350" s="128"/>
      <c r="R350" s="2">
        <f>N350+Q350</f>
        <v>0</v>
      </c>
      <c r="S350" s="2">
        <f>O350+R350</f>
        <v>0</v>
      </c>
    </row>
    <row r="351" spans="1:19" s="76" customFormat="1" ht="13.5" hidden="1" customHeight="1">
      <c r="A351" s="18" t="s">
        <v>144</v>
      </c>
      <c r="B351" s="14" t="s">
        <v>117</v>
      </c>
      <c r="C351" s="14" t="s">
        <v>150</v>
      </c>
      <c r="D351" s="15" t="s">
        <v>212</v>
      </c>
      <c r="E351" s="26" t="s">
        <v>150</v>
      </c>
      <c r="F351" s="27" t="s">
        <v>139</v>
      </c>
      <c r="G351" s="27" t="s">
        <v>340</v>
      </c>
      <c r="H351" s="1" t="s">
        <v>792</v>
      </c>
      <c r="I351" s="16">
        <v>800</v>
      </c>
      <c r="J351" s="30" t="e">
        <f>J352</f>
        <v>#REF!</v>
      </c>
      <c r="K351" s="30" t="e">
        <f>K352</f>
        <v>#REF!</v>
      </c>
      <c r="L351" s="30" t="e">
        <f t="shared" ref="L351:S351" si="215">L352</f>
        <v>#REF!</v>
      </c>
      <c r="M351" s="30" t="e">
        <f t="shared" si="215"/>
        <v>#REF!</v>
      </c>
      <c r="N351" s="30" t="e">
        <f t="shared" si="215"/>
        <v>#REF!</v>
      </c>
      <c r="O351" s="30" t="e">
        <f t="shared" si="215"/>
        <v>#REF!</v>
      </c>
      <c r="P351" s="30" t="e">
        <f t="shared" si="215"/>
        <v>#REF!</v>
      </c>
      <c r="Q351" s="30" t="e">
        <f t="shared" si="215"/>
        <v>#REF!</v>
      </c>
      <c r="R351" s="30">
        <f t="shared" si="215"/>
        <v>0</v>
      </c>
      <c r="S351" s="30">
        <f t="shared" si="215"/>
        <v>0</v>
      </c>
    </row>
    <row r="352" spans="1:19" s="24" customFormat="1" ht="36.75" hidden="1" customHeight="1">
      <c r="A352" s="109" t="s">
        <v>397</v>
      </c>
      <c r="B352" s="110" t="s">
        <v>117</v>
      </c>
      <c r="C352" s="110" t="s">
        <v>150</v>
      </c>
      <c r="D352" s="111" t="s">
        <v>212</v>
      </c>
      <c r="E352" s="132" t="s">
        <v>150</v>
      </c>
      <c r="F352" s="133" t="s">
        <v>139</v>
      </c>
      <c r="G352" s="133" t="s">
        <v>340</v>
      </c>
      <c r="H352" s="134" t="s">
        <v>792</v>
      </c>
      <c r="I352" s="56">
        <v>810</v>
      </c>
      <c r="J352" s="128" t="e">
        <f>J353+#REF!+#REF!+#REF!</f>
        <v>#REF!</v>
      </c>
      <c r="K352" s="128" t="e">
        <f>K353+#REF!+#REF!+#REF!</f>
        <v>#REF!</v>
      </c>
      <c r="L352" s="128" t="e">
        <f>L353+#REF!+#REF!+#REF!</f>
        <v>#REF!</v>
      </c>
      <c r="M352" s="128" t="e">
        <f>M353+#REF!+#REF!+#REF!</f>
        <v>#REF!</v>
      </c>
      <c r="N352" s="128" t="e">
        <f>N353+#REF!+#REF!+#REF!</f>
        <v>#REF!</v>
      </c>
      <c r="O352" s="128" t="e">
        <f>O353+#REF!+#REF!+#REF!</f>
        <v>#REF!</v>
      </c>
      <c r="P352" s="128" t="e">
        <f>P353+#REF!+#REF!+#REF!</f>
        <v>#REF!</v>
      </c>
      <c r="Q352" s="128" t="e">
        <f>Q353+#REF!+#REF!+#REF!</f>
        <v>#REF!</v>
      </c>
      <c r="R352" s="128">
        <f>R353</f>
        <v>0</v>
      </c>
      <c r="S352" s="128">
        <f>S353</f>
        <v>0</v>
      </c>
    </row>
    <row r="353" spans="1:19" s="24" customFormat="1" ht="15.75" hidden="1" customHeight="1">
      <c r="A353" s="41"/>
      <c r="B353" s="110"/>
      <c r="C353" s="110"/>
      <c r="D353" s="111"/>
      <c r="E353" s="132"/>
      <c r="F353" s="133"/>
      <c r="G353" s="133"/>
      <c r="H353" s="134"/>
      <c r="I353" s="56"/>
      <c r="J353" s="128"/>
      <c r="K353" s="128"/>
      <c r="L353" s="128"/>
      <c r="M353" s="128"/>
      <c r="N353" s="2">
        <f>SUM(J353:M353)</f>
        <v>0</v>
      </c>
      <c r="O353" s="128"/>
      <c r="P353" s="128"/>
      <c r="Q353" s="128"/>
      <c r="R353" s="2"/>
      <c r="S353" s="2"/>
    </row>
    <row r="354" spans="1:19" s="76" customFormat="1" ht="27" hidden="1" customHeight="1">
      <c r="A354" s="151" t="s">
        <v>696</v>
      </c>
      <c r="B354" s="120" t="s">
        <v>117</v>
      </c>
      <c r="C354" s="120" t="s">
        <v>150</v>
      </c>
      <c r="D354" s="121" t="s">
        <v>212</v>
      </c>
      <c r="E354" s="122" t="s">
        <v>150</v>
      </c>
      <c r="F354" s="123" t="s">
        <v>226</v>
      </c>
      <c r="G354" s="123" t="s">
        <v>340</v>
      </c>
      <c r="H354" s="124" t="s">
        <v>341</v>
      </c>
      <c r="I354" s="124"/>
      <c r="J354" s="160">
        <f t="shared" ref="J354:S357" si="216">J355</f>
        <v>0</v>
      </c>
      <c r="K354" s="160">
        <f t="shared" si="216"/>
        <v>0</v>
      </c>
      <c r="L354" s="160">
        <f t="shared" si="216"/>
        <v>0</v>
      </c>
      <c r="M354" s="160">
        <f t="shared" si="216"/>
        <v>0</v>
      </c>
      <c r="N354" s="160">
        <f t="shared" si="216"/>
        <v>0</v>
      </c>
      <c r="O354" s="160">
        <f t="shared" si="216"/>
        <v>0</v>
      </c>
      <c r="P354" s="160">
        <f t="shared" si="216"/>
        <v>0</v>
      </c>
      <c r="Q354" s="160">
        <f t="shared" si="216"/>
        <v>0</v>
      </c>
      <c r="R354" s="160">
        <f t="shared" si="216"/>
        <v>0</v>
      </c>
      <c r="S354" s="160">
        <f t="shared" si="216"/>
        <v>0</v>
      </c>
    </row>
    <row r="355" spans="1:19" s="13" customFormat="1" ht="25.5" hidden="1" customHeight="1">
      <c r="A355" s="69" t="s">
        <v>351</v>
      </c>
      <c r="B355" s="70" t="s">
        <v>117</v>
      </c>
      <c r="C355" s="70" t="s">
        <v>150</v>
      </c>
      <c r="D355" s="78" t="s">
        <v>212</v>
      </c>
      <c r="E355" s="78" t="s">
        <v>150</v>
      </c>
      <c r="F355" s="145" t="s">
        <v>226</v>
      </c>
      <c r="G355" s="145" t="s">
        <v>340</v>
      </c>
      <c r="H355" s="127" t="s">
        <v>352</v>
      </c>
      <c r="I355" s="127"/>
      <c r="J355" s="32">
        <f t="shared" si="216"/>
        <v>0</v>
      </c>
      <c r="K355" s="32">
        <f t="shared" si="216"/>
        <v>0</v>
      </c>
      <c r="L355" s="32">
        <f t="shared" si="216"/>
        <v>0</v>
      </c>
      <c r="M355" s="32">
        <f t="shared" si="216"/>
        <v>0</v>
      </c>
      <c r="N355" s="32">
        <f t="shared" si="216"/>
        <v>0</v>
      </c>
      <c r="O355" s="32">
        <f t="shared" si="216"/>
        <v>0</v>
      </c>
      <c r="P355" s="32">
        <f t="shared" si="216"/>
        <v>0</v>
      </c>
      <c r="Q355" s="32">
        <f t="shared" si="216"/>
        <v>0</v>
      </c>
      <c r="R355" s="32">
        <f t="shared" si="216"/>
        <v>0</v>
      </c>
      <c r="S355" s="32">
        <f t="shared" si="216"/>
        <v>0</v>
      </c>
    </row>
    <row r="356" spans="1:19" s="17" customFormat="1" ht="25.5" hidden="1" customHeight="1">
      <c r="A356" s="18" t="s">
        <v>140</v>
      </c>
      <c r="B356" s="14" t="s">
        <v>117</v>
      </c>
      <c r="C356" s="14" t="s">
        <v>150</v>
      </c>
      <c r="D356" s="15" t="s">
        <v>212</v>
      </c>
      <c r="E356" s="15" t="s">
        <v>150</v>
      </c>
      <c r="F356" s="108" t="s">
        <v>226</v>
      </c>
      <c r="G356" s="108" t="s">
        <v>340</v>
      </c>
      <c r="H356" s="3" t="s">
        <v>352</v>
      </c>
      <c r="I356" s="3" t="s">
        <v>141</v>
      </c>
      <c r="J356" s="31">
        <f t="shared" si="216"/>
        <v>0</v>
      </c>
      <c r="K356" s="31">
        <f t="shared" si="216"/>
        <v>0</v>
      </c>
      <c r="L356" s="31">
        <f t="shared" si="216"/>
        <v>0</v>
      </c>
      <c r="M356" s="31">
        <f t="shared" si="216"/>
        <v>0</v>
      </c>
      <c r="N356" s="31">
        <f t="shared" si="216"/>
        <v>0</v>
      </c>
      <c r="O356" s="31">
        <f t="shared" si="216"/>
        <v>0</v>
      </c>
      <c r="P356" s="31">
        <f t="shared" si="216"/>
        <v>0</v>
      </c>
      <c r="Q356" s="31">
        <f t="shared" si="216"/>
        <v>0</v>
      </c>
      <c r="R356" s="31">
        <f t="shared" si="216"/>
        <v>0</v>
      </c>
      <c r="S356" s="31">
        <f t="shared" si="216"/>
        <v>0</v>
      </c>
    </row>
    <row r="357" spans="1:19" s="76" customFormat="1" ht="23.25" hidden="1" customHeight="1">
      <c r="A357" s="109" t="s">
        <v>142</v>
      </c>
      <c r="B357" s="110" t="s">
        <v>117</v>
      </c>
      <c r="C357" s="110" t="s">
        <v>150</v>
      </c>
      <c r="D357" s="111" t="s">
        <v>212</v>
      </c>
      <c r="E357" s="111" t="s">
        <v>150</v>
      </c>
      <c r="F357" s="112" t="s">
        <v>226</v>
      </c>
      <c r="G357" s="112" t="s">
        <v>340</v>
      </c>
      <c r="H357" s="113" t="s">
        <v>352</v>
      </c>
      <c r="I357" s="113" t="s">
        <v>143</v>
      </c>
      <c r="J357" s="39">
        <f t="shared" si="216"/>
        <v>0</v>
      </c>
      <c r="K357" s="39">
        <f t="shared" si="216"/>
        <v>0</v>
      </c>
      <c r="L357" s="39">
        <f t="shared" si="216"/>
        <v>0</v>
      </c>
      <c r="M357" s="39">
        <f t="shared" si="216"/>
        <v>0</v>
      </c>
      <c r="N357" s="39">
        <f t="shared" si="216"/>
        <v>0</v>
      </c>
      <c r="O357" s="39">
        <f t="shared" si="216"/>
        <v>0</v>
      </c>
      <c r="P357" s="39">
        <f t="shared" si="216"/>
        <v>0</v>
      </c>
      <c r="Q357" s="39">
        <f t="shared" si="216"/>
        <v>0</v>
      </c>
      <c r="R357" s="39">
        <f t="shared" si="216"/>
        <v>0</v>
      </c>
      <c r="S357" s="39">
        <f t="shared" si="216"/>
        <v>0</v>
      </c>
    </row>
    <row r="358" spans="1:19" s="17" customFormat="1" ht="15" hidden="1" customHeight="1">
      <c r="A358" s="4" t="s">
        <v>227</v>
      </c>
      <c r="B358" s="36"/>
      <c r="C358" s="36"/>
      <c r="D358" s="37"/>
      <c r="E358" s="37"/>
      <c r="F358" s="114"/>
      <c r="G358" s="114"/>
      <c r="H358" s="115"/>
      <c r="I358" s="115" t="s">
        <v>387</v>
      </c>
      <c r="J358" s="128"/>
      <c r="K358" s="128"/>
      <c r="L358" s="128"/>
      <c r="M358" s="128"/>
      <c r="N358" s="2">
        <f>SUM(J358:M358)</f>
        <v>0</v>
      </c>
      <c r="O358" s="128">
        <v>0</v>
      </c>
      <c r="P358" s="128">
        <v>0</v>
      </c>
      <c r="Q358" s="128">
        <v>0</v>
      </c>
      <c r="R358" s="2">
        <f>N358+Q358</f>
        <v>0</v>
      </c>
      <c r="S358" s="2">
        <f>O358+R358</f>
        <v>0</v>
      </c>
    </row>
    <row r="359" spans="1:19" ht="15" customHeight="1">
      <c r="A359" s="66" t="s">
        <v>216</v>
      </c>
      <c r="B359" s="67" t="s">
        <v>117</v>
      </c>
      <c r="C359" s="67" t="s">
        <v>208</v>
      </c>
      <c r="D359" s="67"/>
      <c r="E359" s="304"/>
      <c r="F359" s="305"/>
      <c r="G359" s="305"/>
      <c r="H359" s="306"/>
      <c r="I359" s="67"/>
      <c r="J359" s="81">
        <f t="shared" ref="J359:S364" si="217">J360</f>
        <v>190</v>
      </c>
      <c r="K359" s="81">
        <f t="shared" si="217"/>
        <v>0</v>
      </c>
      <c r="L359" s="81">
        <f t="shared" si="217"/>
        <v>0</v>
      </c>
      <c r="M359" s="81">
        <f t="shared" si="217"/>
        <v>0</v>
      </c>
      <c r="N359" s="81">
        <f t="shared" si="217"/>
        <v>190</v>
      </c>
      <c r="O359" s="81">
        <f t="shared" si="217"/>
        <v>0</v>
      </c>
      <c r="P359" s="81">
        <f t="shared" si="217"/>
        <v>0</v>
      </c>
      <c r="Q359" s="81">
        <f t="shared" si="217"/>
        <v>0</v>
      </c>
      <c r="R359" s="81">
        <f t="shared" si="217"/>
        <v>160</v>
      </c>
      <c r="S359" s="81">
        <f t="shared" si="217"/>
        <v>160</v>
      </c>
    </row>
    <row r="360" spans="1:19" ht="13.5" customHeight="1">
      <c r="A360" s="73" t="s">
        <v>223</v>
      </c>
      <c r="B360" s="67" t="s">
        <v>117</v>
      </c>
      <c r="C360" s="67" t="s">
        <v>208</v>
      </c>
      <c r="D360" s="67" t="s">
        <v>150</v>
      </c>
      <c r="E360" s="304"/>
      <c r="F360" s="305"/>
      <c r="G360" s="305"/>
      <c r="H360" s="306"/>
      <c r="I360" s="67"/>
      <c r="J360" s="81">
        <f t="shared" si="217"/>
        <v>190</v>
      </c>
      <c r="K360" s="81">
        <f t="shared" si="217"/>
        <v>0</v>
      </c>
      <c r="L360" s="81">
        <f t="shared" si="217"/>
        <v>0</v>
      </c>
      <c r="M360" s="81">
        <f t="shared" si="217"/>
        <v>0</v>
      </c>
      <c r="N360" s="81">
        <f t="shared" si="217"/>
        <v>190</v>
      </c>
      <c r="O360" s="81">
        <f t="shared" si="217"/>
        <v>0</v>
      </c>
      <c r="P360" s="81">
        <f t="shared" si="217"/>
        <v>0</v>
      </c>
      <c r="Q360" s="81">
        <f t="shared" si="217"/>
        <v>0</v>
      </c>
      <c r="R360" s="81">
        <f t="shared" si="217"/>
        <v>160</v>
      </c>
      <c r="S360" s="81">
        <f t="shared" si="217"/>
        <v>160</v>
      </c>
    </row>
    <row r="361" spans="1:19" ht="15.75" customHeight="1">
      <c r="A361" s="66" t="s">
        <v>218</v>
      </c>
      <c r="B361" s="67" t="s">
        <v>117</v>
      </c>
      <c r="C361" s="67" t="s">
        <v>208</v>
      </c>
      <c r="D361" s="116" t="s">
        <v>150</v>
      </c>
      <c r="E361" s="116" t="s">
        <v>219</v>
      </c>
      <c r="F361" s="117" t="s">
        <v>122</v>
      </c>
      <c r="G361" s="117" t="s">
        <v>340</v>
      </c>
      <c r="H361" s="118" t="s">
        <v>341</v>
      </c>
      <c r="I361" s="118"/>
      <c r="J361" s="34">
        <f t="shared" si="217"/>
        <v>190</v>
      </c>
      <c r="K361" s="34">
        <f t="shared" si="217"/>
        <v>0</v>
      </c>
      <c r="L361" s="34">
        <f t="shared" si="217"/>
        <v>0</v>
      </c>
      <c r="M361" s="34">
        <f t="shared" si="217"/>
        <v>0</v>
      </c>
      <c r="N361" s="34">
        <f t="shared" si="217"/>
        <v>190</v>
      </c>
      <c r="O361" s="34">
        <f t="shared" si="217"/>
        <v>0</v>
      </c>
      <c r="P361" s="34">
        <f t="shared" si="217"/>
        <v>0</v>
      </c>
      <c r="Q361" s="34">
        <f t="shared" si="217"/>
        <v>0</v>
      </c>
      <c r="R361" s="34">
        <f>R362+R366</f>
        <v>160</v>
      </c>
      <c r="S361" s="34">
        <f>S362+S366</f>
        <v>160</v>
      </c>
    </row>
    <row r="362" spans="1:19" s="164" customFormat="1" ht="14.25" customHeight="1">
      <c r="A362" s="161" t="s">
        <v>220</v>
      </c>
      <c r="B362" s="162" t="s">
        <v>117</v>
      </c>
      <c r="C362" s="162" t="s">
        <v>208</v>
      </c>
      <c r="D362" s="122" t="s">
        <v>150</v>
      </c>
      <c r="E362" s="122" t="s">
        <v>219</v>
      </c>
      <c r="F362" s="123" t="s">
        <v>137</v>
      </c>
      <c r="G362" s="123" t="s">
        <v>340</v>
      </c>
      <c r="H362" s="124" t="s">
        <v>341</v>
      </c>
      <c r="I362" s="163"/>
      <c r="J362" s="160">
        <f t="shared" si="217"/>
        <v>190</v>
      </c>
      <c r="K362" s="160">
        <f t="shared" si="217"/>
        <v>0</v>
      </c>
      <c r="L362" s="160">
        <f t="shared" si="217"/>
        <v>0</v>
      </c>
      <c r="M362" s="160">
        <f t="shared" si="217"/>
        <v>0</v>
      </c>
      <c r="N362" s="160">
        <f t="shared" si="217"/>
        <v>190</v>
      </c>
      <c r="O362" s="160">
        <f t="shared" si="217"/>
        <v>0</v>
      </c>
      <c r="P362" s="160">
        <f t="shared" si="217"/>
        <v>0</v>
      </c>
      <c r="Q362" s="160">
        <f t="shared" si="217"/>
        <v>0</v>
      </c>
      <c r="R362" s="160">
        <f t="shared" si="217"/>
        <v>160</v>
      </c>
      <c r="S362" s="160">
        <f t="shared" si="217"/>
        <v>160</v>
      </c>
    </row>
    <row r="363" spans="1:19" s="76" customFormat="1" ht="13.5" customHeight="1">
      <c r="A363" s="69" t="s">
        <v>224</v>
      </c>
      <c r="B363" s="70" t="s">
        <v>117</v>
      </c>
      <c r="C363" s="70" t="s">
        <v>208</v>
      </c>
      <c r="D363" s="78" t="s">
        <v>150</v>
      </c>
      <c r="E363" s="78" t="s">
        <v>219</v>
      </c>
      <c r="F363" s="145" t="s">
        <v>137</v>
      </c>
      <c r="G363" s="145" t="s">
        <v>340</v>
      </c>
      <c r="H363" s="127" t="s">
        <v>356</v>
      </c>
      <c r="I363" s="127"/>
      <c r="J363" s="32">
        <f t="shared" si="217"/>
        <v>190</v>
      </c>
      <c r="K363" s="32">
        <f t="shared" si="217"/>
        <v>0</v>
      </c>
      <c r="L363" s="32">
        <f t="shared" si="217"/>
        <v>0</v>
      </c>
      <c r="M363" s="32">
        <f t="shared" si="217"/>
        <v>0</v>
      </c>
      <c r="N363" s="32">
        <f t="shared" si="217"/>
        <v>190</v>
      </c>
      <c r="O363" s="32">
        <f t="shared" si="217"/>
        <v>0</v>
      </c>
      <c r="P363" s="32">
        <f t="shared" si="217"/>
        <v>0</v>
      </c>
      <c r="Q363" s="32">
        <f t="shared" si="217"/>
        <v>0</v>
      </c>
      <c r="R363" s="32">
        <f t="shared" si="217"/>
        <v>160</v>
      </c>
      <c r="S363" s="32">
        <f t="shared" si="217"/>
        <v>160</v>
      </c>
    </row>
    <row r="364" spans="1:19" s="76" customFormat="1" ht="13.5" customHeight="1">
      <c r="A364" s="18" t="s">
        <v>175</v>
      </c>
      <c r="B364" s="70" t="s">
        <v>117</v>
      </c>
      <c r="C364" s="70" t="s">
        <v>208</v>
      </c>
      <c r="D364" s="78" t="s">
        <v>150</v>
      </c>
      <c r="E364" s="78" t="s">
        <v>219</v>
      </c>
      <c r="F364" s="145" t="s">
        <v>137</v>
      </c>
      <c r="G364" s="145" t="s">
        <v>340</v>
      </c>
      <c r="H364" s="127" t="s">
        <v>356</v>
      </c>
      <c r="I364" s="127" t="s">
        <v>225</v>
      </c>
      <c r="J364" s="32">
        <f t="shared" si="217"/>
        <v>190</v>
      </c>
      <c r="K364" s="32">
        <f t="shared" si="217"/>
        <v>0</v>
      </c>
      <c r="L364" s="32">
        <f t="shared" si="217"/>
        <v>0</v>
      </c>
      <c r="M364" s="32">
        <f t="shared" si="217"/>
        <v>0</v>
      </c>
      <c r="N364" s="32">
        <f t="shared" si="217"/>
        <v>190</v>
      </c>
      <c r="O364" s="32">
        <f t="shared" si="217"/>
        <v>0</v>
      </c>
      <c r="P364" s="32">
        <f t="shared" si="217"/>
        <v>0</v>
      </c>
      <c r="Q364" s="32">
        <f t="shared" si="217"/>
        <v>0</v>
      </c>
      <c r="R364" s="32">
        <f t="shared" si="217"/>
        <v>160</v>
      </c>
      <c r="S364" s="32">
        <f t="shared" si="217"/>
        <v>160</v>
      </c>
    </row>
    <row r="365" spans="1:19" s="12" customFormat="1" ht="15.75" customHeight="1">
      <c r="A365" s="109" t="s">
        <v>229</v>
      </c>
      <c r="B365" s="130" t="s">
        <v>117</v>
      </c>
      <c r="C365" s="130" t="s">
        <v>208</v>
      </c>
      <c r="D365" s="131" t="s">
        <v>150</v>
      </c>
      <c r="E365" s="131" t="s">
        <v>219</v>
      </c>
      <c r="F365" s="148" t="s">
        <v>137</v>
      </c>
      <c r="G365" s="148" t="s">
        <v>340</v>
      </c>
      <c r="H365" s="135" t="s">
        <v>356</v>
      </c>
      <c r="I365" s="135" t="s">
        <v>230</v>
      </c>
      <c r="J365" s="128">
        <v>190</v>
      </c>
      <c r="K365" s="128"/>
      <c r="L365" s="128"/>
      <c r="M365" s="128"/>
      <c r="N365" s="2">
        <f>SUM(J365:M365)</f>
        <v>190</v>
      </c>
      <c r="O365" s="128"/>
      <c r="P365" s="128"/>
      <c r="Q365" s="128"/>
      <c r="R365" s="2">
        <v>160</v>
      </c>
      <c r="S365" s="2">
        <v>160</v>
      </c>
    </row>
    <row r="366" spans="1:19" s="12" customFormat="1" ht="15.75" hidden="1" customHeight="1">
      <c r="A366" s="161" t="s">
        <v>223</v>
      </c>
      <c r="B366" s="162" t="s">
        <v>117</v>
      </c>
      <c r="C366" s="162" t="s">
        <v>208</v>
      </c>
      <c r="D366" s="122" t="s">
        <v>150</v>
      </c>
      <c r="E366" s="122" t="s">
        <v>219</v>
      </c>
      <c r="F366" s="123" t="s">
        <v>139</v>
      </c>
      <c r="G366" s="123" t="s">
        <v>340</v>
      </c>
      <c r="H366" s="124" t="s">
        <v>341</v>
      </c>
      <c r="I366" s="165"/>
      <c r="J366" s="128"/>
      <c r="K366" s="128"/>
      <c r="L366" s="128"/>
      <c r="M366" s="128"/>
      <c r="N366" s="2"/>
      <c r="O366" s="128"/>
      <c r="P366" s="128"/>
      <c r="Q366" s="128"/>
      <c r="R366" s="160">
        <f t="shared" ref="R366:S369" si="218">R367</f>
        <v>0</v>
      </c>
      <c r="S366" s="160">
        <f t="shared" si="218"/>
        <v>0</v>
      </c>
    </row>
    <row r="367" spans="1:19" s="12" customFormat="1" ht="15.75" hidden="1" customHeight="1">
      <c r="A367" s="72" t="s">
        <v>914</v>
      </c>
      <c r="B367" s="14" t="s">
        <v>117</v>
      </c>
      <c r="C367" s="14" t="s">
        <v>208</v>
      </c>
      <c r="D367" s="15" t="s">
        <v>150</v>
      </c>
      <c r="E367" s="15" t="s">
        <v>219</v>
      </c>
      <c r="F367" s="108" t="s">
        <v>139</v>
      </c>
      <c r="G367" s="108" t="s">
        <v>340</v>
      </c>
      <c r="H367" s="3" t="s">
        <v>915</v>
      </c>
      <c r="I367" s="166"/>
      <c r="J367" s="128"/>
      <c r="K367" s="128"/>
      <c r="L367" s="128"/>
      <c r="M367" s="128"/>
      <c r="N367" s="2"/>
      <c r="O367" s="128"/>
      <c r="P367" s="128"/>
      <c r="Q367" s="128"/>
      <c r="R367" s="31">
        <f t="shared" si="218"/>
        <v>0</v>
      </c>
      <c r="S367" s="31">
        <f t="shared" si="218"/>
        <v>0</v>
      </c>
    </row>
    <row r="368" spans="1:19" s="12" customFormat="1" ht="15.75" hidden="1" customHeight="1">
      <c r="A368" s="18" t="s">
        <v>140</v>
      </c>
      <c r="B368" s="5" t="s">
        <v>117</v>
      </c>
      <c r="C368" s="5" t="s">
        <v>208</v>
      </c>
      <c r="D368" s="6" t="s">
        <v>150</v>
      </c>
      <c r="E368" s="7" t="s">
        <v>219</v>
      </c>
      <c r="F368" s="8" t="s">
        <v>139</v>
      </c>
      <c r="G368" s="8" t="s">
        <v>340</v>
      </c>
      <c r="H368" s="9" t="s">
        <v>915</v>
      </c>
      <c r="I368" s="10" t="s">
        <v>141</v>
      </c>
      <c r="J368" s="128"/>
      <c r="K368" s="128"/>
      <c r="L368" s="128"/>
      <c r="M368" s="128"/>
      <c r="N368" s="2"/>
      <c r="O368" s="128"/>
      <c r="P368" s="128"/>
      <c r="Q368" s="128"/>
      <c r="R368" s="2">
        <f t="shared" si="218"/>
        <v>0</v>
      </c>
      <c r="S368" s="2">
        <f t="shared" si="218"/>
        <v>0</v>
      </c>
    </row>
    <row r="369" spans="1:19" s="12" customFormat="1" ht="15.75" hidden="1" customHeight="1">
      <c r="A369" s="109" t="s">
        <v>142</v>
      </c>
      <c r="B369" s="5" t="s">
        <v>117</v>
      </c>
      <c r="C369" s="5" t="s">
        <v>208</v>
      </c>
      <c r="D369" s="6" t="s">
        <v>150</v>
      </c>
      <c r="E369" s="7" t="s">
        <v>219</v>
      </c>
      <c r="F369" s="8" t="s">
        <v>139</v>
      </c>
      <c r="G369" s="8" t="s">
        <v>340</v>
      </c>
      <c r="H369" s="9" t="s">
        <v>915</v>
      </c>
      <c r="I369" s="10" t="s">
        <v>143</v>
      </c>
      <c r="J369" s="128"/>
      <c r="K369" s="128"/>
      <c r="L369" s="128"/>
      <c r="M369" s="128"/>
      <c r="N369" s="2"/>
      <c r="O369" s="128"/>
      <c r="P369" s="128"/>
      <c r="Q369" s="128"/>
      <c r="R369" s="2">
        <f t="shared" si="218"/>
        <v>0</v>
      </c>
      <c r="S369" s="2">
        <f t="shared" si="218"/>
        <v>0</v>
      </c>
    </row>
    <row r="370" spans="1:19" s="12" customFormat="1" ht="15.75" hidden="1" customHeight="1">
      <c r="A370" s="4" t="s">
        <v>389</v>
      </c>
      <c r="B370" s="36"/>
      <c r="C370" s="36"/>
      <c r="D370" s="37"/>
      <c r="E370" s="37"/>
      <c r="F370" s="114"/>
      <c r="G370" s="114"/>
      <c r="H370" s="115"/>
      <c r="I370" s="10" t="s">
        <v>387</v>
      </c>
      <c r="J370" s="128"/>
      <c r="K370" s="128"/>
      <c r="L370" s="128"/>
      <c r="M370" s="128"/>
      <c r="N370" s="2"/>
      <c r="O370" s="128"/>
      <c r="P370" s="128"/>
      <c r="Q370" s="128"/>
      <c r="R370" s="2"/>
      <c r="S370" s="2"/>
    </row>
    <row r="371" spans="1:19" ht="27.75" customHeight="1">
      <c r="A371" s="66" t="s">
        <v>233</v>
      </c>
      <c r="B371" s="67" t="s">
        <v>117</v>
      </c>
      <c r="C371" s="67" t="s">
        <v>172</v>
      </c>
      <c r="D371" s="67"/>
      <c r="E371" s="304"/>
      <c r="F371" s="305"/>
      <c r="G371" s="305"/>
      <c r="H371" s="306"/>
      <c r="I371" s="67"/>
      <c r="J371" s="81">
        <f t="shared" ref="J371:S376" si="219">J372</f>
        <v>26613</v>
      </c>
      <c r="K371" s="81">
        <f t="shared" si="219"/>
        <v>0</v>
      </c>
      <c r="L371" s="81">
        <f t="shared" si="219"/>
        <v>-192</v>
      </c>
      <c r="M371" s="81">
        <f t="shared" si="219"/>
        <v>0</v>
      </c>
      <c r="N371" s="81">
        <f t="shared" si="219"/>
        <v>26421</v>
      </c>
      <c r="O371" s="81">
        <f t="shared" si="219"/>
        <v>0</v>
      </c>
      <c r="P371" s="81">
        <f t="shared" si="219"/>
        <v>0</v>
      </c>
      <c r="Q371" s="81">
        <f t="shared" si="219"/>
        <v>0</v>
      </c>
      <c r="R371" s="81">
        <f t="shared" si="219"/>
        <v>28724.399999999998</v>
      </c>
      <c r="S371" s="81">
        <f t="shared" si="219"/>
        <v>28385.200000000001</v>
      </c>
    </row>
    <row r="372" spans="1:19" s="17" customFormat="1" ht="20.25" customHeight="1">
      <c r="A372" s="73" t="s">
        <v>46</v>
      </c>
      <c r="B372" s="97" t="s">
        <v>117</v>
      </c>
      <c r="C372" s="97" t="s">
        <v>172</v>
      </c>
      <c r="D372" s="97" t="s">
        <v>119</v>
      </c>
      <c r="E372" s="307"/>
      <c r="F372" s="308"/>
      <c r="G372" s="308"/>
      <c r="H372" s="309"/>
      <c r="I372" s="97"/>
      <c r="J372" s="152">
        <f t="shared" si="219"/>
        <v>26613</v>
      </c>
      <c r="K372" s="152">
        <f t="shared" si="219"/>
        <v>0</v>
      </c>
      <c r="L372" s="152">
        <f t="shared" si="219"/>
        <v>-192</v>
      </c>
      <c r="M372" s="152">
        <f t="shared" si="219"/>
        <v>0</v>
      </c>
      <c r="N372" s="152">
        <f t="shared" si="219"/>
        <v>26421</v>
      </c>
      <c r="O372" s="152">
        <f t="shared" si="219"/>
        <v>0</v>
      </c>
      <c r="P372" s="152">
        <f t="shared" si="219"/>
        <v>0</v>
      </c>
      <c r="Q372" s="152">
        <f t="shared" si="219"/>
        <v>0</v>
      </c>
      <c r="R372" s="152">
        <f t="shared" si="219"/>
        <v>28724.399999999998</v>
      </c>
      <c r="S372" s="152">
        <f t="shared" si="219"/>
        <v>28385.200000000001</v>
      </c>
    </row>
    <row r="373" spans="1:19" s="23" customFormat="1" ht="36.75" customHeight="1">
      <c r="A373" s="96" t="s">
        <v>873</v>
      </c>
      <c r="B373" s="97" t="s">
        <v>117</v>
      </c>
      <c r="C373" s="97" t="s">
        <v>172</v>
      </c>
      <c r="D373" s="98" t="s">
        <v>119</v>
      </c>
      <c r="E373" s="20" t="s">
        <v>121</v>
      </c>
      <c r="F373" s="21" t="s">
        <v>122</v>
      </c>
      <c r="G373" s="21" t="s">
        <v>340</v>
      </c>
      <c r="H373" s="22" t="s">
        <v>341</v>
      </c>
      <c r="I373" s="22"/>
      <c r="J373" s="33">
        <f t="shared" si="219"/>
        <v>26613</v>
      </c>
      <c r="K373" s="33">
        <f t="shared" si="219"/>
        <v>0</v>
      </c>
      <c r="L373" s="33">
        <f t="shared" si="219"/>
        <v>-192</v>
      </c>
      <c r="M373" s="33">
        <f t="shared" si="219"/>
        <v>0</v>
      </c>
      <c r="N373" s="33">
        <f t="shared" si="219"/>
        <v>26421</v>
      </c>
      <c r="O373" s="33">
        <f t="shared" si="219"/>
        <v>0</v>
      </c>
      <c r="P373" s="33">
        <f t="shared" si="219"/>
        <v>0</v>
      </c>
      <c r="Q373" s="33">
        <f t="shared" si="219"/>
        <v>0</v>
      </c>
      <c r="R373" s="33">
        <f t="shared" si="219"/>
        <v>28724.399999999998</v>
      </c>
      <c r="S373" s="33">
        <f t="shared" si="219"/>
        <v>28385.200000000001</v>
      </c>
    </row>
    <row r="374" spans="1:19" s="107" customFormat="1" ht="26.25" customHeight="1">
      <c r="A374" s="18" t="s">
        <v>409</v>
      </c>
      <c r="B374" s="102" t="s">
        <v>117</v>
      </c>
      <c r="C374" s="102" t="s">
        <v>172</v>
      </c>
      <c r="D374" s="103" t="s">
        <v>119</v>
      </c>
      <c r="E374" s="122" t="s">
        <v>121</v>
      </c>
      <c r="F374" s="123" t="s">
        <v>139</v>
      </c>
      <c r="G374" s="123" t="s">
        <v>340</v>
      </c>
      <c r="H374" s="124" t="s">
        <v>341</v>
      </c>
      <c r="I374" s="124"/>
      <c r="J374" s="160">
        <f t="shared" si="219"/>
        <v>26613</v>
      </c>
      <c r="K374" s="160">
        <f t="shared" si="219"/>
        <v>0</v>
      </c>
      <c r="L374" s="160">
        <f t="shared" si="219"/>
        <v>-192</v>
      </c>
      <c r="M374" s="160">
        <f t="shared" si="219"/>
        <v>0</v>
      </c>
      <c r="N374" s="160">
        <f t="shared" si="219"/>
        <v>26421</v>
      </c>
      <c r="O374" s="160">
        <f t="shared" si="219"/>
        <v>0</v>
      </c>
      <c r="P374" s="160">
        <f t="shared" si="219"/>
        <v>0</v>
      </c>
      <c r="Q374" s="160">
        <f t="shared" si="219"/>
        <v>0</v>
      </c>
      <c r="R374" s="160">
        <f t="shared" si="219"/>
        <v>28724.399999999998</v>
      </c>
      <c r="S374" s="160">
        <f t="shared" si="219"/>
        <v>28385.200000000001</v>
      </c>
    </row>
    <row r="375" spans="1:19" s="13" customFormat="1" ht="18.75" customHeight="1">
      <c r="A375" s="72" t="s">
        <v>234</v>
      </c>
      <c r="B375" s="70" t="s">
        <v>117</v>
      </c>
      <c r="C375" s="70" t="s">
        <v>172</v>
      </c>
      <c r="D375" s="78" t="s">
        <v>119</v>
      </c>
      <c r="E375" s="155" t="s">
        <v>121</v>
      </c>
      <c r="F375" s="156" t="s">
        <v>139</v>
      </c>
      <c r="G375" s="156" t="s">
        <v>340</v>
      </c>
      <c r="H375" s="157" t="s">
        <v>357</v>
      </c>
      <c r="I375" s="157"/>
      <c r="J375" s="158">
        <f t="shared" si="219"/>
        <v>26613</v>
      </c>
      <c r="K375" s="158">
        <f t="shared" si="219"/>
        <v>0</v>
      </c>
      <c r="L375" s="158">
        <f t="shared" si="219"/>
        <v>-192</v>
      </c>
      <c r="M375" s="158">
        <f t="shared" si="219"/>
        <v>0</v>
      </c>
      <c r="N375" s="158">
        <f t="shared" si="219"/>
        <v>26421</v>
      </c>
      <c r="O375" s="158">
        <f t="shared" si="219"/>
        <v>0</v>
      </c>
      <c r="P375" s="158">
        <f t="shared" si="219"/>
        <v>0</v>
      </c>
      <c r="Q375" s="158">
        <f t="shared" si="219"/>
        <v>0</v>
      </c>
      <c r="R375" s="158">
        <f t="shared" si="219"/>
        <v>28724.399999999998</v>
      </c>
      <c r="S375" s="158">
        <f t="shared" si="219"/>
        <v>28385.200000000001</v>
      </c>
    </row>
    <row r="376" spans="1:19" s="13" customFormat="1" ht="13.5" customHeight="1">
      <c r="A376" s="18" t="s">
        <v>235</v>
      </c>
      <c r="B376" s="70" t="s">
        <v>117</v>
      </c>
      <c r="C376" s="70" t="s">
        <v>172</v>
      </c>
      <c r="D376" s="78" t="s">
        <v>119</v>
      </c>
      <c r="E376" s="26" t="s">
        <v>121</v>
      </c>
      <c r="F376" s="27" t="s">
        <v>139</v>
      </c>
      <c r="G376" s="27" t="s">
        <v>340</v>
      </c>
      <c r="H376" s="1" t="s">
        <v>357</v>
      </c>
      <c r="I376" s="16">
        <v>700</v>
      </c>
      <c r="J376" s="30">
        <f t="shared" si="219"/>
        <v>26613</v>
      </c>
      <c r="K376" s="30">
        <f t="shared" si="219"/>
        <v>0</v>
      </c>
      <c r="L376" s="30">
        <f t="shared" si="219"/>
        <v>-192</v>
      </c>
      <c r="M376" s="30">
        <f t="shared" si="219"/>
        <v>0</v>
      </c>
      <c r="N376" s="30">
        <f t="shared" si="219"/>
        <v>26421</v>
      </c>
      <c r="O376" s="30">
        <f t="shared" si="219"/>
        <v>0</v>
      </c>
      <c r="P376" s="30">
        <f t="shared" si="219"/>
        <v>0</v>
      </c>
      <c r="Q376" s="30">
        <f t="shared" si="219"/>
        <v>0</v>
      </c>
      <c r="R376" s="30">
        <f t="shared" si="219"/>
        <v>28724.399999999998</v>
      </c>
      <c r="S376" s="30">
        <f t="shared" si="219"/>
        <v>28385.200000000001</v>
      </c>
    </row>
    <row r="377" spans="1:19" s="137" customFormat="1" ht="13.5" customHeight="1">
      <c r="A377" s="109" t="s">
        <v>234</v>
      </c>
      <c r="B377" s="130" t="s">
        <v>117</v>
      </c>
      <c r="C377" s="130" t="s">
        <v>172</v>
      </c>
      <c r="D377" s="131" t="s">
        <v>119</v>
      </c>
      <c r="E377" s="132" t="s">
        <v>121</v>
      </c>
      <c r="F377" s="133" t="s">
        <v>139</v>
      </c>
      <c r="G377" s="133" t="s">
        <v>340</v>
      </c>
      <c r="H377" s="134" t="s">
        <v>357</v>
      </c>
      <c r="I377" s="56">
        <v>730</v>
      </c>
      <c r="J377" s="128">
        <v>26613</v>
      </c>
      <c r="K377" s="128">
        <v>0</v>
      </c>
      <c r="L377" s="128">
        <v>-192</v>
      </c>
      <c r="M377" s="128"/>
      <c r="N377" s="2">
        <f>SUM(J377:M377)</f>
        <v>26421</v>
      </c>
      <c r="O377" s="128"/>
      <c r="P377" s="128"/>
      <c r="Q377" s="128"/>
      <c r="R377" s="2">
        <f>29360.8-478.5+2.1-160</f>
        <v>28724.399999999998</v>
      </c>
      <c r="S377" s="2">
        <f>29360.8-1595+779.4-160</f>
        <v>28385.200000000001</v>
      </c>
    </row>
    <row r="378" spans="1:19" s="137" customFormat="1" ht="13.5" customHeight="1">
      <c r="A378" s="109"/>
      <c r="B378" s="130"/>
      <c r="C378" s="130"/>
      <c r="D378" s="131"/>
      <c r="E378" s="132"/>
      <c r="F378" s="133"/>
      <c r="G378" s="133"/>
      <c r="H378" s="134"/>
      <c r="I378" s="56"/>
      <c r="J378" s="128"/>
      <c r="K378" s="128"/>
      <c r="L378" s="128"/>
      <c r="M378" s="128"/>
      <c r="N378" s="128"/>
      <c r="O378" s="128"/>
      <c r="P378" s="128"/>
      <c r="Q378" s="128"/>
      <c r="R378" s="128"/>
      <c r="S378" s="128"/>
    </row>
    <row r="379" spans="1:19" s="95" customFormat="1" ht="38.25" customHeight="1">
      <c r="A379" s="66" t="s">
        <v>238</v>
      </c>
      <c r="B379" s="67" t="s">
        <v>239</v>
      </c>
      <c r="C379" s="67"/>
      <c r="D379" s="67"/>
      <c r="E379" s="304"/>
      <c r="F379" s="305"/>
      <c r="G379" s="305"/>
      <c r="H379" s="306"/>
      <c r="I379" s="67"/>
      <c r="J379" s="81">
        <f t="shared" ref="J379:S379" si="220">J380+J404+J497+J628+J657</f>
        <v>96381.4</v>
      </c>
      <c r="K379" s="81">
        <f t="shared" si="220"/>
        <v>-14026.099999999999</v>
      </c>
      <c r="L379" s="81">
        <f t="shared" si="220"/>
        <v>0</v>
      </c>
      <c r="M379" s="81">
        <f t="shared" si="220"/>
        <v>14940.699999999999</v>
      </c>
      <c r="N379" s="81">
        <f t="shared" si="220"/>
        <v>97296.000000000015</v>
      </c>
      <c r="O379" s="81">
        <f t="shared" si="220"/>
        <v>0</v>
      </c>
      <c r="P379" s="81">
        <f t="shared" si="220"/>
        <v>0</v>
      </c>
      <c r="Q379" s="81">
        <f t="shared" si="220"/>
        <v>0</v>
      </c>
      <c r="R379" s="81">
        <f t="shared" si="220"/>
        <v>89851.099999999991</v>
      </c>
      <c r="S379" s="81">
        <f t="shared" si="220"/>
        <v>90288.7</v>
      </c>
    </row>
    <row r="380" spans="1:19" s="17" customFormat="1" ht="16.5" customHeight="1">
      <c r="A380" s="66" t="s">
        <v>118</v>
      </c>
      <c r="B380" s="67" t="s">
        <v>239</v>
      </c>
      <c r="C380" s="67" t="s">
        <v>119</v>
      </c>
      <c r="D380" s="67"/>
      <c r="E380" s="304"/>
      <c r="F380" s="305"/>
      <c r="G380" s="305"/>
      <c r="H380" s="306"/>
      <c r="I380" s="67"/>
      <c r="J380" s="81">
        <f>J381</f>
        <v>6847.8</v>
      </c>
      <c r="K380" s="81">
        <f>K381</f>
        <v>0</v>
      </c>
      <c r="L380" s="81">
        <f t="shared" ref="L380:S380" si="221">L381</f>
        <v>0</v>
      </c>
      <c r="M380" s="81">
        <f t="shared" si="221"/>
        <v>0</v>
      </c>
      <c r="N380" s="81">
        <f t="shared" si="221"/>
        <v>6847.8</v>
      </c>
      <c r="O380" s="81">
        <f t="shared" si="221"/>
        <v>0</v>
      </c>
      <c r="P380" s="81">
        <f t="shared" si="221"/>
        <v>0</v>
      </c>
      <c r="Q380" s="81">
        <f t="shared" si="221"/>
        <v>0</v>
      </c>
      <c r="R380" s="81">
        <f t="shared" si="221"/>
        <v>6886.5000000000009</v>
      </c>
      <c r="S380" s="81">
        <f t="shared" si="221"/>
        <v>6985.5</v>
      </c>
    </row>
    <row r="381" spans="1:19" s="17" customFormat="1" ht="15.75" customHeight="1">
      <c r="A381" s="73" t="s">
        <v>170</v>
      </c>
      <c r="B381" s="97" t="s">
        <v>239</v>
      </c>
      <c r="C381" s="97" t="s">
        <v>119</v>
      </c>
      <c r="D381" s="98" t="s">
        <v>172</v>
      </c>
      <c r="E381" s="98"/>
      <c r="F381" s="99"/>
      <c r="G381" s="99"/>
      <c r="H381" s="100"/>
      <c r="I381" s="100"/>
      <c r="J381" s="101">
        <f>J382+J388</f>
        <v>6847.8</v>
      </c>
      <c r="K381" s="101">
        <f>K382+K388</f>
        <v>0</v>
      </c>
      <c r="L381" s="101">
        <f t="shared" ref="L381:R381" si="222">L382+L388</f>
        <v>0</v>
      </c>
      <c r="M381" s="101">
        <f t="shared" si="222"/>
        <v>0</v>
      </c>
      <c r="N381" s="101">
        <f t="shared" si="222"/>
        <v>6847.8</v>
      </c>
      <c r="O381" s="101">
        <f t="shared" si="222"/>
        <v>0</v>
      </c>
      <c r="P381" s="101">
        <f t="shared" si="222"/>
        <v>0</v>
      </c>
      <c r="Q381" s="101">
        <f t="shared" si="222"/>
        <v>0</v>
      </c>
      <c r="R381" s="101">
        <f t="shared" si="222"/>
        <v>6886.5000000000009</v>
      </c>
      <c r="S381" s="101">
        <f t="shared" ref="S381" si="223">S382+S388</f>
        <v>6985.5</v>
      </c>
    </row>
    <row r="382" spans="1:19" s="13" customFormat="1" ht="26.25" customHeight="1">
      <c r="A382" s="66" t="s">
        <v>450</v>
      </c>
      <c r="B382" s="97" t="s">
        <v>239</v>
      </c>
      <c r="C382" s="97" t="s">
        <v>119</v>
      </c>
      <c r="D382" s="98" t="s">
        <v>172</v>
      </c>
      <c r="E382" s="98" t="s">
        <v>119</v>
      </c>
      <c r="F382" s="99" t="s">
        <v>122</v>
      </c>
      <c r="G382" s="99" t="s">
        <v>340</v>
      </c>
      <c r="H382" s="100" t="s">
        <v>341</v>
      </c>
      <c r="I382" s="100"/>
      <c r="J382" s="101">
        <f t="shared" ref="J382:S386" si="224">J383</f>
        <v>192</v>
      </c>
      <c r="K382" s="101">
        <f t="shared" si="224"/>
        <v>0</v>
      </c>
      <c r="L382" s="101">
        <f t="shared" si="224"/>
        <v>0</v>
      </c>
      <c r="M382" s="101">
        <f t="shared" si="224"/>
        <v>0</v>
      </c>
      <c r="N382" s="101">
        <f t="shared" si="224"/>
        <v>192</v>
      </c>
      <c r="O382" s="101">
        <f t="shared" si="224"/>
        <v>0</v>
      </c>
      <c r="P382" s="101">
        <f t="shared" si="224"/>
        <v>0</v>
      </c>
      <c r="Q382" s="101">
        <f t="shared" si="224"/>
        <v>0</v>
      </c>
      <c r="R382" s="101">
        <f t="shared" si="224"/>
        <v>173.8</v>
      </c>
      <c r="S382" s="101">
        <f t="shared" si="224"/>
        <v>176.3</v>
      </c>
    </row>
    <row r="383" spans="1:19" s="107" customFormat="1" ht="27" customHeight="1">
      <c r="A383" s="18" t="s">
        <v>408</v>
      </c>
      <c r="B383" s="102" t="s">
        <v>239</v>
      </c>
      <c r="C383" s="102" t="s">
        <v>119</v>
      </c>
      <c r="D383" s="103" t="s">
        <v>172</v>
      </c>
      <c r="E383" s="103" t="s">
        <v>119</v>
      </c>
      <c r="F383" s="104" t="s">
        <v>137</v>
      </c>
      <c r="G383" s="104" t="s">
        <v>340</v>
      </c>
      <c r="H383" s="105" t="s">
        <v>341</v>
      </c>
      <c r="I383" s="105"/>
      <c r="J383" s="106">
        <f t="shared" si="224"/>
        <v>192</v>
      </c>
      <c r="K383" s="106">
        <f t="shared" si="224"/>
        <v>0</v>
      </c>
      <c r="L383" s="106">
        <f t="shared" si="224"/>
        <v>0</v>
      </c>
      <c r="M383" s="106">
        <f t="shared" si="224"/>
        <v>0</v>
      </c>
      <c r="N383" s="106">
        <f t="shared" si="224"/>
        <v>192</v>
      </c>
      <c r="O383" s="106">
        <f t="shared" si="224"/>
        <v>0</v>
      </c>
      <c r="P383" s="106">
        <f t="shared" si="224"/>
        <v>0</v>
      </c>
      <c r="Q383" s="106">
        <f t="shared" si="224"/>
        <v>0</v>
      </c>
      <c r="R383" s="106">
        <f t="shared" si="224"/>
        <v>173.8</v>
      </c>
      <c r="S383" s="106">
        <f t="shared" si="224"/>
        <v>176.3</v>
      </c>
    </row>
    <row r="384" spans="1:19" s="13" customFormat="1" ht="14.25" customHeight="1">
      <c r="A384" s="18" t="s">
        <v>348</v>
      </c>
      <c r="B384" s="14" t="s">
        <v>239</v>
      </c>
      <c r="C384" s="14" t="s">
        <v>119</v>
      </c>
      <c r="D384" s="15" t="s">
        <v>172</v>
      </c>
      <c r="E384" s="26" t="s">
        <v>119</v>
      </c>
      <c r="F384" s="27" t="s">
        <v>137</v>
      </c>
      <c r="G384" s="27" t="s">
        <v>340</v>
      </c>
      <c r="H384" s="1" t="s">
        <v>349</v>
      </c>
      <c r="I384" s="16"/>
      <c r="J384" s="30">
        <f t="shared" si="224"/>
        <v>192</v>
      </c>
      <c r="K384" s="30">
        <f t="shared" si="224"/>
        <v>0</v>
      </c>
      <c r="L384" s="30">
        <f t="shared" si="224"/>
        <v>0</v>
      </c>
      <c r="M384" s="30">
        <f t="shared" si="224"/>
        <v>0</v>
      </c>
      <c r="N384" s="30">
        <f t="shared" si="224"/>
        <v>192</v>
      </c>
      <c r="O384" s="30">
        <f t="shared" si="224"/>
        <v>0</v>
      </c>
      <c r="P384" s="30">
        <f t="shared" si="224"/>
        <v>0</v>
      </c>
      <c r="Q384" s="30">
        <f t="shared" si="224"/>
        <v>0</v>
      </c>
      <c r="R384" s="30">
        <f t="shared" si="224"/>
        <v>173.8</v>
      </c>
      <c r="S384" s="30">
        <f t="shared" si="224"/>
        <v>176.3</v>
      </c>
    </row>
    <row r="385" spans="1:19" s="17" customFormat="1" ht="26.25" customHeight="1">
      <c r="A385" s="18" t="s">
        <v>140</v>
      </c>
      <c r="B385" s="70" t="s">
        <v>239</v>
      </c>
      <c r="C385" s="70" t="s">
        <v>119</v>
      </c>
      <c r="D385" s="78" t="s">
        <v>172</v>
      </c>
      <c r="E385" s="26" t="s">
        <v>119</v>
      </c>
      <c r="F385" s="27" t="s">
        <v>137</v>
      </c>
      <c r="G385" s="27" t="s">
        <v>340</v>
      </c>
      <c r="H385" s="1" t="s">
        <v>349</v>
      </c>
      <c r="I385" s="127" t="s">
        <v>141</v>
      </c>
      <c r="J385" s="32">
        <f t="shared" si="224"/>
        <v>192</v>
      </c>
      <c r="K385" s="32">
        <f t="shared" si="224"/>
        <v>0</v>
      </c>
      <c r="L385" s="32">
        <f t="shared" si="224"/>
        <v>0</v>
      </c>
      <c r="M385" s="32">
        <f t="shared" si="224"/>
        <v>0</v>
      </c>
      <c r="N385" s="32">
        <f t="shared" si="224"/>
        <v>192</v>
      </c>
      <c r="O385" s="32">
        <f t="shared" si="224"/>
        <v>0</v>
      </c>
      <c r="P385" s="32">
        <f t="shared" si="224"/>
        <v>0</v>
      </c>
      <c r="Q385" s="32">
        <f t="shared" si="224"/>
        <v>0</v>
      </c>
      <c r="R385" s="32">
        <f t="shared" si="224"/>
        <v>173.8</v>
      </c>
      <c r="S385" s="32">
        <f t="shared" si="224"/>
        <v>176.3</v>
      </c>
    </row>
    <row r="386" spans="1:19" s="76" customFormat="1" ht="24.75" customHeight="1">
      <c r="A386" s="109" t="s">
        <v>142</v>
      </c>
      <c r="B386" s="130" t="s">
        <v>239</v>
      </c>
      <c r="C386" s="130" t="s">
        <v>119</v>
      </c>
      <c r="D386" s="131" t="s">
        <v>172</v>
      </c>
      <c r="E386" s="132" t="s">
        <v>119</v>
      </c>
      <c r="F386" s="133" t="s">
        <v>137</v>
      </c>
      <c r="G386" s="133" t="s">
        <v>340</v>
      </c>
      <c r="H386" s="134" t="s">
        <v>349</v>
      </c>
      <c r="I386" s="135" t="s">
        <v>143</v>
      </c>
      <c r="J386" s="40">
        <f t="shared" si="224"/>
        <v>192</v>
      </c>
      <c r="K386" s="40">
        <f t="shared" si="224"/>
        <v>0</v>
      </c>
      <c r="L386" s="40">
        <f t="shared" si="224"/>
        <v>0</v>
      </c>
      <c r="M386" s="40">
        <f t="shared" si="224"/>
        <v>0</v>
      </c>
      <c r="N386" s="40">
        <f t="shared" si="224"/>
        <v>192</v>
      </c>
      <c r="O386" s="40">
        <f t="shared" si="224"/>
        <v>0</v>
      </c>
      <c r="P386" s="40">
        <f t="shared" si="224"/>
        <v>0</v>
      </c>
      <c r="Q386" s="40">
        <f t="shared" si="224"/>
        <v>0</v>
      </c>
      <c r="R386" s="40">
        <f t="shared" si="224"/>
        <v>173.8</v>
      </c>
      <c r="S386" s="40">
        <f t="shared" si="224"/>
        <v>176.3</v>
      </c>
    </row>
    <row r="387" spans="1:19" s="149" customFormat="1" ht="12.75" hidden="1" customHeight="1">
      <c r="A387" s="4" t="s">
        <v>180</v>
      </c>
      <c r="B387" s="5"/>
      <c r="C387" s="5"/>
      <c r="D387" s="6"/>
      <c r="E387" s="7"/>
      <c r="F387" s="8"/>
      <c r="G387" s="8"/>
      <c r="H387" s="9"/>
      <c r="I387" s="10" t="s">
        <v>386</v>
      </c>
      <c r="J387" s="128">
        <v>192</v>
      </c>
      <c r="K387" s="128">
        <v>0</v>
      </c>
      <c r="L387" s="128"/>
      <c r="M387" s="128"/>
      <c r="N387" s="2">
        <f>SUM(J387:M387)</f>
        <v>192</v>
      </c>
      <c r="O387" s="128"/>
      <c r="P387" s="128"/>
      <c r="Q387" s="128"/>
      <c r="R387" s="2">
        <v>173.8</v>
      </c>
      <c r="S387" s="2">
        <v>176.3</v>
      </c>
    </row>
    <row r="388" spans="1:19" s="13" customFormat="1" ht="37.5" customHeight="1">
      <c r="A388" s="66" t="s">
        <v>452</v>
      </c>
      <c r="B388" s="97" t="s">
        <v>239</v>
      </c>
      <c r="C388" s="97" t="s">
        <v>119</v>
      </c>
      <c r="D388" s="98" t="s">
        <v>172</v>
      </c>
      <c r="E388" s="98" t="s">
        <v>131</v>
      </c>
      <c r="F388" s="99" t="s">
        <v>122</v>
      </c>
      <c r="G388" s="99" t="s">
        <v>340</v>
      </c>
      <c r="H388" s="100" t="s">
        <v>341</v>
      </c>
      <c r="I388" s="100"/>
      <c r="J388" s="101">
        <f t="shared" ref="J388:S390" si="225">J389</f>
        <v>6655.8</v>
      </c>
      <c r="K388" s="101">
        <f t="shared" si="225"/>
        <v>0</v>
      </c>
      <c r="L388" s="101">
        <f t="shared" si="225"/>
        <v>0</v>
      </c>
      <c r="M388" s="101">
        <f t="shared" si="225"/>
        <v>0</v>
      </c>
      <c r="N388" s="101">
        <f t="shared" si="225"/>
        <v>6655.8</v>
      </c>
      <c r="O388" s="101">
        <f t="shared" si="225"/>
        <v>0</v>
      </c>
      <c r="P388" s="101">
        <f t="shared" si="225"/>
        <v>0</v>
      </c>
      <c r="Q388" s="101">
        <f t="shared" si="225"/>
        <v>0</v>
      </c>
      <c r="R388" s="101">
        <f t="shared" si="225"/>
        <v>6712.7000000000007</v>
      </c>
      <c r="S388" s="101">
        <f t="shared" si="225"/>
        <v>6809.2</v>
      </c>
    </row>
    <row r="389" spans="1:19" s="13" customFormat="1" ht="14.25" customHeight="1">
      <c r="A389" s="18" t="s">
        <v>348</v>
      </c>
      <c r="B389" s="14" t="s">
        <v>239</v>
      </c>
      <c r="C389" s="14" t="s">
        <v>119</v>
      </c>
      <c r="D389" s="15" t="s">
        <v>172</v>
      </c>
      <c r="E389" s="26" t="s">
        <v>131</v>
      </c>
      <c r="F389" s="27" t="s">
        <v>122</v>
      </c>
      <c r="G389" s="27" t="s">
        <v>340</v>
      </c>
      <c r="H389" s="1" t="s">
        <v>349</v>
      </c>
      <c r="I389" s="16"/>
      <c r="J389" s="30">
        <f t="shared" si="225"/>
        <v>6655.8</v>
      </c>
      <c r="K389" s="30">
        <f t="shared" si="225"/>
        <v>0</v>
      </c>
      <c r="L389" s="30">
        <f t="shared" si="225"/>
        <v>0</v>
      </c>
      <c r="M389" s="30">
        <f t="shared" si="225"/>
        <v>0</v>
      </c>
      <c r="N389" s="30">
        <f t="shared" si="225"/>
        <v>6655.8</v>
      </c>
      <c r="O389" s="30">
        <f t="shared" si="225"/>
        <v>0</v>
      </c>
      <c r="P389" s="30">
        <f t="shared" si="225"/>
        <v>0</v>
      </c>
      <c r="Q389" s="30">
        <f t="shared" si="225"/>
        <v>0</v>
      </c>
      <c r="R389" s="30">
        <f t="shared" si="225"/>
        <v>6712.7000000000007</v>
      </c>
      <c r="S389" s="30">
        <f t="shared" si="225"/>
        <v>6809.2</v>
      </c>
    </row>
    <row r="390" spans="1:19" s="17" customFormat="1" ht="24" customHeight="1">
      <c r="A390" s="18" t="s">
        <v>140</v>
      </c>
      <c r="B390" s="70" t="s">
        <v>239</v>
      </c>
      <c r="C390" s="70" t="s">
        <v>119</v>
      </c>
      <c r="D390" s="78" t="s">
        <v>172</v>
      </c>
      <c r="E390" s="26" t="s">
        <v>131</v>
      </c>
      <c r="F390" s="27" t="s">
        <v>122</v>
      </c>
      <c r="G390" s="27" t="s">
        <v>340</v>
      </c>
      <c r="H390" s="1" t="s">
        <v>349</v>
      </c>
      <c r="I390" s="127" t="s">
        <v>141</v>
      </c>
      <c r="J390" s="32">
        <f t="shared" si="225"/>
        <v>6655.8</v>
      </c>
      <c r="K390" s="32">
        <f t="shared" si="225"/>
        <v>0</v>
      </c>
      <c r="L390" s="32">
        <f t="shared" si="225"/>
        <v>0</v>
      </c>
      <c r="M390" s="32">
        <f t="shared" si="225"/>
        <v>0</v>
      </c>
      <c r="N390" s="32">
        <f t="shared" si="225"/>
        <v>6655.8</v>
      </c>
      <c r="O390" s="32">
        <f t="shared" si="225"/>
        <v>0</v>
      </c>
      <c r="P390" s="32">
        <f t="shared" si="225"/>
        <v>0</v>
      </c>
      <c r="Q390" s="32">
        <f t="shared" si="225"/>
        <v>0</v>
      </c>
      <c r="R390" s="32">
        <f t="shared" si="225"/>
        <v>6712.7000000000007</v>
      </c>
      <c r="S390" s="32">
        <f t="shared" si="225"/>
        <v>6809.2</v>
      </c>
    </row>
    <row r="391" spans="1:19" s="76" customFormat="1" ht="26.25" customHeight="1">
      <c r="A391" s="41" t="s">
        <v>142</v>
      </c>
      <c r="B391" s="130" t="s">
        <v>239</v>
      </c>
      <c r="C391" s="130" t="s">
        <v>119</v>
      </c>
      <c r="D391" s="131" t="s">
        <v>172</v>
      </c>
      <c r="E391" s="132" t="s">
        <v>131</v>
      </c>
      <c r="F391" s="133" t="s">
        <v>122</v>
      </c>
      <c r="G391" s="133" t="s">
        <v>340</v>
      </c>
      <c r="H391" s="134" t="s">
        <v>349</v>
      </c>
      <c r="I391" s="135" t="s">
        <v>143</v>
      </c>
      <c r="J391" s="40">
        <f t="shared" ref="J391:R391" si="226">SUM(J392:J403)</f>
        <v>6655.8</v>
      </c>
      <c r="K391" s="40">
        <f t="shared" si="226"/>
        <v>0</v>
      </c>
      <c r="L391" s="40">
        <f t="shared" si="226"/>
        <v>0</v>
      </c>
      <c r="M391" s="40">
        <f t="shared" si="226"/>
        <v>0</v>
      </c>
      <c r="N391" s="40">
        <f t="shared" si="226"/>
        <v>6655.8</v>
      </c>
      <c r="O391" s="40">
        <f t="shared" si="226"/>
        <v>0</v>
      </c>
      <c r="P391" s="40">
        <f t="shared" si="226"/>
        <v>0</v>
      </c>
      <c r="Q391" s="40">
        <f t="shared" si="226"/>
        <v>0</v>
      </c>
      <c r="R391" s="40">
        <f t="shared" si="226"/>
        <v>6712.7000000000007</v>
      </c>
      <c r="S391" s="40">
        <f t="shared" ref="S391" si="227">SUM(S392:S403)</f>
        <v>6809.2</v>
      </c>
    </row>
    <row r="392" spans="1:19" s="76" customFormat="1" ht="21.75" hidden="1" customHeight="1">
      <c r="A392" s="41"/>
      <c r="B392" s="130"/>
      <c r="C392" s="130"/>
      <c r="D392" s="131"/>
      <c r="E392" s="132"/>
      <c r="F392" s="133"/>
      <c r="G392" s="133"/>
      <c r="H392" s="134"/>
      <c r="I392" s="135"/>
      <c r="J392" s="128"/>
      <c r="K392" s="128"/>
      <c r="L392" s="128"/>
      <c r="M392" s="128"/>
      <c r="N392" s="2"/>
      <c r="O392" s="128"/>
      <c r="P392" s="128"/>
      <c r="Q392" s="128"/>
      <c r="R392" s="2"/>
      <c r="S392" s="2"/>
    </row>
    <row r="393" spans="1:19" s="76" customFormat="1" ht="13.5" hidden="1" customHeight="1">
      <c r="A393" s="41" t="s">
        <v>828</v>
      </c>
      <c r="B393" s="130"/>
      <c r="C393" s="130"/>
      <c r="D393" s="131"/>
      <c r="E393" s="132"/>
      <c r="F393" s="133"/>
      <c r="G393" s="133"/>
      <c r="H393" s="134"/>
      <c r="I393" s="135" t="s">
        <v>387</v>
      </c>
      <c r="J393" s="128">
        <v>25</v>
      </c>
      <c r="K393" s="128">
        <v>0</v>
      </c>
      <c r="L393" s="128"/>
      <c r="M393" s="128"/>
      <c r="N393" s="2">
        <f t="shared" ref="N393:N403" si="228">SUM(J393:M393)</f>
        <v>25</v>
      </c>
      <c r="O393" s="128"/>
      <c r="P393" s="128"/>
      <c r="Q393" s="128"/>
      <c r="R393" s="2">
        <v>0</v>
      </c>
      <c r="S393" s="2">
        <v>0</v>
      </c>
    </row>
    <row r="394" spans="1:19" s="76" customFormat="1" ht="13.5" hidden="1" customHeight="1">
      <c r="A394" s="41" t="s">
        <v>410</v>
      </c>
      <c r="B394" s="130"/>
      <c r="C394" s="130"/>
      <c r="D394" s="131"/>
      <c r="E394" s="132"/>
      <c r="F394" s="133"/>
      <c r="G394" s="133"/>
      <c r="H394" s="134"/>
      <c r="I394" s="135" t="s">
        <v>387</v>
      </c>
      <c r="J394" s="128">
        <v>75</v>
      </c>
      <c r="K394" s="128">
        <v>0</v>
      </c>
      <c r="L394" s="128"/>
      <c r="M394" s="128"/>
      <c r="N394" s="2">
        <f t="shared" si="228"/>
        <v>75</v>
      </c>
      <c r="O394" s="128"/>
      <c r="P394" s="128"/>
      <c r="Q394" s="128"/>
      <c r="R394" s="2">
        <v>0</v>
      </c>
      <c r="S394" s="2">
        <v>0</v>
      </c>
    </row>
    <row r="395" spans="1:19" s="76" customFormat="1" ht="13.5" hidden="1" customHeight="1">
      <c r="A395" s="41" t="s">
        <v>325</v>
      </c>
      <c r="B395" s="130"/>
      <c r="C395" s="130"/>
      <c r="D395" s="131"/>
      <c r="E395" s="132"/>
      <c r="F395" s="133"/>
      <c r="G395" s="133"/>
      <c r="H395" s="134"/>
      <c r="I395" s="135" t="s">
        <v>387</v>
      </c>
      <c r="J395" s="128">
        <v>50</v>
      </c>
      <c r="K395" s="128">
        <v>0</v>
      </c>
      <c r="L395" s="128"/>
      <c r="M395" s="128"/>
      <c r="N395" s="2">
        <f t="shared" si="228"/>
        <v>50</v>
      </c>
      <c r="O395" s="128"/>
      <c r="P395" s="128"/>
      <c r="Q395" s="128"/>
      <c r="R395" s="2">
        <v>6.9</v>
      </c>
      <c r="S395" s="2">
        <v>7</v>
      </c>
    </row>
    <row r="396" spans="1:19" s="76" customFormat="1" ht="15" hidden="1" customHeight="1">
      <c r="A396" s="41" t="s">
        <v>829</v>
      </c>
      <c r="B396" s="130"/>
      <c r="C396" s="130"/>
      <c r="D396" s="131"/>
      <c r="E396" s="132"/>
      <c r="F396" s="133"/>
      <c r="G396" s="133"/>
      <c r="H396" s="134"/>
      <c r="I396" s="135" t="s">
        <v>387</v>
      </c>
      <c r="J396" s="128">
        <v>1431.7</v>
      </c>
      <c r="K396" s="128">
        <v>0</v>
      </c>
      <c r="L396" s="128"/>
      <c r="M396" s="128"/>
      <c r="N396" s="2">
        <f t="shared" si="228"/>
        <v>1431.7</v>
      </c>
      <c r="O396" s="128"/>
      <c r="P396" s="128"/>
      <c r="Q396" s="128"/>
      <c r="R396" s="2">
        <v>57.9</v>
      </c>
      <c r="S396" s="2">
        <v>58.8</v>
      </c>
    </row>
    <row r="397" spans="1:19" s="76" customFormat="1" ht="13.5" hidden="1" customHeight="1">
      <c r="A397" s="41" t="s">
        <v>444</v>
      </c>
      <c r="B397" s="130"/>
      <c r="C397" s="130"/>
      <c r="D397" s="131"/>
      <c r="E397" s="132"/>
      <c r="F397" s="133"/>
      <c r="G397" s="133"/>
      <c r="H397" s="134"/>
      <c r="I397" s="135" t="s">
        <v>387</v>
      </c>
      <c r="J397" s="128">
        <v>1640.8</v>
      </c>
      <c r="K397" s="128">
        <v>0</v>
      </c>
      <c r="L397" s="128"/>
      <c r="M397" s="128"/>
      <c r="N397" s="2">
        <f t="shared" si="228"/>
        <v>1640.8</v>
      </c>
      <c r="O397" s="128"/>
      <c r="P397" s="128"/>
      <c r="Q397" s="128"/>
      <c r="R397" s="2">
        <v>27.2</v>
      </c>
      <c r="S397" s="2">
        <v>27.5</v>
      </c>
    </row>
    <row r="398" spans="1:19" s="76" customFormat="1" ht="14.25" hidden="1" customHeight="1">
      <c r="A398" s="41" t="s">
        <v>323</v>
      </c>
      <c r="B398" s="130"/>
      <c r="C398" s="130"/>
      <c r="D398" s="131"/>
      <c r="E398" s="132"/>
      <c r="F398" s="133"/>
      <c r="G398" s="133"/>
      <c r="H398" s="134"/>
      <c r="I398" s="135" t="s">
        <v>387</v>
      </c>
      <c r="J398" s="128">
        <v>3394.7</v>
      </c>
      <c r="K398" s="128">
        <v>0</v>
      </c>
      <c r="L398" s="128"/>
      <c r="M398" s="128"/>
      <c r="N398" s="2">
        <f t="shared" si="228"/>
        <v>3394.7</v>
      </c>
      <c r="O398" s="128"/>
      <c r="P398" s="128"/>
      <c r="Q398" s="128"/>
      <c r="R398" s="2">
        <v>1982.3</v>
      </c>
      <c r="S398" s="2">
        <v>2010.8</v>
      </c>
    </row>
    <row r="399" spans="1:19" s="76" customFormat="1" ht="15" hidden="1" customHeight="1">
      <c r="A399" s="41" t="s">
        <v>443</v>
      </c>
      <c r="B399" s="130"/>
      <c r="C399" s="130"/>
      <c r="D399" s="131"/>
      <c r="E399" s="132"/>
      <c r="F399" s="133"/>
      <c r="G399" s="133"/>
      <c r="H399" s="134"/>
      <c r="I399" s="135" t="s">
        <v>387</v>
      </c>
      <c r="J399" s="128">
        <v>38.6</v>
      </c>
      <c r="K399" s="128">
        <v>0</v>
      </c>
      <c r="L399" s="128"/>
      <c r="M399" s="128"/>
      <c r="N399" s="2">
        <f t="shared" si="228"/>
        <v>38.6</v>
      </c>
      <c r="O399" s="128"/>
      <c r="P399" s="128"/>
      <c r="Q399" s="128"/>
      <c r="R399" s="2">
        <v>1579.8</v>
      </c>
      <c r="S399" s="2">
        <v>1602.5</v>
      </c>
    </row>
    <row r="400" spans="1:19" s="76" customFormat="1" ht="13.5" hidden="1" customHeight="1">
      <c r="A400" s="41" t="s">
        <v>324</v>
      </c>
      <c r="B400" s="130"/>
      <c r="C400" s="130"/>
      <c r="D400" s="131"/>
      <c r="E400" s="132"/>
      <c r="F400" s="133"/>
      <c r="G400" s="133"/>
      <c r="H400" s="134"/>
      <c r="I400" s="135" t="s">
        <v>387</v>
      </c>
      <c r="J400" s="128"/>
      <c r="K400" s="128">
        <v>0</v>
      </c>
      <c r="L400" s="128"/>
      <c r="M400" s="128"/>
      <c r="N400" s="2">
        <f t="shared" si="228"/>
        <v>0</v>
      </c>
      <c r="O400" s="128"/>
      <c r="P400" s="128"/>
      <c r="Q400" s="128"/>
      <c r="R400" s="2">
        <v>3021</v>
      </c>
      <c r="S400" s="2">
        <v>3064.4</v>
      </c>
    </row>
    <row r="401" spans="1:19" s="76" customFormat="1" ht="22.5" hidden="1" customHeight="1">
      <c r="A401" s="41" t="s">
        <v>830</v>
      </c>
      <c r="B401" s="130"/>
      <c r="C401" s="130"/>
      <c r="D401" s="131"/>
      <c r="E401" s="132"/>
      <c r="F401" s="133"/>
      <c r="G401" s="133"/>
      <c r="H401" s="134"/>
      <c r="I401" s="135" t="s">
        <v>387</v>
      </c>
      <c r="J401" s="128"/>
      <c r="K401" s="128">
        <v>0</v>
      </c>
      <c r="L401" s="128"/>
      <c r="M401" s="128"/>
      <c r="N401" s="2">
        <f t="shared" si="228"/>
        <v>0</v>
      </c>
      <c r="O401" s="128"/>
      <c r="P401" s="128"/>
      <c r="Q401" s="128"/>
      <c r="R401" s="2">
        <v>37.6</v>
      </c>
      <c r="S401" s="2">
        <v>38.200000000000003</v>
      </c>
    </row>
    <row r="402" spans="1:19" s="76" customFormat="1" ht="14.25" hidden="1" customHeight="1">
      <c r="A402" s="41" t="s">
        <v>831</v>
      </c>
      <c r="B402" s="130"/>
      <c r="C402" s="130"/>
      <c r="D402" s="131"/>
      <c r="E402" s="132"/>
      <c r="F402" s="133"/>
      <c r="G402" s="133"/>
      <c r="H402" s="134"/>
      <c r="I402" s="135" t="s">
        <v>387</v>
      </c>
      <c r="J402" s="128"/>
      <c r="K402" s="128">
        <v>0</v>
      </c>
      <c r="L402" s="128"/>
      <c r="M402" s="128"/>
      <c r="N402" s="2">
        <f t="shared" si="228"/>
        <v>0</v>
      </c>
      <c r="O402" s="128"/>
      <c r="P402" s="128"/>
      <c r="Q402" s="128"/>
      <c r="R402" s="2">
        <v>0</v>
      </c>
      <c r="S402" s="2">
        <v>0</v>
      </c>
    </row>
    <row r="403" spans="1:19" s="76" customFormat="1" ht="15.75" hidden="1" customHeight="1">
      <c r="A403" s="41" t="s">
        <v>659</v>
      </c>
      <c r="B403" s="130"/>
      <c r="C403" s="130"/>
      <c r="D403" s="131"/>
      <c r="E403" s="132"/>
      <c r="F403" s="133"/>
      <c r="G403" s="133"/>
      <c r="H403" s="134"/>
      <c r="I403" s="135" t="s">
        <v>387</v>
      </c>
      <c r="J403" s="128"/>
      <c r="K403" s="128">
        <v>0</v>
      </c>
      <c r="L403" s="128"/>
      <c r="M403" s="128"/>
      <c r="N403" s="2">
        <f t="shared" si="228"/>
        <v>0</v>
      </c>
      <c r="O403" s="128"/>
      <c r="P403" s="128"/>
      <c r="Q403" s="128"/>
      <c r="R403" s="2">
        <v>0</v>
      </c>
      <c r="S403" s="2">
        <v>0</v>
      </c>
    </row>
    <row r="404" spans="1:19" s="17" customFormat="1" ht="17.25" customHeight="1">
      <c r="A404" s="73" t="s">
        <v>210</v>
      </c>
      <c r="B404" s="67" t="s">
        <v>239</v>
      </c>
      <c r="C404" s="67" t="s">
        <v>150</v>
      </c>
      <c r="D404" s="67"/>
      <c r="E404" s="304"/>
      <c r="F404" s="305"/>
      <c r="G404" s="305"/>
      <c r="H404" s="306"/>
      <c r="I404" s="67"/>
      <c r="J404" s="81">
        <f t="shared" ref="J404:R404" si="229">J405+J411+J437+J478</f>
        <v>44622.5</v>
      </c>
      <c r="K404" s="81">
        <f t="shared" si="229"/>
        <v>-3291.5</v>
      </c>
      <c r="L404" s="81">
        <f t="shared" si="229"/>
        <v>0</v>
      </c>
      <c r="M404" s="81">
        <f t="shared" si="229"/>
        <v>11813.9</v>
      </c>
      <c r="N404" s="81">
        <f t="shared" si="229"/>
        <v>53144.9</v>
      </c>
      <c r="O404" s="81">
        <f t="shared" si="229"/>
        <v>0</v>
      </c>
      <c r="P404" s="81">
        <f t="shared" si="229"/>
        <v>0</v>
      </c>
      <c r="Q404" s="81">
        <f t="shared" si="229"/>
        <v>0</v>
      </c>
      <c r="R404" s="81">
        <f t="shared" si="229"/>
        <v>48069.599999999999</v>
      </c>
      <c r="S404" s="81">
        <f t="shared" ref="S404" si="230">S405+S411+S437+S478</f>
        <v>48749.3</v>
      </c>
    </row>
    <row r="405" spans="1:19" s="17" customFormat="1" ht="17.25" hidden="1" customHeight="1">
      <c r="A405" s="73" t="s">
        <v>240</v>
      </c>
      <c r="B405" s="67" t="s">
        <v>239</v>
      </c>
      <c r="C405" s="67" t="s">
        <v>150</v>
      </c>
      <c r="D405" s="67" t="s">
        <v>121</v>
      </c>
      <c r="E405" s="304"/>
      <c r="F405" s="305"/>
      <c r="G405" s="305"/>
      <c r="H405" s="306"/>
      <c r="I405" s="67"/>
      <c r="J405" s="81">
        <f t="shared" ref="J405:S409" si="231">J406</f>
        <v>0</v>
      </c>
      <c r="K405" s="81">
        <f t="shared" si="231"/>
        <v>0</v>
      </c>
      <c r="L405" s="81">
        <f t="shared" si="231"/>
        <v>0</v>
      </c>
      <c r="M405" s="81">
        <f t="shared" si="231"/>
        <v>0</v>
      </c>
      <c r="N405" s="81">
        <f t="shared" si="231"/>
        <v>0</v>
      </c>
      <c r="O405" s="81">
        <f t="shared" si="231"/>
        <v>0</v>
      </c>
      <c r="P405" s="81">
        <f t="shared" si="231"/>
        <v>0</v>
      </c>
      <c r="Q405" s="81">
        <f t="shared" si="231"/>
        <v>0</v>
      </c>
      <c r="R405" s="81">
        <f t="shared" si="231"/>
        <v>0</v>
      </c>
      <c r="S405" s="81">
        <f t="shared" si="231"/>
        <v>0</v>
      </c>
    </row>
    <row r="406" spans="1:19" s="17" customFormat="1" ht="35.25" hidden="1" customHeight="1">
      <c r="A406" s="154" t="s">
        <v>667</v>
      </c>
      <c r="B406" s="67" t="s">
        <v>239</v>
      </c>
      <c r="C406" s="67" t="s">
        <v>150</v>
      </c>
      <c r="D406" s="116" t="s">
        <v>121</v>
      </c>
      <c r="E406" s="116" t="s">
        <v>281</v>
      </c>
      <c r="F406" s="117" t="s">
        <v>122</v>
      </c>
      <c r="G406" s="117" t="s">
        <v>340</v>
      </c>
      <c r="H406" s="118" t="s">
        <v>341</v>
      </c>
      <c r="I406" s="118"/>
      <c r="J406" s="34">
        <f t="shared" si="231"/>
        <v>0</v>
      </c>
      <c r="K406" s="34">
        <f t="shared" si="231"/>
        <v>0</v>
      </c>
      <c r="L406" s="34">
        <f t="shared" si="231"/>
        <v>0</v>
      </c>
      <c r="M406" s="34">
        <f t="shared" si="231"/>
        <v>0</v>
      </c>
      <c r="N406" s="34">
        <f t="shared" si="231"/>
        <v>0</v>
      </c>
      <c r="O406" s="34">
        <f t="shared" si="231"/>
        <v>0</v>
      </c>
      <c r="P406" s="34">
        <f t="shared" si="231"/>
        <v>0</v>
      </c>
      <c r="Q406" s="34">
        <f t="shared" si="231"/>
        <v>0</v>
      </c>
      <c r="R406" s="34">
        <f t="shared" si="231"/>
        <v>0</v>
      </c>
      <c r="S406" s="34">
        <f t="shared" si="231"/>
        <v>0</v>
      </c>
    </row>
    <row r="407" spans="1:19" s="17" customFormat="1" ht="24.75" hidden="1" customHeight="1">
      <c r="A407" s="72" t="s">
        <v>241</v>
      </c>
      <c r="B407" s="70" t="s">
        <v>239</v>
      </c>
      <c r="C407" s="70" t="s">
        <v>150</v>
      </c>
      <c r="D407" s="78" t="s">
        <v>121</v>
      </c>
      <c r="E407" s="78" t="s">
        <v>281</v>
      </c>
      <c r="F407" s="145" t="s">
        <v>122</v>
      </c>
      <c r="G407" s="145" t="s">
        <v>340</v>
      </c>
      <c r="H407" s="127" t="s">
        <v>358</v>
      </c>
      <c r="I407" s="127"/>
      <c r="J407" s="32">
        <f t="shared" si="231"/>
        <v>0</v>
      </c>
      <c r="K407" s="32">
        <f t="shared" si="231"/>
        <v>0</v>
      </c>
      <c r="L407" s="32">
        <f t="shared" si="231"/>
        <v>0</v>
      </c>
      <c r="M407" s="32">
        <f t="shared" si="231"/>
        <v>0</v>
      </c>
      <c r="N407" s="32">
        <f t="shared" si="231"/>
        <v>0</v>
      </c>
      <c r="O407" s="32">
        <f t="shared" si="231"/>
        <v>0</v>
      </c>
      <c r="P407" s="32">
        <f t="shared" si="231"/>
        <v>0</v>
      </c>
      <c r="Q407" s="32">
        <f t="shared" si="231"/>
        <v>0</v>
      </c>
      <c r="R407" s="32">
        <f t="shared" si="231"/>
        <v>0</v>
      </c>
      <c r="S407" s="32">
        <f t="shared" si="231"/>
        <v>0</v>
      </c>
    </row>
    <row r="408" spans="1:19" s="17" customFormat="1" ht="24.75" hidden="1" customHeight="1">
      <c r="A408" s="18" t="s">
        <v>140</v>
      </c>
      <c r="B408" s="70" t="s">
        <v>239</v>
      </c>
      <c r="C408" s="70" t="s">
        <v>150</v>
      </c>
      <c r="D408" s="78" t="s">
        <v>121</v>
      </c>
      <c r="E408" s="78" t="s">
        <v>281</v>
      </c>
      <c r="F408" s="145" t="s">
        <v>122</v>
      </c>
      <c r="G408" s="145" t="s">
        <v>340</v>
      </c>
      <c r="H408" s="127" t="s">
        <v>358</v>
      </c>
      <c r="I408" s="127" t="s">
        <v>141</v>
      </c>
      <c r="J408" s="32">
        <f t="shared" si="231"/>
        <v>0</v>
      </c>
      <c r="K408" s="32">
        <f t="shared" si="231"/>
        <v>0</v>
      </c>
      <c r="L408" s="32">
        <f t="shared" si="231"/>
        <v>0</v>
      </c>
      <c r="M408" s="32">
        <f t="shared" si="231"/>
        <v>0</v>
      </c>
      <c r="N408" s="32">
        <f t="shared" si="231"/>
        <v>0</v>
      </c>
      <c r="O408" s="32">
        <f t="shared" si="231"/>
        <v>0</v>
      </c>
      <c r="P408" s="32">
        <f t="shared" si="231"/>
        <v>0</v>
      </c>
      <c r="Q408" s="32">
        <f t="shared" si="231"/>
        <v>0</v>
      </c>
      <c r="R408" s="32">
        <f t="shared" si="231"/>
        <v>0</v>
      </c>
      <c r="S408" s="32">
        <f t="shared" si="231"/>
        <v>0</v>
      </c>
    </row>
    <row r="409" spans="1:19" s="24" customFormat="1" ht="27" hidden="1" customHeight="1">
      <c r="A409" s="167" t="s">
        <v>419</v>
      </c>
      <c r="B409" s="130" t="s">
        <v>239</v>
      </c>
      <c r="C409" s="130" t="s">
        <v>150</v>
      </c>
      <c r="D409" s="131" t="s">
        <v>121</v>
      </c>
      <c r="E409" s="131" t="s">
        <v>281</v>
      </c>
      <c r="F409" s="148" t="s">
        <v>122</v>
      </c>
      <c r="G409" s="148" t="s">
        <v>340</v>
      </c>
      <c r="H409" s="135" t="s">
        <v>358</v>
      </c>
      <c r="I409" s="135" t="s">
        <v>143</v>
      </c>
      <c r="J409" s="128">
        <f>J410</f>
        <v>0</v>
      </c>
      <c r="K409" s="128">
        <f>K410</f>
        <v>0</v>
      </c>
      <c r="L409" s="128">
        <f t="shared" si="231"/>
        <v>0</v>
      </c>
      <c r="M409" s="128">
        <f t="shared" si="231"/>
        <v>0</v>
      </c>
      <c r="N409" s="128">
        <f t="shared" si="231"/>
        <v>0</v>
      </c>
      <c r="O409" s="128">
        <f t="shared" si="231"/>
        <v>0</v>
      </c>
      <c r="P409" s="128">
        <f t="shared" si="231"/>
        <v>0</v>
      </c>
      <c r="Q409" s="128">
        <f t="shared" si="231"/>
        <v>0</v>
      </c>
      <c r="R409" s="128">
        <f t="shared" si="231"/>
        <v>0</v>
      </c>
      <c r="S409" s="128">
        <f t="shared" si="231"/>
        <v>0</v>
      </c>
    </row>
    <row r="410" spans="1:19" s="24" customFormat="1" ht="23.25" hidden="1" customHeight="1">
      <c r="A410" s="168" t="s">
        <v>778</v>
      </c>
      <c r="B410" s="130"/>
      <c r="C410" s="130"/>
      <c r="D410" s="131"/>
      <c r="E410" s="131"/>
      <c r="F410" s="148"/>
      <c r="G410" s="148"/>
      <c r="H410" s="135"/>
      <c r="I410" s="135"/>
      <c r="J410" s="128"/>
      <c r="K410" s="128"/>
      <c r="L410" s="128"/>
      <c r="M410" s="128"/>
      <c r="N410" s="2">
        <f>SUM(J410:M410)</f>
        <v>0</v>
      </c>
      <c r="O410" s="128"/>
      <c r="P410" s="128"/>
      <c r="Q410" s="128"/>
      <c r="R410" s="2">
        <f>N410+Q410</f>
        <v>0</v>
      </c>
      <c r="S410" s="2">
        <f>O410+R410</f>
        <v>0</v>
      </c>
    </row>
    <row r="411" spans="1:19" s="17" customFormat="1" ht="17.25" customHeight="1">
      <c r="A411" s="73" t="s">
        <v>246</v>
      </c>
      <c r="B411" s="67" t="s">
        <v>239</v>
      </c>
      <c r="C411" s="67" t="s">
        <v>150</v>
      </c>
      <c r="D411" s="67" t="s">
        <v>247</v>
      </c>
      <c r="E411" s="304"/>
      <c r="F411" s="305"/>
      <c r="G411" s="305"/>
      <c r="H411" s="306"/>
      <c r="I411" s="67"/>
      <c r="J411" s="81">
        <f>J412+J432</f>
        <v>2338.1</v>
      </c>
      <c r="K411" s="81">
        <f>K412+K432</f>
        <v>-155.1</v>
      </c>
      <c r="L411" s="81">
        <f t="shared" ref="L411:R411" si="232">L412+L432</f>
        <v>0</v>
      </c>
      <c r="M411" s="81">
        <f t="shared" si="232"/>
        <v>0</v>
      </c>
      <c r="N411" s="81">
        <f t="shared" si="232"/>
        <v>2183</v>
      </c>
      <c r="O411" s="81">
        <f t="shared" si="232"/>
        <v>0</v>
      </c>
      <c r="P411" s="81">
        <f t="shared" si="232"/>
        <v>0</v>
      </c>
      <c r="Q411" s="81">
        <f t="shared" si="232"/>
        <v>0</v>
      </c>
      <c r="R411" s="81">
        <f t="shared" si="232"/>
        <v>2223.8000000000002</v>
      </c>
      <c r="S411" s="81">
        <f t="shared" ref="S411" si="233">S412+S432</f>
        <v>2244.8000000000002</v>
      </c>
    </row>
    <row r="412" spans="1:19" s="17" customFormat="1" ht="38.25" customHeight="1">
      <c r="A412" s="73" t="s">
        <v>669</v>
      </c>
      <c r="B412" s="67" t="s">
        <v>239</v>
      </c>
      <c r="C412" s="67" t="s">
        <v>150</v>
      </c>
      <c r="D412" s="116" t="s">
        <v>247</v>
      </c>
      <c r="E412" s="116" t="s">
        <v>312</v>
      </c>
      <c r="F412" s="117" t="s">
        <v>122</v>
      </c>
      <c r="G412" s="117" t="s">
        <v>340</v>
      </c>
      <c r="H412" s="118" t="s">
        <v>341</v>
      </c>
      <c r="I412" s="118"/>
      <c r="J412" s="34">
        <f>J413+J427</f>
        <v>2338.1</v>
      </c>
      <c r="K412" s="34">
        <f>K413+K427</f>
        <v>-155.1</v>
      </c>
      <c r="L412" s="34">
        <f t="shared" ref="L412:R412" si="234">L413+L427</f>
        <v>0</v>
      </c>
      <c r="M412" s="34">
        <f t="shared" si="234"/>
        <v>0</v>
      </c>
      <c r="N412" s="34">
        <f t="shared" si="234"/>
        <v>2183</v>
      </c>
      <c r="O412" s="34">
        <f t="shared" si="234"/>
        <v>0</v>
      </c>
      <c r="P412" s="34">
        <f t="shared" si="234"/>
        <v>0</v>
      </c>
      <c r="Q412" s="34">
        <f t="shared" si="234"/>
        <v>0</v>
      </c>
      <c r="R412" s="34">
        <f t="shared" si="234"/>
        <v>2223.8000000000002</v>
      </c>
      <c r="S412" s="34">
        <f t="shared" ref="S412" si="235">S413+S427</f>
        <v>2244.8000000000002</v>
      </c>
    </row>
    <row r="413" spans="1:19" s="17" customFormat="1" ht="17.25" customHeight="1">
      <c r="A413" s="72" t="s">
        <v>186</v>
      </c>
      <c r="B413" s="14" t="s">
        <v>239</v>
      </c>
      <c r="C413" s="14" t="s">
        <v>150</v>
      </c>
      <c r="D413" s="15" t="s">
        <v>247</v>
      </c>
      <c r="E413" s="155" t="s">
        <v>312</v>
      </c>
      <c r="F413" s="156" t="s">
        <v>122</v>
      </c>
      <c r="G413" s="156" t="s">
        <v>340</v>
      </c>
      <c r="H413" s="157" t="s">
        <v>350</v>
      </c>
      <c r="I413" s="157"/>
      <c r="J413" s="158">
        <f>J414+J419+J423</f>
        <v>1433.6</v>
      </c>
      <c r="K413" s="158">
        <f>K414+K419+K423</f>
        <v>-12</v>
      </c>
      <c r="L413" s="158">
        <f t="shared" ref="L413:R413" si="236">L414+L419+L423</f>
        <v>0</v>
      </c>
      <c r="M413" s="158">
        <f t="shared" si="236"/>
        <v>0</v>
      </c>
      <c r="N413" s="158">
        <f t="shared" si="236"/>
        <v>1421.6</v>
      </c>
      <c r="O413" s="158">
        <f t="shared" si="236"/>
        <v>0</v>
      </c>
      <c r="P413" s="158">
        <f t="shared" si="236"/>
        <v>0</v>
      </c>
      <c r="Q413" s="158">
        <f t="shared" si="236"/>
        <v>0</v>
      </c>
      <c r="R413" s="158">
        <f t="shared" si="236"/>
        <v>1462.4</v>
      </c>
      <c r="S413" s="158">
        <f t="shared" ref="S413" si="237">S414+S419+S423</f>
        <v>1483.4</v>
      </c>
    </row>
    <row r="414" spans="1:19" s="17" customFormat="1" ht="40.5" customHeight="1">
      <c r="A414" s="18" t="s">
        <v>126</v>
      </c>
      <c r="B414" s="14" t="s">
        <v>239</v>
      </c>
      <c r="C414" s="14" t="s">
        <v>150</v>
      </c>
      <c r="D414" s="15" t="s">
        <v>247</v>
      </c>
      <c r="E414" s="26" t="s">
        <v>312</v>
      </c>
      <c r="F414" s="27" t="s">
        <v>122</v>
      </c>
      <c r="G414" s="27" t="s">
        <v>340</v>
      </c>
      <c r="H414" s="1" t="s">
        <v>350</v>
      </c>
      <c r="I414" s="16">
        <v>100</v>
      </c>
      <c r="J414" s="30">
        <f>J415</f>
        <v>1161.4000000000001</v>
      </c>
      <c r="K414" s="30">
        <f>K415</f>
        <v>0</v>
      </c>
      <c r="L414" s="30">
        <f t="shared" ref="L414:S414" si="238">L415</f>
        <v>0</v>
      </c>
      <c r="M414" s="30">
        <f t="shared" si="238"/>
        <v>0</v>
      </c>
      <c r="N414" s="30">
        <f t="shared" si="238"/>
        <v>1161.4000000000001</v>
      </c>
      <c r="O414" s="30">
        <f t="shared" si="238"/>
        <v>0</v>
      </c>
      <c r="P414" s="30">
        <f t="shared" si="238"/>
        <v>0</v>
      </c>
      <c r="Q414" s="30">
        <f t="shared" si="238"/>
        <v>0</v>
      </c>
      <c r="R414" s="30">
        <f t="shared" si="238"/>
        <v>1273.5</v>
      </c>
      <c r="S414" s="30">
        <f t="shared" si="238"/>
        <v>1291.8000000000002</v>
      </c>
    </row>
    <row r="415" spans="1:19" s="24" customFormat="1" ht="15" customHeight="1">
      <c r="A415" s="109" t="s">
        <v>206</v>
      </c>
      <c r="B415" s="110" t="s">
        <v>239</v>
      </c>
      <c r="C415" s="110" t="s">
        <v>150</v>
      </c>
      <c r="D415" s="111" t="s">
        <v>247</v>
      </c>
      <c r="E415" s="132" t="s">
        <v>312</v>
      </c>
      <c r="F415" s="133" t="s">
        <v>122</v>
      </c>
      <c r="G415" s="133" t="s">
        <v>340</v>
      </c>
      <c r="H415" s="134" t="s">
        <v>350</v>
      </c>
      <c r="I415" s="56">
        <v>110</v>
      </c>
      <c r="J415" s="128">
        <f>J416+J417+J418</f>
        <v>1161.4000000000001</v>
      </c>
      <c r="K415" s="128">
        <f>K416+K417+K418</f>
        <v>0</v>
      </c>
      <c r="L415" s="128">
        <f t="shared" ref="L415:R415" si="239">L416+L417+L418</f>
        <v>0</v>
      </c>
      <c r="M415" s="128">
        <f t="shared" si="239"/>
        <v>0</v>
      </c>
      <c r="N415" s="128">
        <f t="shared" si="239"/>
        <v>1161.4000000000001</v>
      </c>
      <c r="O415" s="128">
        <f t="shared" si="239"/>
        <v>0</v>
      </c>
      <c r="P415" s="128">
        <f t="shared" si="239"/>
        <v>0</v>
      </c>
      <c r="Q415" s="128">
        <f t="shared" si="239"/>
        <v>0</v>
      </c>
      <c r="R415" s="128">
        <f t="shared" si="239"/>
        <v>1273.5</v>
      </c>
      <c r="S415" s="128">
        <f t="shared" ref="S415" si="240">S416+S417+S418</f>
        <v>1291.8000000000002</v>
      </c>
    </row>
    <row r="416" spans="1:19" s="12" customFormat="1" ht="13.5" hidden="1" customHeight="1">
      <c r="A416" s="4" t="s">
        <v>394</v>
      </c>
      <c r="B416" s="36"/>
      <c r="C416" s="36"/>
      <c r="D416" s="37"/>
      <c r="E416" s="37"/>
      <c r="F416" s="114"/>
      <c r="G416" s="114"/>
      <c r="H416" s="115"/>
      <c r="I416" s="115" t="s">
        <v>398</v>
      </c>
      <c r="J416" s="2">
        <v>892</v>
      </c>
      <c r="K416" s="2">
        <v>0</v>
      </c>
      <c r="L416" s="2"/>
      <c r="M416" s="2"/>
      <c r="N416" s="2">
        <f>SUM(J416:M416)</f>
        <v>892</v>
      </c>
      <c r="O416" s="2"/>
      <c r="P416" s="2"/>
      <c r="Q416" s="2"/>
      <c r="R416" s="2">
        <v>978.1</v>
      </c>
      <c r="S416" s="2">
        <v>992.2</v>
      </c>
    </row>
    <row r="417" spans="1:19" s="12" customFormat="1" ht="13.5" hidden="1" customHeight="1">
      <c r="A417" s="4" t="s">
        <v>395</v>
      </c>
      <c r="B417" s="36"/>
      <c r="C417" s="36"/>
      <c r="D417" s="37"/>
      <c r="E417" s="37"/>
      <c r="F417" s="114"/>
      <c r="G417" s="114"/>
      <c r="H417" s="115"/>
      <c r="I417" s="115" t="s">
        <v>399</v>
      </c>
      <c r="J417" s="2"/>
      <c r="K417" s="2"/>
      <c r="L417" s="2"/>
      <c r="M417" s="2"/>
      <c r="N417" s="2">
        <f>SUM(J417:M417)</f>
        <v>0</v>
      </c>
      <c r="O417" s="2"/>
      <c r="P417" s="2"/>
      <c r="Q417" s="2"/>
      <c r="R417" s="2"/>
      <c r="S417" s="2"/>
    </row>
    <row r="418" spans="1:19" s="12" customFormat="1" ht="13.5" hidden="1" customHeight="1">
      <c r="A418" s="4" t="s">
        <v>396</v>
      </c>
      <c r="B418" s="36"/>
      <c r="C418" s="36"/>
      <c r="D418" s="37"/>
      <c r="E418" s="37"/>
      <c r="F418" s="114"/>
      <c r="G418" s="114"/>
      <c r="H418" s="115"/>
      <c r="I418" s="115" t="s">
        <v>400</v>
      </c>
      <c r="J418" s="2">
        <v>269.39999999999998</v>
      </c>
      <c r="K418" s="2">
        <v>0</v>
      </c>
      <c r="L418" s="2"/>
      <c r="M418" s="2"/>
      <c r="N418" s="2">
        <f>SUM(J418:M418)</f>
        <v>269.39999999999998</v>
      </c>
      <c r="O418" s="2"/>
      <c r="P418" s="2"/>
      <c r="Q418" s="2"/>
      <c r="R418" s="2">
        <v>295.39999999999998</v>
      </c>
      <c r="S418" s="2">
        <v>299.60000000000002</v>
      </c>
    </row>
    <row r="419" spans="1:19" s="17" customFormat="1" ht="24" customHeight="1">
      <c r="A419" s="18" t="s">
        <v>140</v>
      </c>
      <c r="B419" s="14" t="s">
        <v>239</v>
      </c>
      <c r="C419" s="14" t="s">
        <v>150</v>
      </c>
      <c r="D419" s="15" t="s">
        <v>247</v>
      </c>
      <c r="E419" s="26" t="s">
        <v>312</v>
      </c>
      <c r="F419" s="27" t="s">
        <v>122</v>
      </c>
      <c r="G419" s="27" t="s">
        <v>340</v>
      </c>
      <c r="H419" s="1" t="s">
        <v>350</v>
      </c>
      <c r="I419" s="16">
        <v>200</v>
      </c>
      <c r="J419" s="30">
        <f>J420</f>
        <v>236.09999999999997</v>
      </c>
      <c r="K419" s="30">
        <f>K420</f>
        <v>-12</v>
      </c>
      <c r="L419" s="30">
        <f t="shared" ref="L419:S419" si="241">L420</f>
        <v>0</v>
      </c>
      <c r="M419" s="30">
        <f t="shared" si="241"/>
        <v>0</v>
      </c>
      <c r="N419" s="30">
        <f t="shared" si="241"/>
        <v>224.09999999999997</v>
      </c>
      <c r="O419" s="30">
        <f t="shared" si="241"/>
        <v>0</v>
      </c>
      <c r="P419" s="30">
        <f t="shared" si="241"/>
        <v>0</v>
      </c>
      <c r="Q419" s="30">
        <f t="shared" si="241"/>
        <v>0</v>
      </c>
      <c r="R419" s="30">
        <f t="shared" si="241"/>
        <v>156.19999999999999</v>
      </c>
      <c r="S419" s="30">
        <f t="shared" si="241"/>
        <v>158.5</v>
      </c>
    </row>
    <row r="420" spans="1:19" s="24" customFormat="1" ht="22.5" customHeight="1">
      <c r="A420" s="109" t="s">
        <v>142</v>
      </c>
      <c r="B420" s="110" t="s">
        <v>239</v>
      </c>
      <c r="C420" s="110" t="s">
        <v>150</v>
      </c>
      <c r="D420" s="111" t="s">
        <v>247</v>
      </c>
      <c r="E420" s="132" t="s">
        <v>312</v>
      </c>
      <c r="F420" s="133" t="s">
        <v>122</v>
      </c>
      <c r="G420" s="133" t="s">
        <v>340</v>
      </c>
      <c r="H420" s="134" t="s">
        <v>350</v>
      </c>
      <c r="I420" s="56">
        <v>240</v>
      </c>
      <c r="J420" s="128">
        <f>J421+J422</f>
        <v>236.09999999999997</v>
      </c>
      <c r="K420" s="128">
        <f>K421+K422</f>
        <v>-12</v>
      </c>
      <c r="L420" s="128">
        <f t="shared" ref="L420:R420" si="242">L421+L422</f>
        <v>0</v>
      </c>
      <c r="M420" s="128">
        <f t="shared" si="242"/>
        <v>0</v>
      </c>
      <c r="N420" s="128">
        <f t="shared" si="242"/>
        <v>224.09999999999997</v>
      </c>
      <c r="O420" s="128">
        <f t="shared" si="242"/>
        <v>0</v>
      </c>
      <c r="P420" s="128">
        <f t="shared" si="242"/>
        <v>0</v>
      </c>
      <c r="Q420" s="128">
        <f t="shared" si="242"/>
        <v>0</v>
      </c>
      <c r="R420" s="128">
        <f t="shared" si="242"/>
        <v>156.19999999999999</v>
      </c>
      <c r="S420" s="128">
        <f t="shared" ref="S420" si="243">S421+S422</f>
        <v>158.5</v>
      </c>
    </row>
    <row r="421" spans="1:19" s="12" customFormat="1" ht="15" hidden="1" customHeight="1">
      <c r="A421" s="4" t="s">
        <v>388</v>
      </c>
      <c r="B421" s="5"/>
      <c r="C421" s="5"/>
      <c r="D421" s="6"/>
      <c r="E421" s="7"/>
      <c r="F421" s="8"/>
      <c r="G421" s="8"/>
      <c r="H421" s="9"/>
      <c r="I421" s="10" t="s">
        <v>386</v>
      </c>
      <c r="J421" s="2">
        <v>13.2</v>
      </c>
      <c r="K421" s="2">
        <v>0</v>
      </c>
      <c r="L421" s="2"/>
      <c r="M421" s="2"/>
      <c r="N421" s="2">
        <f>SUM(J421:M421)</f>
        <v>13.2</v>
      </c>
      <c r="O421" s="2"/>
      <c r="P421" s="2"/>
      <c r="Q421" s="2"/>
      <c r="R421" s="2">
        <v>53.5</v>
      </c>
      <c r="S421" s="2">
        <v>54.3</v>
      </c>
    </row>
    <row r="422" spans="1:19" s="12" customFormat="1" ht="15" hidden="1" customHeight="1">
      <c r="A422" s="4" t="s">
        <v>389</v>
      </c>
      <c r="B422" s="5"/>
      <c r="C422" s="5"/>
      <c r="D422" s="6"/>
      <c r="E422" s="7"/>
      <c r="F422" s="8"/>
      <c r="G422" s="8"/>
      <c r="H422" s="9"/>
      <c r="I422" s="10" t="s">
        <v>387</v>
      </c>
      <c r="J422" s="2">
        <f>59.3+141.6+22</f>
        <v>222.89999999999998</v>
      </c>
      <c r="K422" s="2">
        <v>-12</v>
      </c>
      <c r="L422" s="2"/>
      <c r="M422" s="2"/>
      <c r="N422" s="2">
        <f>SUM(J422:M422)</f>
        <v>210.89999999999998</v>
      </c>
      <c r="O422" s="2"/>
      <c r="P422" s="2"/>
      <c r="Q422" s="2"/>
      <c r="R422" s="2">
        <v>102.7</v>
      </c>
      <c r="S422" s="2">
        <v>104.2</v>
      </c>
    </row>
    <row r="423" spans="1:19" s="17" customFormat="1" ht="14.25" customHeight="1">
      <c r="A423" s="18" t="s">
        <v>144</v>
      </c>
      <c r="B423" s="14" t="s">
        <v>239</v>
      </c>
      <c r="C423" s="14" t="s">
        <v>150</v>
      </c>
      <c r="D423" s="15" t="s">
        <v>247</v>
      </c>
      <c r="E423" s="26" t="s">
        <v>312</v>
      </c>
      <c r="F423" s="27" t="s">
        <v>122</v>
      </c>
      <c r="G423" s="27" t="s">
        <v>340</v>
      </c>
      <c r="H423" s="1" t="s">
        <v>350</v>
      </c>
      <c r="I423" s="16">
        <v>800</v>
      </c>
      <c r="J423" s="30">
        <f t="shared" ref="J423:S424" si="244">J424</f>
        <v>36.1</v>
      </c>
      <c r="K423" s="30">
        <f t="shared" si="244"/>
        <v>0</v>
      </c>
      <c r="L423" s="30">
        <f t="shared" si="244"/>
        <v>0</v>
      </c>
      <c r="M423" s="30">
        <f t="shared" si="244"/>
        <v>0</v>
      </c>
      <c r="N423" s="30">
        <f t="shared" si="244"/>
        <v>36.1</v>
      </c>
      <c r="O423" s="30">
        <f t="shared" si="244"/>
        <v>0</v>
      </c>
      <c r="P423" s="30">
        <f t="shared" si="244"/>
        <v>0</v>
      </c>
      <c r="Q423" s="30">
        <f t="shared" si="244"/>
        <v>0</v>
      </c>
      <c r="R423" s="30">
        <f t="shared" si="244"/>
        <v>32.700000000000003</v>
      </c>
      <c r="S423" s="30">
        <f t="shared" si="244"/>
        <v>33.1</v>
      </c>
    </row>
    <row r="424" spans="1:19" s="24" customFormat="1" ht="13.5" customHeight="1">
      <c r="A424" s="109" t="s">
        <v>146</v>
      </c>
      <c r="B424" s="110" t="s">
        <v>239</v>
      </c>
      <c r="C424" s="110" t="s">
        <v>150</v>
      </c>
      <c r="D424" s="111" t="s">
        <v>247</v>
      </c>
      <c r="E424" s="132" t="s">
        <v>312</v>
      </c>
      <c r="F424" s="133" t="s">
        <v>122</v>
      </c>
      <c r="G424" s="133" t="s">
        <v>340</v>
      </c>
      <c r="H424" s="134" t="s">
        <v>350</v>
      </c>
      <c r="I424" s="56">
        <v>850</v>
      </c>
      <c r="J424" s="128">
        <f t="shared" si="244"/>
        <v>36.1</v>
      </c>
      <c r="K424" s="128">
        <f t="shared" si="244"/>
        <v>0</v>
      </c>
      <c r="L424" s="128">
        <f t="shared" si="244"/>
        <v>0</v>
      </c>
      <c r="M424" s="128">
        <f t="shared" si="244"/>
        <v>0</v>
      </c>
      <c r="N424" s="128">
        <f t="shared" si="244"/>
        <v>36.1</v>
      </c>
      <c r="O424" s="128">
        <f t="shared" si="244"/>
        <v>0</v>
      </c>
      <c r="P424" s="128">
        <f t="shared" si="244"/>
        <v>0</v>
      </c>
      <c r="Q424" s="128">
        <f t="shared" si="244"/>
        <v>0</v>
      </c>
      <c r="R424" s="128">
        <f t="shared" si="244"/>
        <v>32.700000000000003</v>
      </c>
      <c r="S424" s="128">
        <f t="shared" si="244"/>
        <v>33.1</v>
      </c>
    </row>
    <row r="425" spans="1:19" s="17" customFormat="1" ht="12.75" hidden="1" customHeight="1">
      <c r="A425" s="4" t="s">
        <v>392</v>
      </c>
      <c r="B425" s="5"/>
      <c r="C425" s="5"/>
      <c r="D425" s="6"/>
      <c r="E425" s="7"/>
      <c r="F425" s="8"/>
      <c r="G425" s="8"/>
      <c r="H425" s="9"/>
      <c r="I425" s="10" t="s">
        <v>390</v>
      </c>
      <c r="J425" s="2">
        <v>36.1</v>
      </c>
      <c r="K425" s="2">
        <v>0</v>
      </c>
      <c r="L425" s="2"/>
      <c r="M425" s="2"/>
      <c r="N425" s="2">
        <f>SUM(J425:M425)</f>
        <v>36.1</v>
      </c>
      <c r="O425" s="2"/>
      <c r="P425" s="2"/>
      <c r="Q425" s="2"/>
      <c r="R425" s="2">
        <v>32.700000000000003</v>
      </c>
      <c r="S425" s="2">
        <v>33.1</v>
      </c>
    </row>
    <row r="426" spans="1:19" s="17" customFormat="1" ht="12" hidden="1" customHeight="1">
      <c r="A426" s="4" t="s">
        <v>393</v>
      </c>
      <c r="B426" s="5"/>
      <c r="C426" s="5"/>
      <c r="D426" s="6"/>
      <c r="E426" s="7"/>
      <c r="F426" s="8"/>
      <c r="G426" s="8"/>
      <c r="H426" s="9"/>
      <c r="I426" s="10" t="s">
        <v>391</v>
      </c>
      <c r="J426" s="2"/>
      <c r="K426" s="2"/>
      <c r="L426" s="2"/>
      <c r="M426" s="2"/>
      <c r="N426" s="2">
        <f>SUM(J426:M426)</f>
        <v>0</v>
      </c>
      <c r="O426" s="2"/>
      <c r="P426" s="2"/>
      <c r="Q426" s="2"/>
      <c r="R426" s="2"/>
      <c r="S426" s="2"/>
    </row>
    <row r="427" spans="1:19" s="17" customFormat="1" ht="27.75" customHeight="1">
      <c r="A427" s="72" t="s">
        <v>921</v>
      </c>
      <c r="B427" s="14" t="s">
        <v>239</v>
      </c>
      <c r="C427" s="14" t="s">
        <v>150</v>
      </c>
      <c r="D427" s="15" t="s">
        <v>247</v>
      </c>
      <c r="E427" s="155" t="s">
        <v>312</v>
      </c>
      <c r="F427" s="156" t="s">
        <v>122</v>
      </c>
      <c r="G427" s="156" t="s">
        <v>340</v>
      </c>
      <c r="H427" s="157" t="s">
        <v>920</v>
      </c>
      <c r="I427" s="157"/>
      <c r="J427" s="158">
        <f t="shared" ref="J427:S428" si="245">J428</f>
        <v>904.5</v>
      </c>
      <c r="K427" s="158">
        <f t="shared" si="245"/>
        <v>-143.1</v>
      </c>
      <c r="L427" s="158">
        <f t="shared" si="245"/>
        <v>0</v>
      </c>
      <c r="M427" s="158">
        <f t="shared" si="245"/>
        <v>0</v>
      </c>
      <c r="N427" s="158">
        <f t="shared" si="245"/>
        <v>761.4</v>
      </c>
      <c r="O427" s="158">
        <f t="shared" si="245"/>
        <v>0</v>
      </c>
      <c r="P427" s="158">
        <f t="shared" si="245"/>
        <v>0</v>
      </c>
      <c r="Q427" s="158">
        <f t="shared" si="245"/>
        <v>0</v>
      </c>
      <c r="R427" s="158">
        <f t="shared" si="245"/>
        <v>761.4</v>
      </c>
      <c r="S427" s="158">
        <f t="shared" si="245"/>
        <v>761.4</v>
      </c>
    </row>
    <row r="428" spans="1:19" s="17" customFormat="1" ht="30.75" customHeight="1">
      <c r="A428" s="18" t="s">
        <v>140</v>
      </c>
      <c r="B428" s="14" t="s">
        <v>239</v>
      </c>
      <c r="C428" s="14" t="s">
        <v>150</v>
      </c>
      <c r="D428" s="15" t="s">
        <v>247</v>
      </c>
      <c r="E428" s="26" t="s">
        <v>312</v>
      </c>
      <c r="F428" s="27" t="s">
        <v>122</v>
      </c>
      <c r="G428" s="27" t="s">
        <v>340</v>
      </c>
      <c r="H428" s="1" t="s">
        <v>920</v>
      </c>
      <c r="I428" s="16">
        <v>200</v>
      </c>
      <c r="J428" s="30">
        <f t="shared" si="245"/>
        <v>904.5</v>
      </c>
      <c r="K428" s="30">
        <f t="shared" si="245"/>
        <v>-143.1</v>
      </c>
      <c r="L428" s="30">
        <f t="shared" si="245"/>
        <v>0</v>
      </c>
      <c r="M428" s="30">
        <f t="shared" si="245"/>
        <v>0</v>
      </c>
      <c r="N428" s="30">
        <f t="shared" si="245"/>
        <v>761.4</v>
      </c>
      <c r="O428" s="30">
        <f t="shared" si="245"/>
        <v>0</v>
      </c>
      <c r="P428" s="30">
        <f t="shared" si="245"/>
        <v>0</v>
      </c>
      <c r="Q428" s="30">
        <f t="shared" si="245"/>
        <v>0</v>
      </c>
      <c r="R428" s="30">
        <f t="shared" si="245"/>
        <v>761.4</v>
      </c>
      <c r="S428" s="30">
        <f t="shared" si="245"/>
        <v>761.4</v>
      </c>
    </row>
    <row r="429" spans="1:19" s="24" customFormat="1" ht="25.5" customHeight="1">
      <c r="A429" s="109" t="s">
        <v>142</v>
      </c>
      <c r="B429" s="110" t="s">
        <v>239</v>
      </c>
      <c r="C429" s="110" t="s">
        <v>150</v>
      </c>
      <c r="D429" s="111" t="s">
        <v>247</v>
      </c>
      <c r="E429" s="132" t="s">
        <v>312</v>
      </c>
      <c r="F429" s="133" t="s">
        <v>122</v>
      </c>
      <c r="G429" s="133" t="s">
        <v>340</v>
      </c>
      <c r="H429" s="134" t="s">
        <v>920</v>
      </c>
      <c r="I429" s="56">
        <v>240</v>
      </c>
      <c r="J429" s="128">
        <v>904.5</v>
      </c>
      <c r="K429" s="128">
        <v>-143.1</v>
      </c>
      <c r="L429" s="128"/>
      <c r="M429" s="128"/>
      <c r="N429" s="2">
        <f>SUM(J429:M429)</f>
        <v>761.4</v>
      </c>
      <c r="O429" s="128"/>
      <c r="P429" s="128"/>
      <c r="Q429" s="128"/>
      <c r="R429" s="2">
        <f>R430+R431</f>
        <v>761.4</v>
      </c>
      <c r="S429" s="2">
        <f>S430+S431</f>
        <v>761.4</v>
      </c>
    </row>
    <row r="430" spans="1:19" s="12" customFormat="1" ht="45.75" hidden="1" customHeight="1">
      <c r="A430" s="41" t="s">
        <v>832</v>
      </c>
      <c r="B430" s="36"/>
      <c r="C430" s="36"/>
      <c r="D430" s="37"/>
      <c r="E430" s="37"/>
      <c r="F430" s="114"/>
      <c r="G430" s="114"/>
      <c r="H430" s="115"/>
      <c r="I430" s="115"/>
      <c r="J430" s="2"/>
      <c r="K430" s="2"/>
      <c r="L430" s="2"/>
      <c r="M430" s="2"/>
      <c r="N430" s="2">
        <f>SUM(J430:M430)</f>
        <v>0</v>
      </c>
      <c r="O430" s="2"/>
      <c r="P430" s="2"/>
      <c r="Q430" s="2"/>
      <c r="R430" s="2">
        <v>0.1</v>
      </c>
      <c r="S430" s="2">
        <v>0.1</v>
      </c>
    </row>
    <row r="431" spans="1:19" s="12" customFormat="1" ht="37.5" hidden="1" customHeight="1">
      <c r="A431" s="41" t="s">
        <v>833</v>
      </c>
      <c r="B431" s="36"/>
      <c r="C431" s="36"/>
      <c r="D431" s="37"/>
      <c r="E431" s="37"/>
      <c r="F431" s="114"/>
      <c r="G431" s="114"/>
      <c r="H431" s="115"/>
      <c r="I431" s="115"/>
      <c r="J431" s="2"/>
      <c r="K431" s="2"/>
      <c r="L431" s="2"/>
      <c r="M431" s="2"/>
      <c r="N431" s="2">
        <f>SUM(J431:M431)</f>
        <v>0</v>
      </c>
      <c r="O431" s="2"/>
      <c r="P431" s="2"/>
      <c r="Q431" s="2"/>
      <c r="R431" s="2">
        <v>761.3</v>
      </c>
      <c r="S431" s="2">
        <v>761.3</v>
      </c>
    </row>
    <row r="432" spans="1:19" s="17" customFormat="1" ht="25.5" hidden="1" customHeight="1">
      <c r="A432" s="136" t="s">
        <v>65</v>
      </c>
      <c r="B432" s="97" t="s">
        <v>239</v>
      </c>
      <c r="C432" s="97" t="s">
        <v>150</v>
      </c>
      <c r="D432" s="98" t="s">
        <v>247</v>
      </c>
      <c r="E432" s="98" t="s">
        <v>69</v>
      </c>
      <c r="F432" s="99" t="s">
        <v>122</v>
      </c>
      <c r="G432" s="99" t="s">
        <v>340</v>
      </c>
      <c r="H432" s="100" t="s">
        <v>341</v>
      </c>
      <c r="I432" s="100"/>
      <c r="J432" s="101">
        <f t="shared" ref="J432:S435" si="246">J433</f>
        <v>0</v>
      </c>
      <c r="K432" s="101">
        <f t="shared" si="246"/>
        <v>0</v>
      </c>
      <c r="L432" s="101">
        <f t="shared" si="246"/>
        <v>0</v>
      </c>
      <c r="M432" s="101">
        <f t="shared" si="246"/>
        <v>0</v>
      </c>
      <c r="N432" s="101">
        <f t="shared" si="246"/>
        <v>0</v>
      </c>
      <c r="O432" s="101">
        <f t="shared" si="246"/>
        <v>0</v>
      </c>
      <c r="P432" s="101">
        <f t="shared" si="246"/>
        <v>0</v>
      </c>
      <c r="Q432" s="101">
        <f t="shared" si="246"/>
        <v>0</v>
      </c>
      <c r="R432" s="101">
        <f t="shared" si="246"/>
        <v>0</v>
      </c>
      <c r="S432" s="101">
        <f t="shared" si="246"/>
        <v>0</v>
      </c>
    </row>
    <row r="433" spans="1:19" s="17" customFormat="1" ht="19.5" hidden="1" customHeight="1">
      <c r="A433" s="72" t="s">
        <v>66</v>
      </c>
      <c r="B433" s="70" t="s">
        <v>239</v>
      </c>
      <c r="C433" s="70" t="s">
        <v>150</v>
      </c>
      <c r="D433" s="78" t="s">
        <v>247</v>
      </c>
      <c r="E433" s="26" t="s">
        <v>69</v>
      </c>
      <c r="F433" s="27" t="s">
        <v>122</v>
      </c>
      <c r="G433" s="27" t="s">
        <v>340</v>
      </c>
      <c r="H433" s="1" t="s">
        <v>67</v>
      </c>
      <c r="I433" s="127"/>
      <c r="J433" s="32">
        <f t="shared" si="246"/>
        <v>0</v>
      </c>
      <c r="K433" s="32">
        <f t="shared" si="246"/>
        <v>0</v>
      </c>
      <c r="L433" s="32">
        <f t="shared" si="246"/>
        <v>0</v>
      </c>
      <c r="M433" s="32">
        <f t="shared" si="246"/>
        <v>0</v>
      </c>
      <c r="N433" s="32">
        <f t="shared" si="246"/>
        <v>0</v>
      </c>
      <c r="O433" s="32">
        <f t="shared" si="246"/>
        <v>0</v>
      </c>
      <c r="P433" s="32">
        <f t="shared" si="246"/>
        <v>0</v>
      </c>
      <c r="Q433" s="32">
        <f t="shared" si="246"/>
        <v>0</v>
      </c>
      <c r="R433" s="32">
        <f t="shared" si="246"/>
        <v>0</v>
      </c>
      <c r="S433" s="32">
        <f t="shared" si="246"/>
        <v>0</v>
      </c>
    </row>
    <row r="434" spans="1:19" s="13" customFormat="1" ht="39" hidden="1" customHeight="1">
      <c r="A434" s="18" t="s">
        <v>126</v>
      </c>
      <c r="B434" s="14" t="s">
        <v>239</v>
      </c>
      <c r="C434" s="14" t="s">
        <v>150</v>
      </c>
      <c r="D434" s="15" t="s">
        <v>247</v>
      </c>
      <c r="E434" s="15" t="s">
        <v>69</v>
      </c>
      <c r="F434" s="108" t="s">
        <v>122</v>
      </c>
      <c r="G434" s="108" t="s">
        <v>340</v>
      </c>
      <c r="H434" s="3" t="s">
        <v>67</v>
      </c>
      <c r="I434" s="3" t="s">
        <v>127</v>
      </c>
      <c r="J434" s="31">
        <f t="shared" si="246"/>
        <v>0</v>
      </c>
      <c r="K434" s="31">
        <f t="shared" si="246"/>
        <v>0</v>
      </c>
      <c r="L434" s="31">
        <f t="shared" si="246"/>
        <v>0</v>
      </c>
      <c r="M434" s="31">
        <f t="shared" si="246"/>
        <v>0</v>
      </c>
      <c r="N434" s="31">
        <f t="shared" si="246"/>
        <v>0</v>
      </c>
      <c r="O434" s="31">
        <f t="shared" si="246"/>
        <v>0</v>
      </c>
      <c r="P434" s="31">
        <f t="shared" si="246"/>
        <v>0</v>
      </c>
      <c r="Q434" s="31">
        <f t="shared" si="246"/>
        <v>0</v>
      </c>
      <c r="R434" s="31">
        <f t="shared" si="246"/>
        <v>0</v>
      </c>
      <c r="S434" s="31">
        <f t="shared" si="246"/>
        <v>0</v>
      </c>
    </row>
    <row r="435" spans="1:19" s="24" customFormat="1" ht="15" hidden="1" customHeight="1">
      <c r="A435" s="109" t="s">
        <v>206</v>
      </c>
      <c r="B435" s="110" t="s">
        <v>239</v>
      </c>
      <c r="C435" s="110" t="s">
        <v>150</v>
      </c>
      <c r="D435" s="111" t="s">
        <v>247</v>
      </c>
      <c r="E435" s="111" t="s">
        <v>69</v>
      </c>
      <c r="F435" s="112" t="s">
        <v>122</v>
      </c>
      <c r="G435" s="112" t="s">
        <v>340</v>
      </c>
      <c r="H435" s="113" t="s">
        <v>67</v>
      </c>
      <c r="I435" s="113" t="s">
        <v>72</v>
      </c>
      <c r="J435" s="39">
        <f t="shared" si="246"/>
        <v>0</v>
      </c>
      <c r="K435" s="39">
        <f t="shared" si="246"/>
        <v>0</v>
      </c>
      <c r="L435" s="39">
        <f t="shared" si="246"/>
        <v>0</v>
      </c>
      <c r="M435" s="39">
        <f t="shared" si="246"/>
        <v>0</v>
      </c>
      <c r="N435" s="39">
        <f t="shared" si="246"/>
        <v>0</v>
      </c>
      <c r="O435" s="39">
        <f t="shared" si="246"/>
        <v>0</v>
      </c>
      <c r="P435" s="39">
        <f t="shared" si="246"/>
        <v>0</v>
      </c>
      <c r="Q435" s="39">
        <f t="shared" si="246"/>
        <v>0</v>
      </c>
      <c r="R435" s="39">
        <f t="shared" si="246"/>
        <v>0</v>
      </c>
      <c r="S435" s="39">
        <f t="shared" si="246"/>
        <v>0</v>
      </c>
    </row>
    <row r="436" spans="1:19" s="12" customFormat="1" ht="13.5" hidden="1" customHeight="1">
      <c r="A436" s="4" t="s">
        <v>74</v>
      </c>
      <c r="B436" s="36"/>
      <c r="C436" s="36"/>
      <c r="D436" s="37"/>
      <c r="E436" s="37"/>
      <c r="F436" s="114"/>
      <c r="G436" s="114"/>
      <c r="H436" s="115"/>
      <c r="I436" s="115" t="s">
        <v>399</v>
      </c>
      <c r="J436" s="2"/>
      <c r="K436" s="2"/>
      <c r="L436" s="2"/>
      <c r="M436" s="2"/>
      <c r="N436" s="2">
        <f>SUM(J436:M436)</f>
        <v>0</v>
      </c>
      <c r="O436" s="2"/>
      <c r="P436" s="2"/>
      <c r="Q436" s="2"/>
      <c r="R436" s="2">
        <f>N436+Q436</f>
        <v>0</v>
      </c>
      <c r="S436" s="2">
        <f>O436+R436</f>
        <v>0</v>
      </c>
    </row>
    <row r="437" spans="1:19" s="17" customFormat="1" ht="15" customHeight="1">
      <c r="A437" s="73" t="s">
        <v>248</v>
      </c>
      <c r="B437" s="67" t="s">
        <v>239</v>
      </c>
      <c r="C437" s="67" t="s">
        <v>150</v>
      </c>
      <c r="D437" s="67" t="s">
        <v>204</v>
      </c>
      <c r="E437" s="304"/>
      <c r="F437" s="305"/>
      <c r="G437" s="305"/>
      <c r="H437" s="306"/>
      <c r="I437" s="67"/>
      <c r="J437" s="81">
        <f t="shared" ref="J437:R437" si="247">J443+J438</f>
        <v>35907.5</v>
      </c>
      <c r="K437" s="81">
        <f t="shared" si="247"/>
        <v>-2259.5</v>
      </c>
      <c r="L437" s="81">
        <f t="shared" si="247"/>
        <v>0</v>
      </c>
      <c r="M437" s="81">
        <f t="shared" si="247"/>
        <v>11813.9</v>
      </c>
      <c r="N437" s="81">
        <f t="shared" si="247"/>
        <v>45461.9</v>
      </c>
      <c r="O437" s="81">
        <f t="shared" si="247"/>
        <v>0</v>
      </c>
      <c r="P437" s="81">
        <f t="shared" si="247"/>
        <v>0</v>
      </c>
      <c r="Q437" s="81">
        <f t="shared" si="247"/>
        <v>0</v>
      </c>
      <c r="R437" s="81">
        <f t="shared" si="247"/>
        <v>40688.699999999997</v>
      </c>
      <c r="S437" s="81">
        <f t="shared" ref="S437" si="248">S443+S438</f>
        <v>41273.4</v>
      </c>
    </row>
    <row r="438" spans="1:19" s="17" customFormat="1" ht="36.75" hidden="1" customHeight="1">
      <c r="A438" s="73" t="s">
        <v>667</v>
      </c>
      <c r="B438" s="67" t="s">
        <v>239</v>
      </c>
      <c r="C438" s="67" t="s">
        <v>150</v>
      </c>
      <c r="D438" s="116" t="s">
        <v>204</v>
      </c>
      <c r="E438" s="116" t="s">
        <v>281</v>
      </c>
      <c r="F438" s="117" t="s">
        <v>122</v>
      </c>
      <c r="G438" s="117" t="s">
        <v>340</v>
      </c>
      <c r="H438" s="118" t="s">
        <v>123</v>
      </c>
      <c r="I438" s="118"/>
      <c r="J438" s="34">
        <f t="shared" ref="J438:K440" si="249">J439</f>
        <v>0</v>
      </c>
      <c r="K438" s="34">
        <f t="shared" si="249"/>
        <v>0</v>
      </c>
      <c r="L438" s="34">
        <f t="shared" ref="L438:S439" si="250">L439</f>
        <v>0</v>
      </c>
      <c r="M438" s="34">
        <f t="shared" si="250"/>
        <v>0</v>
      </c>
      <c r="N438" s="34">
        <f t="shared" si="250"/>
        <v>0</v>
      </c>
      <c r="O438" s="34">
        <f t="shared" si="250"/>
        <v>0</v>
      </c>
      <c r="P438" s="34">
        <f t="shared" si="250"/>
        <v>0</v>
      </c>
      <c r="Q438" s="34">
        <f t="shared" si="250"/>
        <v>0</v>
      </c>
      <c r="R438" s="34">
        <f t="shared" si="250"/>
        <v>0</v>
      </c>
      <c r="S438" s="34">
        <f t="shared" si="250"/>
        <v>0</v>
      </c>
    </row>
    <row r="439" spans="1:19" s="17" customFormat="1" ht="27.75" hidden="1" customHeight="1">
      <c r="A439" s="69" t="s">
        <v>351</v>
      </c>
      <c r="B439" s="14" t="s">
        <v>239</v>
      </c>
      <c r="C439" s="14" t="s">
        <v>150</v>
      </c>
      <c r="D439" s="15" t="s">
        <v>204</v>
      </c>
      <c r="E439" s="155" t="s">
        <v>281</v>
      </c>
      <c r="F439" s="156" t="s">
        <v>122</v>
      </c>
      <c r="G439" s="156" t="s">
        <v>340</v>
      </c>
      <c r="H439" s="157" t="s">
        <v>352</v>
      </c>
      <c r="I439" s="157"/>
      <c r="J439" s="158">
        <f t="shared" si="249"/>
        <v>0</v>
      </c>
      <c r="K439" s="158">
        <f t="shared" si="249"/>
        <v>0</v>
      </c>
      <c r="L439" s="158">
        <f t="shared" si="250"/>
        <v>0</v>
      </c>
      <c r="M439" s="158">
        <f t="shared" si="250"/>
        <v>0</v>
      </c>
      <c r="N439" s="158">
        <f t="shared" si="250"/>
        <v>0</v>
      </c>
      <c r="O439" s="158">
        <f t="shared" si="250"/>
        <v>0</v>
      </c>
      <c r="P439" s="158">
        <f t="shared" si="250"/>
        <v>0</v>
      </c>
      <c r="Q439" s="158">
        <f t="shared" si="250"/>
        <v>0</v>
      </c>
      <c r="R439" s="158">
        <f t="shared" si="250"/>
        <v>0</v>
      </c>
      <c r="S439" s="158">
        <f t="shared" si="250"/>
        <v>0</v>
      </c>
    </row>
    <row r="440" spans="1:19" s="24" customFormat="1" ht="24" hidden="1" customHeight="1">
      <c r="A440" s="18" t="s">
        <v>140</v>
      </c>
      <c r="B440" s="14" t="s">
        <v>239</v>
      </c>
      <c r="C440" s="14" t="s">
        <v>150</v>
      </c>
      <c r="D440" s="15" t="s">
        <v>204</v>
      </c>
      <c r="E440" s="26" t="s">
        <v>281</v>
      </c>
      <c r="F440" s="27" t="s">
        <v>122</v>
      </c>
      <c r="G440" s="27" t="s">
        <v>340</v>
      </c>
      <c r="H440" s="1" t="s">
        <v>352</v>
      </c>
      <c r="I440" s="16">
        <v>200</v>
      </c>
      <c r="J440" s="30">
        <f t="shared" si="249"/>
        <v>0</v>
      </c>
      <c r="K440" s="30">
        <f t="shared" si="249"/>
        <v>0</v>
      </c>
      <c r="L440" s="30">
        <f t="shared" ref="L440:S440" si="251">L441</f>
        <v>0</v>
      </c>
      <c r="M440" s="30">
        <f t="shared" si="251"/>
        <v>0</v>
      </c>
      <c r="N440" s="30">
        <f t="shared" si="251"/>
        <v>0</v>
      </c>
      <c r="O440" s="30">
        <f t="shared" si="251"/>
        <v>0</v>
      </c>
      <c r="P440" s="30">
        <f t="shared" si="251"/>
        <v>0</v>
      </c>
      <c r="Q440" s="30">
        <f t="shared" si="251"/>
        <v>0</v>
      </c>
      <c r="R440" s="30">
        <f t="shared" si="251"/>
        <v>0</v>
      </c>
      <c r="S440" s="30">
        <f t="shared" si="251"/>
        <v>0</v>
      </c>
    </row>
    <row r="441" spans="1:19" s="24" customFormat="1" ht="22.5" hidden="1" customHeight="1">
      <c r="A441" s="109" t="s">
        <v>142</v>
      </c>
      <c r="B441" s="110" t="s">
        <v>239</v>
      </c>
      <c r="C441" s="110" t="s">
        <v>150</v>
      </c>
      <c r="D441" s="111" t="s">
        <v>204</v>
      </c>
      <c r="E441" s="132" t="s">
        <v>281</v>
      </c>
      <c r="F441" s="133" t="s">
        <v>122</v>
      </c>
      <c r="G441" s="133" t="s">
        <v>340</v>
      </c>
      <c r="H441" s="134" t="s">
        <v>352</v>
      </c>
      <c r="I441" s="56">
        <v>240</v>
      </c>
      <c r="J441" s="128">
        <f t="shared" ref="J441:S441" si="252">SUM(J442:J442)</f>
        <v>0</v>
      </c>
      <c r="K441" s="128">
        <f t="shared" si="252"/>
        <v>0</v>
      </c>
      <c r="L441" s="128">
        <f t="shared" si="252"/>
        <v>0</v>
      </c>
      <c r="M441" s="128">
        <f t="shared" si="252"/>
        <v>0</v>
      </c>
      <c r="N441" s="128">
        <f t="shared" si="252"/>
        <v>0</v>
      </c>
      <c r="O441" s="128">
        <f t="shared" si="252"/>
        <v>0</v>
      </c>
      <c r="P441" s="128">
        <f t="shared" si="252"/>
        <v>0</v>
      </c>
      <c r="Q441" s="128">
        <f t="shared" si="252"/>
        <v>0</v>
      </c>
      <c r="R441" s="128">
        <f t="shared" si="252"/>
        <v>0</v>
      </c>
      <c r="S441" s="128">
        <f t="shared" si="252"/>
        <v>0</v>
      </c>
    </row>
    <row r="442" spans="1:19" s="12" customFormat="1" ht="28.5" hidden="1" customHeight="1">
      <c r="A442" s="41" t="s">
        <v>834</v>
      </c>
      <c r="B442" s="36"/>
      <c r="C442" s="36"/>
      <c r="D442" s="37"/>
      <c r="E442" s="7"/>
      <c r="F442" s="8"/>
      <c r="G442" s="8"/>
      <c r="H442" s="9"/>
      <c r="I442" s="169"/>
      <c r="J442" s="2">
        <v>0</v>
      </c>
      <c r="K442" s="2"/>
      <c r="L442" s="2"/>
      <c r="M442" s="2"/>
      <c r="N442" s="2">
        <f>SUM(J442:M442)</f>
        <v>0</v>
      </c>
      <c r="O442" s="2"/>
      <c r="P442" s="2"/>
      <c r="Q442" s="2"/>
      <c r="R442" s="2">
        <v>0</v>
      </c>
      <c r="S442" s="2">
        <v>0</v>
      </c>
    </row>
    <row r="443" spans="1:19" s="17" customFormat="1" ht="36.75" customHeight="1">
      <c r="A443" s="73" t="s">
        <v>669</v>
      </c>
      <c r="B443" s="67" t="s">
        <v>239</v>
      </c>
      <c r="C443" s="67" t="s">
        <v>150</v>
      </c>
      <c r="D443" s="116" t="s">
        <v>204</v>
      </c>
      <c r="E443" s="116" t="s">
        <v>312</v>
      </c>
      <c r="F443" s="117" t="s">
        <v>122</v>
      </c>
      <c r="G443" s="117" t="s">
        <v>340</v>
      </c>
      <c r="H443" s="118" t="s">
        <v>123</v>
      </c>
      <c r="I443" s="118"/>
      <c r="J443" s="34">
        <f t="shared" ref="J443:Q443" si="253">J456+J474+J444</f>
        <v>35907.5</v>
      </c>
      <c r="K443" s="34">
        <f t="shared" si="253"/>
        <v>-2259.5</v>
      </c>
      <c r="L443" s="34">
        <f t="shared" si="253"/>
        <v>0</v>
      </c>
      <c r="M443" s="34">
        <f t="shared" si="253"/>
        <v>11813.9</v>
      </c>
      <c r="N443" s="34">
        <f t="shared" si="253"/>
        <v>45461.9</v>
      </c>
      <c r="O443" s="34">
        <f t="shared" si="253"/>
        <v>0</v>
      </c>
      <c r="P443" s="34">
        <f t="shared" si="253"/>
        <v>0</v>
      </c>
      <c r="Q443" s="34">
        <f t="shared" si="253"/>
        <v>0</v>
      </c>
      <c r="R443" s="34">
        <f>R456+R474+R444+R452</f>
        <v>40688.699999999997</v>
      </c>
      <c r="S443" s="34">
        <f>S456+S474+S444+S452</f>
        <v>41273.4</v>
      </c>
    </row>
    <row r="444" spans="1:19" s="17" customFormat="1" ht="75.75" customHeight="1">
      <c r="A444" s="170" t="s">
        <v>820</v>
      </c>
      <c r="B444" s="14" t="s">
        <v>239</v>
      </c>
      <c r="C444" s="14" t="s">
        <v>150</v>
      </c>
      <c r="D444" s="15" t="s">
        <v>204</v>
      </c>
      <c r="E444" s="155" t="s">
        <v>312</v>
      </c>
      <c r="F444" s="156" t="s">
        <v>122</v>
      </c>
      <c r="G444" s="156" t="s">
        <v>340</v>
      </c>
      <c r="H444" s="157" t="s">
        <v>819</v>
      </c>
      <c r="I444" s="157"/>
      <c r="J444" s="158">
        <f>J445</f>
        <v>0</v>
      </c>
      <c r="K444" s="158">
        <f t="shared" ref="K444:S444" si="254">K445</f>
        <v>0</v>
      </c>
      <c r="L444" s="158">
        <f t="shared" si="254"/>
        <v>0</v>
      </c>
      <c r="M444" s="158">
        <f t="shared" si="254"/>
        <v>11813.9</v>
      </c>
      <c r="N444" s="158">
        <f t="shared" si="254"/>
        <v>11813.9</v>
      </c>
      <c r="O444" s="158">
        <f t="shared" si="254"/>
        <v>0</v>
      </c>
      <c r="P444" s="158">
        <f t="shared" si="254"/>
        <v>0</v>
      </c>
      <c r="Q444" s="158">
        <f t="shared" si="254"/>
        <v>0</v>
      </c>
      <c r="R444" s="158">
        <f t="shared" si="254"/>
        <v>13367.6</v>
      </c>
      <c r="S444" s="158">
        <f t="shared" si="254"/>
        <v>13396.4</v>
      </c>
    </row>
    <row r="445" spans="1:19" s="24" customFormat="1" ht="24" customHeight="1">
      <c r="A445" s="18" t="s">
        <v>140</v>
      </c>
      <c r="B445" s="14" t="s">
        <v>239</v>
      </c>
      <c r="C445" s="14" t="s">
        <v>150</v>
      </c>
      <c r="D445" s="15" t="s">
        <v>204</v>
      </c>
      <c r="E445" s="26" t="s">
        <v>312</v>
      </c>
      <c r="F445" s="27" t="s">
        <v>122</v>
      </c>
      <c r="G445" s="27" t="s">
        <v>340</v>
      </c>
      <c r="H445" s="1" t="s">
        <v>819</v>
      </c>
      <c r="I445" s="16">
        <v>200</v>
      </c>
      <c r="J445" s="30">
        <f>J446</f>
        <v>0</v>
      </c>
      <c r="K445" s="30">
        <f>K446</f>
        <v>0</v>
      </c>
      <c r="L445" s="30">
        <f t="shared" ref="L445:S445" si="255">L446</f>
        <v>0</v>
      </c>
      <c r="M445" s="30">
        <f t="shared" si="255"/>
        <v>11813.9</v>
      </c>
      <c r="N445" s="30">
        <f t="shared" si="255"/>
        <v>11813.9</v>
      </c>
      <c r="O445" s="30">
        <f t="shared" si="255"/>
        <v>0</v>
      </c>
      <c r="P445" s="30">
        <f t="shared" si="255"/>
        <v>0</v>
      </c>
      <c r="Q445" s="30">
        <f t="shared" si="255"/>
        <v>0</v>
      </c>
      <c r="R445" s="30">
        <f t="shared" si="255"/>
        <v>13367.6</v>
      </c>
      <c r="S445" s="30">
        <f t="shared" si="255"/>
        <v>13396.4</v>
      </c>
    </row>
    <row r="446" spans="1:19" s="24" customFormat="1" ht="22.5" customHeight="1">
      <c r="A446" s="109" t="s">
        <v>142</v>
      </c>
      <c r="B446" s="110" t="s">
        <v>239</v>
      </c>
      <c r="C446" s="110" t="s">
        <v>150</v>
      </c>
      <c r="D446" s="111" t="s">
        <v>204</v>
      </c>
      <c r="E446" s="132" t="s">
        <v>312</v>
      </c>
      <c r="F446" s="133" t="s">
        <v>122</v>
      </c>
      <c r="G446" s="133" t="s">
        <v>340</v>
      </c>
      <c r="H446" s="134" t="s">
        <v>819</v>
      </c>
      <c r="I446" s="56">
        <v>240</v>
      </c>
      <c r="J446" s="128">
        <f>J451</f>
        <v>0</v>
      </c>
      <c r="K446" s="128">
        <f t="shared" ref="K446" si="256">K451</f>
        <v>0</v>
      </c>
      <c r="L446" s="128">
        <f t="shared" ref="L446:Q446" si="257">L451</f>
        <v>0</v>
      </c>
      <c r="M446" s="128">
        <f t="shared" si="257"/>
        <v>11813.9</v>
      </c>
      <c r="N446" s="128">
        <f t="shared" si="257"/>
        <v>11813.9</v>
      </c>
      <c r="O446" s="128">
        <f t="shared" si="257"/>
        <v>0</v>
      </c>
      <c r="P446" s="128">
        <f t="shared" si="257"/>
        <v>0</v>
      </c>
      <c r="Q446" s="128">
        <f t="shared" si="257"/>
        <v>0</v>
      </c>
      <c r="R446" s="128">
        <f>SUM(R447:R451)</f>
        <v>13367.6</v>
      </c>
      <c r="S446" s="128">
        <f>SUM(S447:S451)</f>
        <v>13396.4</v>
      </c>
    </row>
    <row r="447" spans="1:19" s="12" customFormat="1" ht="18" hidden="1" customHeight="1">
      <c r="A447" s="41" t="s">
        <v>946</v>
      </c>
      <c r="B447" s="36"/>
      <c r="C447" s="36"/>
      <c r="D447" s="37"/>
      <c r="E447" s="7"/>
      <c r="F447" s="8"/>
      <c r="G447" s="8"/>
      <c r="H447" s="9"/>
      <c r="I447" s="169">
        <v>244</v>
      </c>
      <c r="J447" s="2"/>
      <c r="K447" s="2"/>
      <c r="L447" s="2"/>
      <c r="M447" s="2">
        <v>11813.9</v>
      </c>
      <c r="N447" s="2">
        <f t="shared" ref="N447" si="258">SUM(J447:M447)</f>
        <v>11813.9</v>
      </c>
      <c r="O447" s="2"/>
      <c r="P447" s="2"/>
      <c r="Q447" s="2"/>
      <c r="R447" s="2">
        <v>13367.6</v>
      </c>
      <c r="S447" s="2">
        <v>13396.4</v>
      </c>
    </row>
    <row r="448" spans="1:19" s="12" customFormat="1" ht="22.5" hidden="1" customHeight="1">
      <c r="A448" s="41"/>
      <c r="B448" s="36"/>
      <c r="C448" s="36"/>
      <c r="D448" s="37"/>
      <c r="E448" s="7"/>
      <c r="F448" s="8"/>
      <c r="G448" s="8"/>
      <c r="H448" s="9"/>
      <c r="I448" s="169">
        <v>244</v>
      </c>
      <c r="J448" s="2"/>
      <c r="K448" s="2"/>
      <c r="L448" s="2"/>
      <c r="M448" s="2">
        <v>11813.9</v>
      </c>
      <c r="N448" s="2">
        <f t="shared" ref="N448:N449" si="259">SUM(J448:M448)</f>
        <v>11813.9</v>
      </c>
      <c r="O448" s="2"/>
      <c r="P448" s="2"/>
      <c r="Q448" s="2"/>
      <c r="R448" s="2"/>
      <c r="S448" s="2"/>
    </row>
    <row r="449" spans="1:19" s="12" customFormat="1" ht="18" hidden="1" customHeight="1">
      <c r="A449" s="41"/>
      <c r="B449" s="36"/>
      <c r="C449" s="36"/>
      <c r="D449" s="37"/>
      <c r="E449" s="7"/>
      <c r="F449" s="8"/>
      <c r="G449" s="8"/>
      <c r="H449" s="9"/>
      <c r="I449" s="169">
        <v>244</v>
      </c>
      <c r="J449" s="2"/>
      <c r="K449" s="2"/>
      <c r="L449" s="2"/>
      <c r="M449" s="2">
        <v>11813.9</v>
      </c>
      <c r="N449" s="2">
        <f t="shared" si="259"/>
        <v>11813.9</v>
      </c>
      <c r="O449" s="2"/>
      <c r="P449" s="2"/>
      <c r="Q449" s="2"/>
      <c r="R449" s="2"/>
      <c r="S449" s="2"/>
    </row>
    <row r="450" spans="1:19" s="12" customFormat="1" ht="18" hidden="1" customHeight="1">
      <c r="A450" s="41"/>
      <c r="B450" s="36"/>
      <c r="C450" s="36"/>
      <c r="D450" s="37"/>
      <c r="E450" s="7"/>
      <c r="F450" s="8"/>
      <c r="G450" s="8"/>
      <c r="H450" s="9"/>
      <c r="I450" s="169">
        <v>244</v>
      </c>
      <c r="J450" s="2"/>
      <c r="K450" s="2"/>
      <c r="L450" s="2"/>
      <c r="M450" s="2">
        <v>11813.9</v>
      </c>
      <c r="N450" s="2">
        <f t="shared" ref="N450" si="260">SUM(J450:M450)</f>
        <v>11813.9</v>
      </c>
      <c r="O450" s="2"/>
      <c r="P450" s="2"/>
      <c r="Q450" s="2"/>
      <c r="R450" s="2"/>
      <c r="S450" s="2"/>
    </row>
    <row r="451" spans="1:19" s="12" customFormat="1" ht="26.25" hidden="1" customHeight="1">
      <c r="A451" s="41"/>
      <c r="B451" s="36"/>
      <c r="C451" s="36"/>
      <c r="D451" s="37"/>
      <c r="E451" s="7"/>
      <c r="F451" s="8"/>
      <c r="G451" s="8"/>
      <c r="H451" s="9"/>
      <c r="I451" s="169">
        <v>244</v>
      </c>
      <c r="J451" s="2"/>
      <c r="K451" s="2"/>
      <c r="L451" s="2"/>
      <c r="M451" s="2">
        <v>11813.9</v>
      </c>
      <c r="N451" s="2">
        <f t="shared" ref="N451" si="261">SUM(J451:M451)</f>
        <v>11813.9</v>
      </c>
      <c r="O451" s="2"/>
      <c r="P451" s="2"/>
      <c r="Q451" s="2"/>
      <c r="R451" s="2"/>
      <c r="S451" s="2"/>
    </row>
    <row r="452" spans="1:19" s="17" customFormat="1" ht="27.75" hidden="1" customHeight="1">
      <c r="A452" s="170" t="s">
        <v>351</v>
      </c>
      <c r="B452" s="14" t="s">
        <v>239</v>
      </c>
      <c r="C452" s="14" t="s">
        <v>150</v>
      </c>
      <c r="D452" s="15" t="s">
        <v>204</v>
      </c>
      <c r="E452" s="155" t="s">
        <v>312</v>
      </c>
      <c r="F452" s="156" t="s">
        <v>122</v>
      </c>
      <c r="G452" s="156" t="s">
        <v>340</v>
      </c>
      <c r="H452" s="157" t="s">
        <v>352</v>
      </c>
      <c r="I452" s="157"/>
      <c r="J452" s="158" t="e">
        <f>J453+#REF!</f>
        <v>#REF!</v>
      </c>
      <c r="K452" s="158" t="e">
        <f>K453+#REF!</f>
        <v>#REF!</v>
      </c>
      <c r="L452" s="158" t="e">
        <f>L453+#REF!</f>
        <v>#REF!</v>
      </c>
      <c r="M452" s="158" t="e">
        <f>M453+#REF!</f>
        <v>#REF!</v>
      </c>
      <c r="N452" s="158" t="e">
        <f>N453+#REF!</f>
        <v>#REF!</v>
      </c>
      <c r="O452" s="158" t="e">
        <f>O453+#REF!</f>
        <v>#REF!</v>
      </c>
      <c r="P452" s="158" t="e">
        <f>P453+#REF!</f>
        <v>#REF!</v>
      </c>
      <c r="Q452" s="158" t="e">
        <f>Q453+#REF!</f>
        <v>#REF!</v>
      </c>
      <c r="R452" s="158">
        <f>R453</f>
        <v>0</v>
      </c>
      <c r="S452" s="158">
        <f>S453</f>
        <v>0</v>
      </c>
    </row>
    <row r="453" spans="1:19" s="24" customFormat="1" ht="24" hidden="1" customHeight="1">
      <c r="A453" s="18" t="s">
        <v>140</v>
      </c>
      <c r="B453" s="14" t="s">
        <v>239</v>
      </c>
      <c r="C453" s="14" t="s">
        <v>150</v>
      </c>
      <c r="D453" s="15" t="s">
        <v>204</v>
      </c>
      <c r="E453" s="26" t="s">
        <v>312</v>
      </c>
      <c r="F453" s="27" t="s">
        <v>122</v>
      </c>
      <c r="G453" s="27" t="s">
        <v>340</v>
      </c>
      <c r="H453" s="1" t="s">
        <v>352</v>
      </c>
      <c r="I453" s="16">
        <v>200</v>
      </c>
      <c r="J453" s="30">
        <f>J454</f>
        <v>51275.100000000006</v>
      </c>
      <c r="K453" s="30">
        <f>K454</f>
        <v>-3298.7000000000003</v>
      </c>
      <c r="L453" s="30">
        <f t="shared" ref="L453:S453" si="262">L454</f>
        <v>0</v>
      </c>
      <c r="M453" s="30">
        <f t="shared" si="262"/>
        <v>0</v>
      </c>
      <c r="N453" s="30">
        <f t="shared" si="262"/>
        <v>47976.400000000009</v>
      </c>
      <c r="O453" s="30">
        <f t="shared" si="262"/>
        <v>0</v>
      </c>
      <c r="P453" s="30">
        <f t="shared" si="262"/>
        <v>0</v>
      </c>
      <c r="Q453" s="30">
        <f t="shared" si="262"/>
        <v>0</v>
      </c>
      <c r="R453" s="30">
        <f t="shared" si="262"/>
        <v>0</v>
      </c>
      <c r="S453" s="30">
        <f t="shared" si="262"/>
        <v>0</v>
      </c>
    </row>
    <row r="454" spans="1:19" s="24" customFormat="1" ht="22.5" hidden="1" customHeight="1">
      <c r="A454" s="109" t="s">
        <v>419</v>
      </c>
      <c r="B454" s="110" t="s">
        <v>239</v>
      </c>
      <c r="C454" s="110" t="s">
        <v>150</v>
      </c>
      <c r="D454" s="111" t="s">
        <v>204</v>
      </c>
      <c r="E454" s="132" t="s">
        <v>312</v>
      </c>
      <c r="F454" s="133" t="s">
        <v>122</v>
      </c>
      <c r="G454" s="133" t="s">
        <v>340</v>
      </c>
      <c r="H454" s="134" t="s">
        <v>352</v>
      </c>
      <c r="I454" s="56">
        <v>240</v>
      </c>
      <c r="J454" s="128">
        <f t="shared" ref="J454:Q454" si="263">SUM(J455:J468)</f>
        <v>51275.100000000006</v>
      </c>
      <c r="K454" s="128">
        <f t="shared" si="263"/>
        <v>-3298.7000000000003</v>
      </c>
      <c r="L454" s="128">
        <f t="shared" si="263"/>
        <v>0</v>
      </c>
      <c r="M454" s="128">
        <f t="shared" si="263"/>
        <v>0</v>
      </c>
      <c r="N454" s="128">
        <f t="shared" si="263"/>
        <v>47976.400000000009</v>
      </c>
      <c r="O454" s="128">
        <f t="shared" si="263"/>
        <v>0</v>
      </c>
      <c r="P454" s="128">
        <f t="shared" si="263"/>
        <v>0</v>
      </c>
      <c r="Q454" s="128">
        <f t="shared" si="263"/>
        <v>0</v>
      </c>
      <c r="R454" s="128">
        <f>R455</f>
        <v>0</v>
      </c>
      <c r="S454" s="128">
        <f>S455</f>
        <v>0</v>
      </c>
    </row>
    <row r="455" spans="1:19" s="12" customFormat="1" ht="25.5" hidden="1" customHeight="1">
      <c r="A455" s="41" t="s">
        <v>835</v>
      </c>
      <c r="B455" s="36"/>
      <c r="C455" s="36"/>
      <c r="D455" s="37"/>
      <c r="E455" s="7"/>
      <c r="F455" s="8"/>
      <c r="G455" s="8"/>
      <c r="H455" s="9"/>
      <c r="I455" s="169">
        <v>244</v>
      </c>
      <c r="J455" s="2">
        <v>1019.8</v>
      </c>
      <c r="K455" s="2">
        <v>0</v>
      </c>
      <c r="L455" s="2"/>
      <c r="M455" s="2"/>
      <c r="N455" s="2">
        <f t="shared" ref="N455" si="264">SUM(J455:M455)</f>
        <v>1019.8</v>
      </c>
      <c r="O455" s="2"/>
      <c r="P455" s="2"/>
      <c r="Q455" s="2"/>
      <c r="R455" s="2">
        <v>0</v>
      </c>
      <c r="S455" s="2">
        <v>0</v>
      </c>
    </row>
    <row r="456" spans="1:19" s="17" customFormat="1" ht="27.75" customHeight="1">
      <c r="A456" s="69" t="s">
        <v>249</v>
      </c>
      <c r="B456" s="14" t="s">
        <v>239</v>
      </c>
      <c r="C456" s="14" t="s">
        <v>150</v>
      </c>
      <c r="D456" s="15" t="s">
        <v>204</v>
      </c>
      <c r="E456" s="155" t="s">
        <v>312</v>
      </c>
      <c r="F456" s="156" t="s">
        <v>122</v>
      </c>
      <c r="G456" s="156" t="s">
        <v>340</v>
      </c>
      <c r="H456" s="157" t="s">
        <v>359</v>
      </c>
      <c r="I456" s="157"/>
      <c r="J456" s="158">
        <f t="shared" ref="J456:R456" si="265">J457+J469</f>
        <v>35907.5</v>
      </c>
      <c r="K456" s="158">
        <f t="shared" si="265"/>
        <v>-2259.5</v>
      </c>
      <c r="L456" s="158">
        <f t="shared" si="265"/>
        <v>0</v>
      </c>
      <c r="M456" s="158">
        <f t="shared" si="265"/>
        <v>0</v>
      </c>
      <c r="N456" s="158">
        <f t="shared" si="265"/>
        <v>33648</v>
      </c>
      <c r="O456" s="158">
        <f t="shared" si="265"/>
        <v>0</v>
      </c>
      <c r="P456" s="158">
        <f t="shared" si="265"/>
        <v>0</v>
      </c>
      <c r="Q456" s="158">
        <f t="shared" si="265"/>
        <v>0</v>
      </c>
      <c r="R456" s="158">
        <f t="shared" si="265"/>
        <v>27321.1</v>
      </c>
      <c r="S456" s="158">
        <f t="shared" ref="S456" si="266">S457+S469</f>
        <v>27877.000000000004</v>
      </c>
    </row>
    <row r="457" spans="1:19" s="24" customFormat="1" ht="24" customHeight="1">
      <c r="A457" s="18" t="s">
        <v>140</v>
      </c>
      <c r="B457" s="14" t="s">
        <v>239</v>
      </c>
      <c r="C457" s="14" t="s">
        <v>150</v>
      </c>
      <c r="D457" s="15" t="s">
        <v>204</v>
      </c>
      <c r="E457" s="26" t="s">
        <v>312</v>
      </c>
      <c r="F457" s="27" t="s">
        <v>122</v>
      </c>
      <c r="G457" s="27" t="s">
        <v>340</v>
      </c>
      <c r="H457" s="1" t="s">
        <v>359</v>
      </c>
      <c r="I457" s="16">
        <v>200</v>
      </c>
      <c r="J457" s="30">
        <f>J458</f>
        <v>4782.6000000000004</v>
      </c>
      <c r="K457" s="30">
        <f>K458</f>
        <v>-346.4</v>
      </c>
      <c r="L457" s="30">
        <f t="shared" ref="L457:S457" si="267">L458</f>
        <v>0</v>
      </c>
      <c r="M457" s="30">
        <f t="shared" si="267"/>
        <v>0</v>
      </c>
      <c r="N457" s="30">
        <f t="shared" si="267"/>
        <v>4436.2</v>
      </c>
      <c r="O457" s="30">
        <f t="shared" si="267"/>
        <v>0</v>
      </c>
      <c r="P457" s="30">
        <f t="shared" si="267"/>
        <v>0</v>
      </c>
      <c r="Q457" s="30">
        <f t="shared" si="267"/>
        <v>0</v>
      </c>
      <c r="R457" s="30">
        <f t="shared" si="267"/>
        <v>476.1</v>
      </c>
      <c r="S457" s="30">
        <f t="shared" si="267"/>
        <v>482.9</v>
      </c>
    </row>
    <row r="458" spans="1:19" s="24" customFormat="1" ht="22.5" customHeight="1">
      <c r="A458" s="109" t="s">
        <v>142</v>
      </c>
      <c r="B458" s="110" t="s">
        <v>239</v>
      </c>
      <c r="C458" s="110" t="s">
        <v>150</v>
      </c>
      <c r="D458" s="111" t="s">
        <v>204</v>
      </c>
      <c r="E458" s="132" t="s">
        <v>312</v>
      </c>
      <c r="F458" s="133" t="s">
        <v>122</v>
      </c>
      <c r="G458" s="133" t="s">
        <v>340</v>
      </c>
      <c r="H458" s="134" t="s">
        <v>359</v>
      </c>
      <c r="I458" s="56">
        <v>240</v>
      </c>
      <c r="J458" s="128">
        <f t="shared" ref="J458:R458" si="268">SUM(J459:J468)</f>
        <v>4782.6000000000004</v>
      </c>
      <c r="K458" s="128">
        <f t="shared" si="268"/>
        <v>-346.4</v>
      </c>
      <c r="L458" s="128">
        <f t="shared" si="268"/>
        <v>0</v>
      </c>
      <c r="M458" s="128">
        <f t="shared" si="268"/>
        <v>0</v>
      </c>
      <c r="N458" s="128">
        <f t="shared" si="268"/>
        <v>4436.2</v>
      </c>
      <c r="O458" s="128">
        <f t="shared" si="268"/>
        <v>0</v>
      </c>
      <c r="P458" s="128">
        <f t="shared" si="268"/>
        <v>0</v>
      </c>
      <c r="Q458" s="128">
        <f t="shared" si="268"/>
        <v>0</v>
      </c>
      <c r="R458" s="128">
        <f t="shared" si="268"/>
        <v>476.1</v>
      </c>
      <c r="S458" s="128">
        <f t="shared" ref="S458" si="269">SUM(S459:S468)</f>
        <v>482.9</v>
      </c>
    </row>
    <row r="459" spans="1:19" s="12" customFormat="1" ht="18" hidden="1" customHeight="1">
      <c r="A459" s="4" t="s">
        <v>697</v>
      </c>
      <c r="B459" s="36"/>
      <c r="C459" s="36"/>
      <c r="D459" s="37"/>
      <c r="E459" s="7"/>
      <c r="F459" s="8"/>
      <c r="G459" s="8"/>
      <c r="H459" s="9"/>
      <c r="I459" s="169">
        <v>244</v>
      </c>
      <c r="J459" s="2">
        <v>1019.8</v>
      </c>
      <c r="K459" s="2">
        <v>0</v>
      </c>
      <c r="L459" s="2"/>
      <c r="M459" s="2"/>
      <c r="N459" s="2">
        <f t="shared" ref="N459:N468" si="270">SUM(J459:M459)</f>
        <v>1019.8</v>
      </c>
      <c r="O459" s="2"/>
      <c r="P459" s="2"/>
      <c r="Q459" s="2"/>
      <c r="R459" s="2">
        <v>37.1</v>
      </c>
      <c r="S459" s="2">
        <v>37.6</v>
      </c>
    </row>
    <row r="460" spans="1:19" s="12" customFormat="1" ht="18" hidden="1" customHeight="1">
      <c r="A460" s="4" t="s">
        <v>698</v>
      </c>
      <c r="B460" s="36"/>
      <c r="C460" s="36"/>
      <c r="D460" s="37"/>
      <c r="E460" s="7"/>
      <c r="F460" s="8"/>
      <c r="G460" s="8"/>
      <c r="H460" s="9"/>
      <c r="I460" s="169">
        <v>244</v>
      </c>
      <c r="J460" s="2">
        <v>36.4</v>
      </c>
      <c r="K460" s="2">
        <v>6.4</v>
      </c>
      <c r="L460" s="2"/>
      <c r="M460" s="2"/>
      <c r="N460" s="2">
        <f t="shared" si="270"/>
        <v>42.8</v>
      </c>
      <c r="O460" s="2"/>
      <c r="P460" s="2"/>
      <c r="Q460" s="2"/>
      <c r="R460" s="2">
        <v>44.7</v>
      </c>
      <c r="S460" s="2">
        <v>45.3</v>
      </c>
    </row>
    <row r="461" spans="1:19" s="12" customFormat="1" ht="18" hidden="1" customHeight="1">
      <c r="A461" s="4" t="s">
        <v>326</v>
      </c>
      <c r="B461" s="36"/>
      <c r="C461" s="36"/>
      <c r="D461" s="37"/>
      <c r="E461" s="7"/>
      <c r="F461" s="8"/>
      <c r="G461" s="8"/>
      <c r="H461" s="9"/>
      <c r="I461" s="169">
        <v>244</v>
      </c>
      <c r="J461" s="2">
        <v>42.7</v>
      </c>
      <c r="K461" s="2">
        <v>7.1</v>
      </c>
      <c r="L461" s="2"/>
      <c r="M461" s="2"/>
      <c r="N461" s="2">
        <f t="shared" si="270"/>
        <v>49.800000000000004</v>
      </c>
      <c r="O461" s="2"/>
      <c r="P461" s="2"/>
      <c r="Q461" s="2"/>
      <c r="R461" s="2">
        <v>394.3</v>
      </c>
      <c r="S461" s="2">
        <v>400</v>
      </c>
    </row>
    <row r="462" spans="1:19" s="12" customFormat="1" ht="18" hidden="1" customHeight="1">
      <c r="A462" s="4" t="s">
        <v>836</v>
      </c>
      <c r="B462" s="36"/>
      <c r="C462" s="36"/>
      <c r="D462" s="37"/>
      <c r="E462" s="7"/>
      <c r="F462" s="8"/>
      <c r="G462" s="8"/>
      <c r="H462" s="9"/>
      <c r="I462" s="169">
        <v>244</v>
      </c>
      <c r="J462" s="2">
        <v>778.8</v>
      </c>
      <c r="K462" s="2">
        <v>-359.9</v>
      </c>
      <c r="L462" s="2"/>
      <c r="M462" s="2"/>
      <c r="N462" s="2">
        <f t="shared" si="270"/>
        <v>418.9</v>
      </c>
      <c r="O462" s="2"/>
      <c r="P462" s="2"/>
      <c r="Q462" s="2"/>
      <c r="R462" s="2">
        <v>0</v>
      </c>
      <c r="S462" s="2">
        <v>0</v>
      </c>
    </row>
    <row r="463" spans="1:19" s="12" customFormat="1" ht="24.75" hidden="1" customHeight="1">
      <c r="A463" s="4" t="s">
        <v>837</v>
      </c>
      <c r="B463" s="36"/>
      <c r="C463" s="36"/>
      <c r="D463" s="37"/>
      <c r="E463" s="7"/>
      <c r="F463" s="8"/>
      <c r="G463" s="8"/>
      <c r="H463" s="9"/>
      <c r="I463" s="169">
        <v>244</v>
      </c>
      <c r="J463" s="2"/>
      <c r="K463" s="2"/>
      <c r="L463" s="2"/>
      <c r="M463" s="2"/>
      <c r="N463" s="2">
        <f t="shared" si="270"/>
        <v>0</v>
      </c>
      <c r="O463" s="2"/>
      <c r="P463" s="2"/>
      <c r="Q463" s="2"/>
      <c r="R463" s="2">
        <v>0</v>
      </c>
      <c r="S463" s="2">
        <v>0</v>
      </c>
    </row>
    <row r="464" spans="1:19" s="12" customFormat="1" ht="39.75" hidden="1" customHeight="1">
      <c r="A464" s="4" t="s">
        <v>838</v>
      </c>
      <c r="B464" s="36"/>
      <c r="C464" s="36"/>
      <c r="D464" s="37"/>
      <c r="E464" s="7"/>
      <c r="F464" s="8"/>
      <c r="G464" s="8"/>
      <c r="H464" s="9"/>
      <c r="I464" s="169">
        <v>244</v>
      </c>
      <c r="J464" s="2"/>
      <c r="K464" s="2"/>
      <c r="L464" s="2"/>
      <c r="M464" s="2"/>
      <c r="N464" s="2">
        <f t="shared" si="270"/>
        <v>0</v>
      </c>
      <c r="O464" s="2"/>
      <c r="P464" s="2"/>
      <c r="Q464" s="2"/>
      <c r="R464" s="2">
        <v>0</v>
      </c>
      <c r="S464" s="2">
        <v>0</v>
      </c>
    </row>
    <row r="465" spans="1:19" s="12" customFormat="1" ht="24" hidden="1" customHeight="1">
      <c r="A465" s="4" t="s">
        <v>879</v>
      </c>
      <c r="B465" s="36"/>
      <c r="C465" s="36"/>
      <c r="D465" s="37"/>
      <c r="E465" s="7"/>
      <c r="F465" s="8"/>
      <c r="G465" s="8"/>
      <c r="H465" s="9"/>
      <c r="I465" s="169">
        <v>244</v>
      </c>
      <c r="J465" s="2"/>
      <c r="K465" s="2"/>
      <c r="L465" s="2"/>
      <c r="M465" s="2"/>
      <c r="N465" s="2">
        <f t="shared" si="270"/>
        <v>0</v>
      </c>
      <c r="O465" s="2"/>
      <c r="P465" s="2"/>
      <c r="Q465" s="2"/>
      <c r="R465" s="2">
        <v>0</v>
      </c>
      <c r="S465" s="2">
        <v>0</v>
      </c>
    </row>
    <row r="466" spans="1:19" s="12" customFormat="1" ht="16.5" hidden="1" customHeight="1">
      <c r="A466" s="4" t="s">
        <v>840</v>
      </c>
      <c r="B466" s="36"/>
      <c r="C466" s="36"/>
      <c r="D466" s="37"/>
      <c r="E466" s="7"/>
      <c r="F466" s="8"/>
      <c r="G466" s="8"/>
      <c r="H466" s="9"/>
      <c r="I466" s="169">
        <v>244</v>
      </c>
      <c r="J466" s="2"/>
      <c r="K466" s="2"/>
      <c r="L466" s="2"/>
      <c r="M466" s="2"/>
      <c r="N466" s="2">
        <f t="shared" si="270"/>
        <v>0</v>
      </c>
      <c r="O466" s="2"/>
      <c r="P466" s="2"/>
      <c r="Q466" s="2"/>
      <c r="R466" s="2">
        <v>0</v>
      </c>
      <c r="S466" s="2">
        <v>0</v>
      </c>
    </row>
    <row r="467" spans="1:19" s="12" customFormat="1" ht="24.75" hidden="1" customHeight="1">
      <c r="A467" s="4" t="s">
        <v>841</v>
      </c>
      <c r="B467" s="36"/>
      <c r="C467" s="36"/>
      <c r="D467" s="37"/>
      <c r="E467" s="7"/>
      <c r="F467" s="8"/>
      <c r="G467" s="8"/>
      <c r="H467" s="9"/>
      <c r="I467" s="169">
        <v>244</v>
      </c>
      <c r="J467" s="2">
        <v>131.30000000000001</v>
      </c>
      <c r="K467" s="2">
        <v>0</v>
      </c>
      <c r="L467" s="2"/>
      <c r="M467" s="2"/>
      <c r="N467" s="2">
        <f t="shared" si="270"/>
        <v>131.30000000000001</v>
      </c>
      <c r="O467" s="2"/>
      <c r="P467" s="2"/>
      <c r="Q467" s="2"/>
      <c r="R467" s="2">
        <v>0</v>
      </c>
      <c r="S467" s="2">
        <v>0</v>
      </c>
    </row>
    <row r="468" spans="1:19" s="12" customFormat="1" ht="23.25" hidden="1" customHeight="1">
      <c r="A468" s="4" t="s">
        <v>842</v>
      </c>
      <c r="B468" s="36"/>
      <c r="C468" s="36"/>
      <c r="D468" s="37"/>
      <c r="E468" s="7"/>
      <c r="F468" s="8"/>
      <c r="G468" s="8"/>
      <c r="H468" s="9"/>
      <c r="I468" s="169">
        <v>244</v>
      </c>
      <c r="J468" s="2">
        <v>2773.6</v>
      </c>
      <c r="K468" s="2">
        <v>0</v>
      </c>
      <c r="L468" s="2"/>
      <c r="M468" s="2"/>
      <c r="N468" s="2">
        <f t="shared" si="270"/>
        <v>2773.6</v>
      </c>
      <c r="O468" s="2"/>
      <c r="P468" s="2"/>
      <c r="Q468" s="2"/>
      <c r="R468" s="2">
        <v>0</v>
      </c>
      <c r="S468" s="2">
        <v>0</v>
      </c>
    </row>
    <row r="469" spans="1:19" s="24" customFormat="1" ht="15" customHeight="1">
      <c r="A469" s="18" t="s">
        <v>144</v>
      </c>
      <c r="B469" s="14" t="s">
        <v>239</v>
      </c>
      <c r="C469" s="14" t="s">
        <v>150</v>
      </c>
      <c r="D469" s="15" t="s">
        <v>204</v>
      </c>
      <c r="E469" s="26" t="s">
        <v>312</v>
      </c>
      <c r="F469" s="27" t="s">
        <v>122</v>
      </c>
      <c r="G469" s="27" t="s">
        <v>340</v>
      </c>
      <c r="H469" s="1" t="s">
        <v>359</v>
      </c>
      <c r="I469" s="16">
        <v>800</v>
      </c>
      <c r="J469" s="30">
        <f>J470</f>
        <v>31124.899999999998</v>
      </c>
      <c r="K469" s="30">
        <f>K470</f>
        <v>-1913.1</v>
      </c>
      <c r="L469" s="30">
        <f t="shared" ref="L469:S469" si="271">L470</f>
        <v>0</v>
      </c>
      <c r="M469" s="30">
        <f t="shared" si="271"/>
        <v>0</v>
      </c>
      <c r="N469" s="30">
        <f t="shared" si="271"/>
        <v>29211.8</v>
      </c>
      <c r="O469" s="30">
        <f t="shared" si="271"/>
        <v>0</v>
      </c>
      <c r="P469" s="30">
        <f t="shared" si="271"/>
        <v>0</v>
      </c>
      <c r="Q469" s="30">
        <f t="shared" si="271"/>
        <v>0</v>
      </c>
      <c r="R469" s="30">
        <f t="shared" si="271"/>
        <v>26845</v>
      </c>
      <c r="S469" s="30">
        <f t="shared" si="271"/>
        <v>27394.100000000002</v>
      </c>
    </row>
    <row r="470" spans="1:19" s="24" customFormat="1" ht="42.75" customHeight="1">
      <c r="A470" s="109" t="s">
        <v>397</v>
      </c>
      <c r="B470" s="110" t="s">
        <v>239</v>
      </c>
      <c r="C470" s="110" t="s">
        <v>150</v>
      </c>
      <c r="D470" s="111" t="s">
        <v>204</v>
      </c>
      <c r="E470" s="132" t="s">
        <v>312</v>
      </c>
      <c r="F470" s="133" t="s">
        <v>122</v>
      </c>
      <c r="G470" s="133" t="s">
        <v>340</v>
      </c>
      <c r="H470" s="134" t="s">
        <v>359</v>
      </c>
      <c r="I470" s="56">
        <v>810</v>
      </c>
      <c r="J470" s="128">
        <f t="shared" ref="J470:R470" si="272">SUM(J471:J473)</f>
        <v>31124.899999999998</v>
      </c>
      <c r="K470" s="128">
        <f t="shared" si="272"/>
        <v>-1913.1</v>
      </c>
      <c r="L470" s="128">
        <f t="shared" si="272"/>
        <v>0</v>
      </c>
      <c r="M470" s="128">
        <f t="shared" si="272"/>
        <v>0</v>
      </c>
      <c r="N470" s="128">
        <f t="shared" si="272"/>
        <v>29211.8</v>
      </c>
      <c r="O470" s="128">
        <f t="shared" si="272"/>
        <v>0</v>
      </c>
      <c r="P470" s="128">
        <f t="shared" si="272"/>
        <v>0</v>
      </c>
      <c r="Q470" s="128">
        <f t="shared" si="272"/>
        <v>0</v>
      </c>
      <c r="R470" s="128">
        <f t="shared" si="272"/>
        <v>26845</v>
      </c>
      <c r="S470" s="128">
        <f t="shared" ref="S470" si="273">SUM(S471:S473)</f>
        <v>27394.100000000002</v>
      </c>
    </row>
    <row r="471" spans="1:19" s="12" customFormat="1" ht="15.75" hidden="1" customHeight="1">
      <c r="A471" s="4" t="s">
        <v>790</v>
      </c>
      <c r="B471" s="36"/>
      <c r="C471" s="36"/>
      <c r="D471" s="37"/>
      <c r="E471" s="7"/>
      <c r="F471" s="8"/>
      <c r="G471" s="8"/>
      <c r="H471" s="9"/>
      <c r="I471" s="169">
        <v>811</v>
      </c>
      <c r="J471" s="2">
        <v>1783</v>
      </c>
      <c r="K471" s="2">
        <v>0</v>
      </c>
      <c r="L471" s="2"/>
      <c r="M471" s="2"/>
      <c r="N471" s="2">
        <f t="shared" ref="N471:N473" si="274">SUM(J471:M471)</f>
        <v>1783</v>
      </c>
      <c r="O471" s="2"/>
      <c r="P471" s="2"/>
      <c r="Q471" s="2"/>
      <c r="R471" s="2">
        <v>2137</v>
      </c>
      <c r="S471" s="2">
        <v>2315</v>
      </c>
    </row>
    <row r="472" spans="1:19" s="12" customFormat="1" ht="18" hidden="1" customHeight="1">
      <c r="A472" s="4" t="s">
        <v>683</v>
      </c>
      <c r="B472" s="36"/>
      <c r="C472" s="36"/>
      <c r="D472" s="37"/>
      <c r="E472" s="7"/>
      <c r="F472" s="8"/>
      <c r="G472" s="8"/>
      <c r="H472" s="9"/>
      <c r="I472" s="169">
        <v>811</v>
      </c>
      <c r="J472" s="2">
        <v>1352.3</v>
      </c>
      <c r="K472" s="2">
        <v>-379.6</v>
      </c>
      <c r="L472" s="2"/>
      <c r="M472" s="2"/>
      <c r="N472" s="2">
        <f t="shared" si="274"/>
        <v>972.69999999999993</v>
      </c>
      <c r="O472" s="2"/>
      <c r="P472" s="2"/>
      <c r="Q472" s="2"/>
      <c r="R472" s="2">
        <v>915.5</v>
      </c>
      <c r="S472" s="2">
        <v>928.7</v>
      </c>
    </row>
    <row r="473" spans="1:19" s="12" customFormat="1" ht="53.25" hidden="1" customHeight="1">
      <c r="A473" s="4" t="s">
        <v>843</v>
      </c>
      <c r="B473" s="36"/>
      <c r="C473" s="36"/>
      <c r="D473" s="37"/>
      <c r="E473" s="7"/>
      <c r="F473" s="8"/>
      <c r="G473" s="8"/>
      <c r="H473" s="9"/>
      <c r="I473" s="169">
        <v>811</v>
      </c>
      <c r="J473" s="2">
        <v>27989.599999999999</v>
      </c>
      <c r="K473" s="2">
        <f>-753.5-780</f>
        <v>-1533.5</v>
      </c>
      <c r="L473" s="2"/>
      <c r="M473" s="2"/>
      <c r="N473" s="2">
        <f t="shared" si="274"/>
        <v>26456.1</v>
      </c>
      <c r="O473" s="2"/>
      <c r="P473" s="2"/>
      <c r="Q473" s="2"/>
      <c r="R473" s="2">
        <f>23995.5-203</f>
        <v>23792.5</v>
      </c>
      <c r="S473" s="2">
        <f>24340.2-189.8</f>
        <v>24150.400000000001</v>
      </c>
    </row>
    <row r="474" spans="1:19" s="17" customFormat="1" ht="61.5" hidden="1" customHeight="1">
      <c r="A474" s="170" t="s">
        <v>39</v>
      </c>
      <c r="B474" s="14" t="s">
        <v>239</v>
      </c>
      <c r="C474" s="14" t="s">
        <v>150</v>
      </c>
      <c r="D474" s="15" t="s">
        <v>204</v>
      </c>
      <c r="E474" s="155" t="s">
        <v>312</v>
      </c>
      <c r="F474" s="156" t="s">
        <v>122</v>
      </c>
      <c r="G474" s="156" t="s">
        <v>340</v>
      </c>
      <c r="H474" s="157" t="s">
        <v>38</v>
      </c>
      <c r="I474" s="157"/>
      <c r="J474" s="158">
        <f t="shared" ref="J474:S476" si="275">J475</f>
        <v>0</v>
      </c>
      <c r="K474" s="158">
        <f t="shared" si="275"/>
        <v>0</v>
      </c>
      <c r="L474" s="158">
        <f t="shared" si="275"/>
        <v>0</v>
      </c>
      <c r="M474" s="158">
        <f t="shared" si="275"/>
        <v>0</v>
      </c>
      <c r="N474" s="158">
        <f t="shared" si="275"/>
        <v>0</v>
      </c>
      <c r="O474" s="158">
        <f t="shared" si="275"/>
        <v>0</v>
      </c>
      <c r="P474" s="158">
        <f t="shared" si="275"/>
        <v>0</v>
      </c>
      <c r="Q474" s="158">
        <f t="shared" si="275"/>
        <v>0</v>
      </c>
      <c r="R474" s="158">
        <f t="shared" si="275"/>
        <v>0</v>
      </c>
      <c r="S474" s="158">
        <f t="shared" si="275"/>
        <v>0</v>
      </c>
    </row>
    <row r="475" spans="1:19" s="24" customFormat="1" ht="27" hidden="1" customHeight="1">
      <c r="A475" s="18" t="s">
        <v>140</v>
      </c>
      <c r="B475" s="14" t="s">
        <v>239</v>
      </c>
      <c r="C475" s="14" t="s">
        <v>150</v>
      </c>
      <c r="D475" s="15" t="s">
        <v>204</v>
      </c>
      <c r="E475" s="26" t="s">
        <v>312</v>
      </c>
      <c r="F475" s="27" t="s">
        <v>122</v>
      </c>
      <c r="G475" s="27" t="s">
        <v>340</v>
      </c>
      <c r="H475" s="1" t="s">
        <v>38</v>
      </c>
      <c r="I475" s="16">
        <v>200</v>
      </c>
      <c r="J475" s="30">
        <f t="shared" si="275"/>
        <v>0</v>
      </c>
      <c r="K475" s="30">
        <f t="shared" si="275"/>
        <v>0</v>
      </c>
      <c r="L475" s="30">
        <f t="shared" si="275"/>
        <v>0</v>
      </c>
      <c r="M475" s="30">
        <f t="shared" si="275"/>
        <v>0</v>
      </c>
      <c r="N475" s="30">
        <f t="shared" si="275"/>
        <v>0</v>
      </c>
      <c r="O475" s="30">
        <f t="shared" si="275"/>
        <v>0</v>
      </c>
      <c r="P475" s="30">
        <f t="shared" si="275"/>
        <v>0</v>
      </c>
      <c r="Q475" s="30">
        <f t="shared" si="275"/>
        <v>0</v>
      </c>
      <c r="R475" s="30">
        <f t="shared" si="275"/>
        <v>0</v>
      </c>
      <c r="S475" s="30">
        <f t="shared" si="275"/>
        <v>0</v>
      </c>
    </row>
    <row r="476" spans="1:19" s="24" customFormat="1" ht="26.25" hidden="1" customHeight="1">
      <c r="A476" s="109" t="s">
        <v>419</v>
      </c>
      <c r="B476" s="110" t="s">
        <v>239</v>
      </c>
      <c r="C476" s="110" t="s">
        <v>150</v>
      </c>
      <c r="D476" s="111" t="s">
        <v>204</v>
      </c>
      <c r="E476" s="132" t="s">
        <v>312</v>
      </c>
      <c r="F476" s="133" t="s">
        <v>122</v>
      </c>
      <c r="G476" s="133" t="s">
        <v>340</v>
      </c>
      <c r="H476" s="134" t="s">
        <v>38</v>
      </c>
      <c r="I476" s="56">
        <v>240</v>
      </c>
      <c r="J476" s="128">
        <f t="shared" si="275"/>
        <v>0</v>
      </c>
      <c r="K476" s="128">
        <f t="shared" si="275"/>
        <v>0</v>
      </c>
      <c r="L476" s="128">
        <f t="shared" si="275"/>
        <v>0</v>
      </c>
      <c r="M476" s="128">
        <f t="shared" si="275"/>
        <v>0</v>
      </c>
      <c r="N476" s="128">
        <f t="shared" si="275"/>
        <v>0</v>
      </c>
      <c r="O476" s="128">
        <f t="shared" si="275"/>
        <v>0</v>
      </c>
      <c r="P476" s="128">
        <f t="shared" si="275"/>
        <v>0</v>
      </c>
      <c r="Q476" s="128">
        <f t="shared" si="275"/>
        <v>0</v>
      </c>
      <c r="R476" s="128">
        <f t="shared" si="275"/>
        <v>0</v>
      </c>
      <c r="S476" s="128">
        <f t="shared" si="275"/>
        <v>0</v>
      </c>
    </row>
    <row r="477" spans="1:19" s="12" customFormat="1" ht="13.5" hidden="1" customHeight="1">
      <c r="A477" s="4" t="s">
        <v>271</v>
      </c>
      <c r="B477" s="36"/>
      <c r="C477" s="36"/>
      <c r="D477" s="37"/>
      <c r="E477" s="7"/>
      <c r="F477" s="8"/>
      <c r="G477" s="8"/>
      <c r="H477" s="9"/>
      <c r="I477" s="169"/>
      <c r="J477" s="2"/>
      <c r="K477" s="2"/>
      <c r="L477" s="2"/>
      <c r="M477" s="2"/>
      <c r="N477" s="2">
        <f>SUM(J477:M477)</f>
        <v>0</v>
      </c>
      <c r="O477" s="2"/>
      <c r="P477" s="2"/>
      <c r="Q477" s="2"/>
      <c r="R477" s="2">
        <f>N477+Q477</f>
        <v>0</v>
      </c>
      <c r="S477" s="2">
        <f>O477+R477</f>
        <v>0</v>
      </c>
    </row>
    <row r="478" spans="1:19" s="76" customFormat="1" ht="14.25" customHeight="1">
      <c r="A478" s="73" t="s">
        <v>211</v>
      </c>
      <c r="B478" s="67" t="s">
        <v>239</v>
      </c>
      <c r="C478" s="67" t="s">
        <v>150</v>
      </c>
      <c r="D478" s="67" t="s">
        <v>212</v>
      </c>
      <c r="E478" s="304"/>
      <c r="F478" s="305"/>
      <c r="G478" s="305"/>
      <c r="H478" s="306"/>
      <c r="I478" s="67"/>
      <c r="J478" s="81">
        <f>J479+J492</f>
        <v>6376.9</v>
      </c>
      <c r="K478" s="81">
        <f>K479+K492</f>
        <v>-876.9</v>
      </c>
      <c r="L478" s="81">
        <f t="shared" ref="L478:R478" si="276">L479+L492</f>
        <v>0</v>
      </c>
      <c r="M478" s="81">
        <f t="shared" si="276"/>
        <v>0</v>
      </c>
      <c r="N478" s="81">
        <f t="shared" si="276"/>
        <v>5500</v>
      </c>
      <c r="O478" s="81">
        <f t="shared" si="276"/>
        <v>0</v>
      </c>
      <c r="P478" s="81">
        <f t="shared" si="276"/>
        <v>0</v>
      </c>
      <c r="Q478" s="81">
        <f t="shared" si="276"/>
        <v>0</v>
      </c>
      <c r="R478" s="81">
        <f t="shared" si="276"/>
        <v>5157.1000000000004</v>
      </c>
      <c r="S478" s="81">
        <f t="shared" ref="S478" si="277">S479+S492</f>
        <v>5231.1000000000004</v>
      </c>
    </row>
    <row r="479" spans="1:19" s="76" customFormat="1" ht="37.5" customHeight="1">
      <c r="A479" s="154" t="s">
        <v>667</v>
      </c>
      <c r="B479" s="67" t="s">
        <v>239</v>
      </c>
      <c r="C479" s="67" t="s">
        <v>150</v>
      </c>
      <c r="D479" s="116" t="s">
        <v>212</v>
      </c>
      <c r="E479" s="139" t="s">
        <v>281</v>
      </c>
      <c r="F479" s="140" t="s">
        <v>122</v>
      </c>
      <c r="G479" s="140" t="s">
        <v>340</v>
      </c>
      <c r="H479" s="141" t="s">
        <v>341</v>
      </c>
      <c r="I479" s="142"/>
      <c r="J479" s="143">
        <f>J480+J486</f>
        <v>6376.9</v>
      </c>
      <c r="K479" s="143">
        <f>K480+K486</f>
        <v>-876.9</v>
      </c>
      <c r="L479" s="143">
        <f t="shared" ref="L479:R479" si="278">L480+L486</f>
        <v>0</v>
      </c>
      <c r="M479" s="143">
        <f t="shared" si="278"/>
        <v>0</v>
      </c>
      <c r="N479" s="143">
        <f t="shared" si="278"/>
        <v>5500</v>
      </c>
      <c r="O479" s="143">
        <f t="shared" si="278"/>
        <v>0</v>
      </c>
      <c r="P479" s="143">
        <f t="shared" si="278"/>
        <v>0</v>
      </c>
      <c r="Q479" s="143">
        <f t="shared" si="278"/>
        <v>0</v>
      </c>
      <c r="R479" s="143">
        <f t="shared" si="278"/>
        <v>5157.1000000000004</v>
      </c>
      <c r="S479" s="143">
        <f t="shared" ref="S479" si="279">S480+S486</f>
        <v>5231.1000000000004</v>
      </c>
    </row>
    <row r="480" spans="1:19" s="17" customFormat="1" ht="18.75" customHeight="1">
      <c r="A480" s="150" t="s">
        <v>186</v>
      </c>
      <c r="B480" s="70" t="s">
        <v>239</v>
      </c>
      <c r="C480" s="70" t="s">
        <v>150</v>
      </c>
      <c r="D480" s="78" t="s">
        <v>212</v>
      </c>
      <c r="E480" s="26" t="s">
        <v>281</v>
      </c>
      <c r="F480" s="27" t="s">
        <v>122</v>
      </c>
      <c r="G480" s="27" t="s">
        <v>340</v>
      </c>
      <c r="H480" s="1" t="s">
        <v>350</v>
      </c>
      <c r="I480" s="1"/>
      <c r="J480" s="30">
        <f t="shared" ref="J480:S481" si="280">J481</f>
        <v>6376.9</v>
      </c>
      <c r="K480" s="30">
        <f t="shared" si="280"/>
        <v>-876.9</v>
      </c>
      <c r="L480" s="30">
        <f t="shared" si="280"/>
        <v>0</v>
      </c>
      <c r="M480" s="30">
        <f t="shared" si="280"/>
        <v>0</v>
      </c>
      <c r="N480" s="30">
        <f t="shared" si="280"/>
        <v>5500</v>
      </c>
      <c r="O480" s="30">
        <f t="shared" si="280"/>
        <v>0</v>
      </c>
      <c r="P480" s="30">
        <f t="shared" si="280"/>
        <v>0</v>
      </c>
      <c r="Q480" s="30">
        <f t="shared" si="280"/>
        <v>0</v>
      </c>
      <c r="R480" s="30">
        <f t="shared" si="280"/>
        <v>5157.1000000000004</v>
      </c>
      <c r="S480" s="30">
        <f t="shared" si="280"/>
        <v>5231.1000000000004</v>
      </c>
    </row>
    <row r="481" spans="1:19" s="17" customFormat="1" ht="24" customHeight="1">
      <c r="A481" s="150" t="s">
        <v>187</v>
      </c>
      <c r="B481" s="14" t="s">
        <v>239</v>
      </c>
      <c r="C481" s="14" t="s">
        <v>150</v>
      </c>
      <c r="D481" s="15" t="s">
        <v>212</v>
      </c>
      <c r="E481" s="26" t="s">
        <v>281</v>
      </c>
      <c r="F481" s="27" t="s">
        <v>122</v>
      </c>
      <c r="G481" s="27" t="s">
        <v>340</v>
      </c>
      <c r="H481" s="1" t="s">
        <v>350</v>
      </c>
      <c r="I481" s="1" t="s">
        <v>188</v>
      </c>
      <c r="J481" s="30">
        <f t="shared" si="280"/>
        <v>6376.9</v>
      </c>
      <c r="K481" s="30">
        <f t="shared" si="280"/>
        <v>-876.9</v>
      </c>
      <c r="L481" s="30">
        <f t="shared" si="280"/>
        <v>0</v>
      </c>
      <c r="M481" s="30">
        <f t="shared" si="280"/>
        <v>0</v>
      </c>
      <c r="N481" s="30">
        <f t="shared" si="280"/>
        <v>5500</v>
      </c>
      <c r="O481" s="30">
        <f t="shared" si="280"/>
        <v>0</v>
      </c>
      <c r="P481" s="30">
        <f t="shared" si="280"/>
        <v>0</v>
      </c>
      <c r="Q481" s="30">
        <f t="shared" si="280"/>
        <v>0</v>
      </c>
      <c r="R481" s="30">
        <f t="shared" si="280"/>
        <v>5157.1000000000004</v>
      </c>
      <c r="S481" s="30">
        <f t="shared" si="280"/>
        <v>5231.1000000000004</v>
      </c>
    </row>
    <row r="482" spans="1:19" s="24" customFormat="1" ht="16.5" customHeight="1">
      <c r="A482" s="171" t="s">
        <v>189</v>
      </c>
      <c r="B482" s="130" t="s">
        <v>239</v>
      </c>
      <c r="C482" s="130" t="s">
        <v>150</v>
      </c>
      <c r="D482" s="131" t="s">
        <v>212</v>
      </c>
      <c r="E482" s="132" t="s">
        <v>281</v>
      </c>
      <c r="F482" s="133" t="s">
        <v>122</v>
      </c>
      <c r="G482" s="133" t="s">
        <v>340</v>
      </c>
      <c r="H482" s="134" t="s">
        <v>350</v>
      </c>
      <c r="I482" s="134" t="s">
        <v>190</v>
      </c>
      <c r="J482" s="128">
        <f t="shared" ref="J482:R482" si="281">SUM(J483:J485)</f>
        <v>6376.9</v>
      </c>
      <c r="K482" s="128">
        <f t="shared" si="281"/>
        <v>-876.9</v>
      </c>
      <c r="L482" s="128">
        <f t="shared" si="281"/>
        <v>0</v>
      </c>
      <c r="M482" s="128">
        <f t="shared" si="281"/>
        <v>0</v>
      </c>
      <c r="N482" s="128">
        <f t="shared" si="281"/>
        <v>5500</v>
      </c>
      <c r="O482" s="128">
        <f t="shared" si="281"/>
        <v>0</v>
      </c>
      <c r="P482" s="128">
        <f t="shared" si="281"/>
        <v>0</v>
      </c>
      <c r="Q482" s="128">
        <f t="shared" si="281"/>
        <v>0</v>
      </c>
      <c r="R482" s="128">
        <f t="shared" si="281"/>
        <v>5157.1000000000004</v>
      </c>
      <c r="S482" s="128">
        <f t="shared" ref="S482" si="282">SUM(S483:S485)</f>
        <v>5231.1000000000004</v>
      </c>
    </row>
    <row r="483" spans="1:19" s="12" customFormat="1" ht="13.5" hidden="1" customHeight="1">
      <c r="A483" s="46" t="s">
        <v>256</v>
      </c>
      <c r="B483" s="5"/>
      <c r="C483" s="5"/>
      <c r="D483" s="6"/>
      <c r="E483" s="6"/>
      <c r="F483" s="172"/>
      <c r="G483" s="172"/>
      <c r="H483" s="10"/>
      <c r="I483" s="10" t="s">
        <v>427</v>
      </c>
      <c r="J483" s="2">
        <v>5739</v>
      </c>
      <c r="K483" s="2">
        <f>445.9-684.9</f>
        <v>-239</v>
      </c>
      <c r="L483" s="2"/>
      <c r="M483" s="2"/>
      <c r="N483" s="2">
        <f>SUM(J483:M483)</f>
        <v>5500</v>
      </c>
      <c r="O483" s="2"/>
      <c r="P483" s="2"/>
      <c r="Q483" s="2"/>
      <c r="R483" s="2">
        <v>5157.1000000000004</v>
      </c>
      <c r="S483" s="2">
        <v>5231.1000000000004</v>
      </c>
    </row>
    <row r="484" spans="1:19" s="12" customFormat="1" ht="14.25" hidden="1" customHeight="1">
      <c r="A484" s="46" t="s">
        <v>786</v>
      </c>
      <c r="B484" s="5"/>
      <c r="C484" s="5"/>
      <c r="D484" s="6"/>
      <c r="E484" s="6"/>
      <c r="F484" s="172"/>
      <c r="G484" s="172"/>
      <c r="H484" s="10"/>
      <c r="I484" s="10" t="s">
        <v>303</v>
      </c>
      <c r="J484" s="2"/>
      <c r="K484" s="2"/>
      <c r="L484" s="2"/>
      <c r="M484" s="2"/>
      <c r="N484" s="2">
        <f>SUM(J484:M484)</f>
        <v>0</v>
      </c>
      <c r="O484" s="2"/>
      <c r="P484" s="2"/>
      <c r="Q484" s="2"/>
      <c r="R484" s="2"/>
      <c r="S484" s="2"/>
    </row>
    <row r="485" spans="1:19" s="12" customFormat="1" ht="14.25" hidden="1" customHeight="1">
      <c r="A485" s="46" t="s">
        <v>785</v>
      </c>
      <c r="B485" s="5"/>
      <c r="C485" s="5"/>
      <c r="D485" s="6"/>
      <c r="E485" s="6"/>
      <c r="F485" s="172"/>
      <c r="G485" s="172"/>
      <c r="H485" s="10"/>
      <c r="I485" s="10" t="s">
        <v>303</v>
      </c>
      <c r="J485" s="2">
        <v>637.9</v>
      </c>
      <c r="K485" s="2">
        <v>-637.9</v>
      </c>
      <c r="L485" s="2"/>
      <c r="M485" s="2"/>
      <c r="N485" s="2">
        <f>SUM(J485:M485)</f>
        <v>0</v>
      </c>
      <c r="O485" s="2"/>
      <c r="P485" s="2"/>
      <c r="Q485" s="2"/>
      <c r="R485" s="2"/>
      <c r="S485" s="2"/>
    </row>
    <row r="486" spans="1:19" s="13" customFormat="1" ht="28.5" hidden="1" customHeight="1">
      <c r="A486" s="69" t="s">
        <v>351</v>
      </c>
      <c r="B486" s="14" t="s">
        <v>239</v>
      </c>
      <c r="C486" s="14" t="s">
        <v>150</v>
      </c>
      <c r="D486" s="15" t="s">
        <v>212</v>
      </c>
      <c r="E486" s="26" t="s">
        <v>281</v>
      </c>
      <c r="F486" s="27" t="s">
        <v>122</v>
      </c>
      <c r="G486" s="27" t="s">
        <v>340</v>
      </c>
      <c r="H486" s="1" t="s">
        <v>352</v>
      </c>
      <c r="I486" s="16"/>
      <c r="J486" s="30">
        <f t="shared" ref="J486:S487" si="283">J487</f>
        <v>0</v>
      </c>
      <c r="K486" s="30">
        <f t="shared" si="283"/>
        <v>0</v>
      </c>
      <c r="L486" s="30">
        <f t="shared" si="283"/>
        <v>0</v>
      </c>
      <c r="M486" s="30">
        <f t="shared" si="283"/>
        <v>0</v>
      </c>
      <c r="N486" s="30">
        <f t="shared" si="283"/>
        <v>0</v>
      </c>
      <c r="O486" s="30">
        <f t="shared" si="283"/>
        <v>0</v>
      </c>
      <c r="P486" s="30">
        <f t="shared" si="283"/>
        <v>0</v>
      </c>
      <c r="Q486" s="30">
        <f t="shared" si="283"/>
        <v>0</v>
      </c>
      <c r="R486" s="30">
        <f t="shared" si="283"/>
        <v>0</v>
      </c>
      <c r="S486" s="30">
        <f t="shared" si="283"/>
        <v>0</v>
      </c>
    </row>
    <row r="487" spans="1:19" s="17" customFormat="1" ht="21.75" hidden="1" customHeight="1">
      <c r="A487" s="18" t="s">
        <v>140</v>
      </c>
      <c r="B487" s="70" t="s">
        <v>239</v>
      </c>
      <c r="C487" s="70" t="s">
        <v>150</v>
      </c>
      <c r="D487" s="78" t="s">
        <v>212</v>
      </c>
      <c r="E487" s="26" t="s">
        <v>281</v>
      </c>
      <c r="F487" s="27" t="s">
        <v>122</v>
      </c>
      <c r="G487" s="27" t="s">
        <v>340</v>
      </c>
      <c r="H487" s="1" t="s">
        <v>352</v>
      </c>
      <c r="I487" s="127" t="s">
        <v>141</v>
      </c>
      <c r="J487" s="32">
        <f t="shared" si="283"/>
        <v>0</v>
      </c>
      <c r="K487" s="32">
        <f t="shared" si="283"/>
        <v>0</v>
      </c>
      <c r="L487" s="32">
        <f t="shared" si="283"/>
        <v>0</v>
      </c>
      <c r="M487" s="32">
        <f t="shared" si="283"/>
        <v>0</v>
      </c>
      <c r="N487" s="32">
        <f t="shared" si="283"/>
        <v>0</v>
      </c>
      <c r="O487" s="32">
        <f t="shared" si="283"/>
        <v>0</v>
      </c>
      <c r="P487" s="32">
        <f t="shared" si="283"/>
        <v>0</v>
      </c>
      <c r="Q487" s="32">
        <f t="shared" si="283"/>
        <v>0</v>
      </c>
      <c r="R487" s="32">
        <f t="shared" si="283"/>
        <v>0</v>
      </c>
      <c r="S487" s="32">
        <f t="shared" si="283"/>
        <v>0</v>
      </c>
    </row>
    <row r="488" spans="1:19" s="76" customFormat="1" ht="24.75" hidden="1" customHeight="1">
      <c r="A488" s="109" t="s">
        <v>419</v>
      </c>
      <c r="B488" s="130" t="s">
        <v>239</v>
      </c>
      <c r="C488" s="130" t="s">
        <v>150</v>
      </c>
      <c r="D488" s="131" t="s">
        <v>212</v>
      </c>
      <c r="E488" s="132" t="s">
        <v>281</v>
      </c>
      <c r="F488" s="133" t="s">
        <v>122</v>
      </c>
      <c r="G488" s="133" t="s">
        <v>340</v>
      </c>
      <c r="H488" s="134" t="s">
        <v>352</v>
      </c>
      <c r="I488" s="135" t="s">
        <v>143</v>
      </c>
      <c r="J488" s="40">
        <f>J489+J490+J491</f>
        <v>0</v>
      </c>
      <c r="K488" s="40">
        <f>K489+K490+K491</f>
        <v>0</v>
      </c>
      <c r="L488" s="40">
        <f t="shared" ref="L488:R488" si="284">L489+L490+L491</f>
        <v>0</v>
      </c>
      <c r="M488" s="40">
        <f t="shared" si="284"/>
        <v>0</v>
      </c>
      <c r="N488" s="40">
        <f t="shared" si="284"/>
        <v>0</v>
      </c>
      <c r="O488" s="40">
        <f t="shared" si="284"/>
        <v>0</v>
      </c>
      <c r="P488" s="40">
        <f t="shared" si="284"/>
        <v>0</v>
      </c>
      <c r="Q488" s="40">
        <f t="shared" si="284"/>
        <v>0</v>
      </c>
      <c r="R488" s="40">
        <f t="shared" si="284"/>
        <v>0</v>
      </c>
      <c r="S488" s="40">
        <f t="shared" ref="S488" si="285">S489+S490+S491</f>
        <v>0</v>
      </c>
    </row>
    <row r="489" spans="1:19" s="12" customFormat="1" ht="16.5" hidden="1" customHeight="1">
      <c r="A489" s="4" t="s">
        <v>413</v>
      </c>
      <c r="B489" s="5"/>
      <c r="C489" s="5"/>
      <c r="D489" s="6"/>
      <c r="E489" s="7"/>
      <c r="F489" s="8"/>
      <c r="G489" s="8"/>
      <c r="H489" s="9"/>
      <c r="I489" s="10" t="s">
        <v>387</v>
      </c>
      <c r="J489" s="11"/>
      <c r="K489" s="11"/>
      <c r="L489" s="11"/>
      <c r="M489" s="11"/>
      <c r="N489" s="2">
        <f>SUM(J489:M489)</f>
        <v>0</v>
      </c>
      <c r="O489" s="11"/>
      <c r="P489" s="11"/>
      <c r="Q489" s="11"/>
      <c r="R489" s="2">
        <f t="shared" ref="R489:S491" si="286">N489+Q489</f>
        <v>0</v>
      </c>
      <c r="S489" s="2">
        <f t="shared" si="286"/>
        <v>0</v>
      </c>
    </row>
    <row r="490" spans="1:19" s="12" customFormat="1" ht="14.25" hidden="1" customHeight="1">
      <c r="A490" s="4" t="s">
        <v>699</v>
      </c>
      <c r="B490" s="5"/>
      <c r="C490" s="5"/>
      <c r="D490" s="6"/>
      <c r="E490" s="7"/>
      <c r="F490" s="8"/>
      <c r="G490" s="8"/>
      <c r="H490" s="9"/>
      <c r="I490" s="10" t="s">
        <v>387</v>
      </c>
      <c r="J490" s="11"/>
      <c r="K490" s="11"/>
      <c r="L490" s="11"/>
      <c r="M490" s="11"/>
      <c r="N490" s="2">
        <f>SUM(J490:M490)</f>
        <v>0</v>
      </c>
      <c r="O490" s="11"/>
      <c r="P490" s="11"/>
      <c r="Q490" s="11"/>
      <c r="R490" s="2">
        <f t="shared" si="286"/>
        <v>0</v>
      </c>
      <c r="S490" s="2">
        <f t="shared" si="286"/>
        <v>0</v>
      </c>
    </row>
    <row r="491" spans="1:19" s="12" customFormat="1" ht="14.25" hidden="1" customHeight="1">
      <c r="A491" s="4" t="s">
        <v>700</v>
      </c>
      <c r="B491" s="5"/>
      <c r="C491" s="5"/>
      <c r="D491" s="6"/>
      <c r="E491" s="7"/>
      <c r="F491" s="8"/>
      <c r="G491" s="8"/>
      <c r="H491" s="9"/>
      <c r="I491" s="10" t="s">
        <v>387</v>
      </c>
      <c r="J491" s="11"/>
      <c r="K491" s="11"/>
      <c r="L491" s="11"/>
      <c r="M491" s="11"/>
      <c r="N491" s="2">
        <f>SUM(J491:M491)</f>
        <v>0</v>
      </c>
      <c r="O491" s="11"/>
      <c r="P491" s="11"/>
      <c r="Q491" s="11"/>
      <c r="R491" s="2">
        <f t="shared" si="286"/>
        <v>0</v>
      </c>
      <c r="S491" s="2">
        <f t="shared" si="286"/>
        <v>0</v>
      </c>
    </row>
    <row r="492" spans="1:19" s="17" customFormat="1" ht="25.5" hidden="1" customHeight="1">
      <c r="A492" s="136" t="s">
        <v>65</v>
      </c>
      <c r="B492" s="97" t="s">
        <v>239</v>
      </c>
      <c r="C492" s="97" t="s">
        <v>150</v>
      </c>
      <c r="D492" s="98" t="s">
        <v>212</v>
      </c>
      <c r="E492" s="98" t="s">
        <v>69</v>
      </c>
      <c r="F492" s="99" t="s">
        <v>122</v>
      </c>
      <c r="G492" s="99" t="s">
        <v>340</v>
      </c>
      <c r="H492" s="100" t="s">
        <v>341</v>
      </c>
      <c r="I492" s="100"/>
      <c r="J492" s="101">
        <f t="shared" ref="J492:S495" si="287">J493</f>
        <v>0</v>
      </c>
      <c r="K492" s="101">
        <f t="shared" si="287"/>
        <v>0</v>
      </c>
      <c r="L492" s="101">
        <f t="shared" si="287"/>
        <v>0</v>
      </c>
      <c r="M492" s="101">
        <f t="shared" si="287"/>
        <v>0</v>
      </c>
      <c r="N492" s="101">
        <f t="shared" si="287"/>
        <v>0</v>
      </c>
      <c r="O492" s="101">
        <f t="shared" si="287"/>
        <v>0</v>
      </c>
      <c r="P492" s="101">
        <f t="shared" si="287"/>
        <v>0</v>
      </c>
      <c r="Q492" s="101">
        <f t="shared" si="287"/>
        <v>0</v>
      </c>
      <c r="R492" s="101">
        <f t="shared" si="287"/>
        <v>0</v>
      </c>
      <c r="S492" s="101">
        <f t="shared" si="287"/>
        <v>0</v>
      </c>
    </row>
    <row r="493" spans="1:19" s="17" customFormat="1" ht="15" hidden="1" customHeight="1">
      <c r="A493" s="72" t="s">
        <v>66</v>
      </c>
      <c r="B493" s="70" t="s">
        <v>239</v>
      </c>
      <c r="C493" s="70" t="s">
        <v>150</v>
      </c>
      <c r="D493" s="78" t="s">
        <v>212</v>
      </c>
      <c r="E493" s="26" t="s">
        <v>69</v>
      </c>
      <c r="F493" s="27" t="s">
        <v>122</v>
      </c>
      <c r="G493" s="27" t="s">
        <v>340</v>
      </c>
      <c r="H493" s="1" t="s">
        <v>67</v>
      </c>
      <c r="I493" s="127"/>
      <c r="J493" s="32">
        <f t="shared" si="287"/>
        <v>0</v>
      </c>
      <c r="K493" s="32">
        <f t="shared" si="287"/>
        <v>0</v>
      </c>
      <c r="L493" s="32">
        <f t="shared" si="287"/>
        <v>0</v>
      </c>
      <c r="M493" s="32">
        <f t="shared" si="287"/>
        <v>0</v>
      </c>
      <c r="N493" s="32">
        <f t="shared" si="287"/>
        <v>0</v>
      </c>
      <c r="O493" s="32">
        <f t="shared" si="287"/>
        <v>0</v>
      </c>
      <c r="P493" s="32">
        <f t="shared" si="287"/>
        <v>0</v>
      </c>
      <c r="Q493" s="32">
        <f t="shared" si="287"/>
        <v>0</v>
      </c>
      <c r="R493" s="32">
        <f t="shared" si="287"/>
        <v>0</v>
      </c>
      <c r="S493" s="32">
        <f t="shared" si="287"/>
        <v>0</v>
      </c>
    </row>
    <row r="494" spans="1:19" s="13" customFormat="1" ht="26.25" hidden="1" customHeight="1">
      <c r="A494" s="150" t="s">
        <v>187</v>
      </c>
      <c r="B494" s="14" t="s">
        <v>239</v>
      </c>
      <c r="C494" s="14" t="s">
        <v>150</v>
      </c>
      <c r="D494" s="15" t="s">
        <v>212</v>
      </c>
      <c r="E494" s="15" t="s">
        <v>69</v>
      </c>
      <c r="F494" s="108" t="s">
        <v>122</v>
      </c>
      <c r="G494" s="108" t="s">
        <v>340</v>
      </c>
      <c r="H494" s="3" t="s">
        <v>67</v>
      </c>
      <c r="I494" s="3" t="s">
        <v>188</v>
      </c>
      <c r="J494" s="31">
        <f t="shared" si="287"/>
        <v>0</v>
      </c>
      <c r="K494" s="31">
        <f t="shared" si="287"/>
        <v>0</v>
      </c>
      <c r="L494" s="31">
        <f t="shared" si="287"/>
        <v>0</v>
      </c>
      <c r="M494" s="31">
        <f t="shared" si="287"/>
        <v>0</v>
      </c>
      <c r="N494" s="31">
        <f t="shared" si="287"/>
        <v>0</v>
      </c>
      <c r="O494" s="31">
        <f t="shared" si="287"/>
        <v>0</v>
      </c>
      <c r="P494" s="31">
        <f t="shared" si="287"/>
        <v>0</v>
      </c>
      <c r="Q494" s="31">
        <f t="shared" si="287"/>
        <v>0</v>
      </c>
      <c r="R494" s="31">
        <f t="shared" si="287"/>
        <v>0</v>
      </c>
      <c r="S494" s="31">
        <f t="shared" si="287"/>
        <v>0</v>
      </c>
    </row>
    <row r="495" spans="1:19" s="24" customFormat="1" ht="12" hidden="1" customHeight="1">
      <c r="A495" s="151" t="s">
        <v>189</v>
      </c>
      <c r="B495" s="110" t="s">
        <v>239</v>
      </c>
      <c r="C495" s="110" t="s">
        <v>150</v>
      </c>
      <c r="D495" s="111" t="s">
        <v>212</v>
      </c>
      <c r="E495" s="111" t="s">
        <v>69</v>
      </c>
      <c r="F495" s="112" t="s">
        <v>122</v>
      </c>
      <c r="G495" s="112" t="s">
        <v>340</v>
      </c>
      <c r="H495" s="113" t="s">
        <v>67</v>
      </c>
      <c r="I495" s="113" t="s">
        <v>190</v>
      </c>
      <c r="J495" s="39">
        <f t="shared" si="287"/>
        <v>0</v>
      </c>
      <c r="K495" s="39">
        <f t="shared" si="287"/>
        <v>0</v>
      </c>
      <c r="L495" s="39">
        <f t="shared" si="287"/>
        <v>0</v>
      </c>
      <c r="M495" s="39">
        <f t="shared" si="287"/>
        <v>0</v>
      </c>
      <c r="N495" s="39">
        <f t="shared" si="287"/>
        <v>0</v>
      </c>
      <c r="O495" s="39">
        <f t="shared" si="287"/>
        <v>0</v>
      </c>
      <c r="P495" s="39">
        <f t="shared" si="287"/>
        <v>0</v>
      </c>
      <c r="Q495" s="39">
        <f t="shared" si="287"/>
        <v>0</v>
      </c>
      <c r="R495" s="39">
        <f t="shared" si="287"/>
        <v>0</v>
      </c>
      <c r="S495" s="39">
        <f t="shared" si="287"/>
        <v>0</v>
      </c>
    </row>
    <row r="496" spans="1:19" s="12" customFormat="1" ht="13.5" hidden="1" customHeight="1">
      <c r="A496" s="46" t="s">
        <v>237</v>
      </c>
      <c r="B496" s="36"/>
      <c r="C496" s="36"/>
      <c r="D496" s="37"/>
      <c r="E496" s="37"/>
      <c r="F496" s="114"/>
      <c r="G496" s="114"/>
      <c r="H496" s="115"/>
      <c r="I496" s="115" t="s">
        <v>303</v>
      </c>
      <c r="J496" s="2"/>
      <c r="K496" s="2"/>
      <c r="L496" s="2"/>
      <c r="M496" s="2"/>
      <c r="N496" s="2">
        <f>SUM(J496:M496)</f>
        <v>0</v>
      </c>
      <c r="O496" s="2"/>
      <c r="P496" s="2"/>
      <c r="Q496" s="2"/>
      <c r="R496" s="2">
        <f>N496+Q496</f>
        <v>0</v>
      </c>
      <c r="S496" s="2">
        <f>O496+R496</f>
        <v>0</v>
      </c>
    </row>
    <row r="497" spans="1:19" s="76" customFormat="1" ht="21" hidden="1" customHeight="1">
      <c r="A497" s="66" t="s">
        <v>257</v>
      </c>
      <c r="B497" s="67" t="s">
        <v>239</v>
      </c>
      <c r="C497" s="67" t="s">
        <v>258</v>
      </c>
      <c r="D497" s="67"/>
      <c r="E497" s="304"/>
      <c r="F497" s="305"/>
      <c r="G497" s="305"/>
      <c r="H497" s="306"/>
      <c r="I497" s="67"/>
      <c r="J497" s="81">
        <f t="shared" ref="J497:S497" si="288">J498+J505+J530+J603</f>
        <v>44411.1</v>
      </c>
      <c r="K497" s="81">
        <f t="shared" si="288"/>
        <v>-10734.599999999999</v>
      </c>
      <c r="L497" s="81">
        <f t="shared" si="288"/>
        <v>0</v>
      </c>
      <c r="M497" s="81">
        <f t="shared" si="288"/>
        <v>0</v>
      </c>
      <c r="N497" s="81">
        <f t="shared" si="288"/>
        <v>33676.5</v>
      </c>
      <c r="O497" s="81">
        <f t="shared" si="288"/>
        <v>0</v>
      </c>
      <c r="P497" s="81">
        <f t="shared" si="288"/>
        <v>0</v>
      </c>
      <c r="Q497" s="81">
        <f t="shared" si="288"/>
        <v>0</v>
      </c>
      <c r="R497" s="81">
        <f t="shared" si="288"/>
        <v>30843.699999999997</v>
      </c>
      <c r="S497" s="81">
        <f t="shared" si="288"/>
        <v>31271.1</v>
      </c>
    </row>
    <row r="498" spans="1:19" s="17" customFormat="1" ht="13.5" hidden="1" customHeight="1">
      <c r="A498" s="73" t="s">
        <v>43</v>
      </c>
      <c r="B498" s="67" t="s">
        <v>239</v>
      </c>
      <c r="C498" s="67" t="s">
        <v>258</v>
      </c>
      <c r="D498" s="67" t="s">
        <v>119</v>
      </c>
      <c r="E498" s="304"/>
      <c r="F498" s="305"/>
      <c r="G498" s="305"/>
      <c r="H498" s="306"/>
      <c r="I498" s="67"/>
      <c r="J498" s="81">
        <f t="shared" ref="J498:S501" si="289">J499</f>
        <v>6</v>
      </c>
      <c r="K498" s="81">
        <f t="shared" si="289"/>
        <v>0</v>
      </c>
      <c r="L498" s="81">
        <f t="shared" si="289"/>
        <v>0</v>
      </c>
      <c r="M498" s="81">
        <f t="shared" si="289"/>
        <v>0</v>
      </c>
      <c r="N498" s="81">
        <f t="shared" si="289"/>
        <v>6</v>
      </c>
      <c r="O498" s="81">
        <f t="shared" si="289"/>
        <v>0</v>
      </c>
      <c r="P498" s="81">
        <f t="shared" si="289"/>
        <v>0</v>
      </c>
      <c r="Q498" s="81">
        <f t="shared" si="289"/>
        <v>0</v>
      </c>
      <c r="R498" s="81">
        <f t="shared" si="289"/>
        <v>0</v>
      </c>
      <c r="S498" s="81">
        <f t="shared" si="289"/>
        <v>0</v>
      </c>
    </row>
    <row r="499" spans="1:19" s="17" customFormat="1" ht="37.5" hidden="1" customHeight="1">
      <c r="A499" s="66" t="s">
        <v>452</v>
      </c>
      <c r="B499" s="67" t="s">
        <v>239</v>
      </c>
      <c r="C499" s="67" t="s">
        <v>258</v>
      </c>
      <c r="D499" s="116" t="s">
        <v>119</v>
      </c>
      <c r="E499" s="116" t="s">
        <v>131</v>
      </c>
      <c r="F499" s="117" t="s">
        <v>122</v>
      </c>
      <c r="G499" s="117" t="s">
        <v>340</v>
      </c>
      <c r="H499" s="118" t="s">
        <v>341</v>
      </c>
      <c r="I499" s="118"/>
      <c r="J499" s="34">
        <f t="shared" si="289"/>
        <v>6</v>
      </c>
      <c r="K499" s="34">
        <f t="shared" si="289"/>
        <v>0</v>
      </c>
      <c r="L499" s="34">
        <f t="shared" si="289"/>
        <v>0</v>
      </c>
      <c r="M499" s="34">
        <f t="shared" si="289"/>
        <v>0</v>
      </c>
      <c r="N499" s="34">
        <f t="shared" si="289"/>
        <v>6</v>
      </c>
      <c r="O499" s="34">
        <f t="shared" si="289"/>
        <v>0</v>
      </c>
      <c r="P499" s="34">
        <f t="shared" si="289"/>
        <v>0</v>
      </c>
      <c r="Q499" s="34">
        <f t="shared" si="289"/>
        <v>0</v>
      </c>
      <c r="R499" s="34">
        <f t="shared" si="289"/>
        <v>0</v>
      </c>
      <c r="S499" s="34">
        <f t="shared" si="289"/>
        <v>0</v>
      </c>
    </row>
    <row r="500" spans="1:19" s="17" customFormat="1" ht="16.5" hidden="1" customHeight="1">
      <c r="A500" s="18" t="s">
        <v>348</v>
      </c>
      <c r="B500" s="14" t="s">
        <v>239</v>
      </c>
      <c r="C500" s="14" t="s">
        <v>258</v>
      </c>
      <c r="D500" s="15" t="s">
        <v>119</v>
      </c>
      <c r="E500" s="26" t="s">
        <v>131</v>
      </c>
      <c r="F500" s="27" t="s">
        <v>122</v>
      </c>
      <c r="G500" s="27" t="s">
        <v>340</v>
      </c>
      <c r="H500" s="1" t="s">
        <v>349</v>
      </c>
      <c r="I500" s="3"/>
      <c r="J500" s="31">
        <f t="shared" si="289"/>
        <v>6</v>
      </c>
      <c r="K500" s="31">
        <f t="shared" si="289"/>
        <v>0</v>
      </c>
      <c r="L500" s="31">
        <f t="shared" si="289"/>
        <v>0</v>
      </c>
      <c r="M500" s="31">
        <f t="shared" si="289"/>
        <v>0</v>
      </c>
      <c r="N500" s="31">
        <f t="shared" si="289"/>
        <v>6</v>
      </c>
      <c r="O500" s="31">
        <f t="shared" si="289"/>
        <v>0</v>
      </c>
      <c r="P500" s="31">
        <f t="shared" si="289"/>
        <v>0</v>
      </c>
      <c r="Q500" s="31">
        <f t="shared" si="289"/>
        <v>0</v>
      </c>
      <c r="R500" s="31">
        <f t="shared" si="289"/>
        <v>0</v>
      </c>
      <c r="S500" s="31">
        <f t="shared" si="289"/>
        <v>0</v>
      </c>
    </row>
    <row r="501" spans="1:19" s="17" customFormat="1" ht="24" hidden="1" customHeight="1">
      <c r="A501" s="18" t="s">
        <v>176</v>
      </c>
      <c r="B501" s="14"/>
      <c r="C501" s="70"/>
      <c r="D501" s="78"/>
      <c r="E501" s="26"/>
      <c r="F501" s="27"/>
      <c r="G501" s="27"/>
      <c r="H501" s="1"/>
      <c r="I501" s="127" t="s">
        <v>502</v>
      </c>
      <c r="J501" s="32">
        <f t="shared" si="289"/>
        <v>6</v>
      </c>
      <c r="K501" s="32">
        <f t="shared" si="289"/>
        <v>0</v>
      </c>
      <c r="L501" s="32">
        <f t="shared" si="289"/>
        <v>0</v>
      </c>
      <c r="M501" s="32">
        <f t="shared" si="289"/>
        <v>0</v>
      </c>
      <c r="N501" s="32">
        <f t="shared" si="289"/>
        <v>6</v>
      </c>
      <c r="O501" s="32">
        <f t="shared" si="289"/>
        <v>0</v>
      </c>
      <c r="P501" s="32">
        <f t="shared" si="289"/>
        <v>0</v>
      </c>
      <c r="Q501" s="32">
        <f t="shared" si="289"/>
        <v>0</v>
      </c>
      <c r="R501" s="32">
        <f t="shared" si="289"/>
        <v>0</v>
      </c>
      <c r="S501" s="32">
        <f t="shared" si="289"/>
        <v>0</v>
      </c>
    </row>
    <row r="502" spans="1:19" s="76" customFormat="1" ht="26.25" hidden="1" customHeight="1">
      <c r="A502" s="109" t="s">
        <v>185</v>
      </c>
      <c r="B502" s="130"/>
      <c r="C502" s="130"/>
      <c r="D502" s="131"/>
      <c r="E502" s="132"/>
      <c r="F502" s="133"/>
      <c r="G502" s="133"/>
      <c r="H502" s="134"/>
      <c r="I502" s="135" t="s">
        <v>184</v>
      </c>
      <c r="J502" s="40">
        <f t="shared" ref="J502:S502" si="290">J504+J503</f>
        <v>6</v>
      </c>
      <c r="K502" s="40">
        <f t="shared" si="290"/>
        <v>0</v>
      </c>
      <c r="L502" s="40">
        <f t="shared" si="290"/>
        <v>0</v>
      </c>
      <c r="M502" s="40">
        <f t="shared" si="290"/>
        <v>0</v>
      </c>
      <c r="N502" s="40">
        <f t="shared" si="290"/>
        <v>6</v>
      </c>
      <c r="O502" s="40">
        <f t="shared" si="290"/>
        <v>0</v>
      </c>
      <c r="P502" s="40">
        <f t="shared" si="290"/>
        <v>0</v>
      </c>
      <c r="Q502" s="40">
        <f t="shared" si="290"/>
        <v>0</v>
      </c>
      <c r="R502" s="40">
        <f t="shared" si="290"/>
        <v>0</v>
      </c>
      <c r="S502" s="40">
        <f t="shared" si="290"/>
        <v>0</v>
      </c>
    </row>
    <row r="503" spans="1:19" s="12" customFormat="1" ht="24.75" hidden="1" customHeight="1">
      <c r="A503" s="41" t="s">
        <v>827</v>
      </c>
      <c r="B503" s="130"/>
      <c r="C503" s="130"/>
      <c r="D503" s="131"/>
      <c r="E503" s="132"/>
      <c r="F503" s="133"/>
      <c r="G503" s="133"/>
      <c r="H503" s="134"/>
      <c r="I503" s="135"/>
      <c r="J503" s="128">
        <v>6</v>
      </c>
      <c r="K503" s="128">
        <v>0</v>
      </c>
      <c r="L503" s="128"/>
      <c r="M503" s="128"/>
      <c r="N503" s="2">
        <f t="shared" ref="N503" si="291">SUM(J503:M503)</f>
        <v>6</v>
      </c>
      <c r="O503" s="128"/>
      <c r="P503" s="128"/>
      <c r="Q503" s="128"/>
      <c r="R503" s="2">
        <v>0</v>
      </c>
      <c r="S503" s="2">
        <v>0</v>
      </c>
    </row>
    <row r="504" spans="1:19" s="12" customFormat="1" ht="17.25" hidden="1" customHeight="1">
      <c r="A504" s="4"/>
      <c r="B504" s="36"/>
      <c r="C504" s="5"/>
      <c r="D504" s="6"/>
      <c r="E504" s="6"/>
      <c r="F504" s="172"/>
      <c r="G504" s="172"/>
      <c r="H504" s="10"/>
      <c r="I504" s="10"/>
      <c r="J504" s="29"/>
      <c r="K504" s="29"/>
      <c r="L504" s="29"/>
      <c r="M504" s="29"/>
      <c r="N504" s="2">
        <f>SUM(J504:M504)</f>
        <v>0</v>
      </c>
      <c r="O504" s="29"/>
      <c r="P504" s="29"/>
      <c r="Q504" s="29"/>
      <c r="R504" s="2"/>
      <c r="S504" s="2"/>
    </row>
    <row r="505" spans="1:19" s="17" customFormat="1" ht="13.5" customHeight="1">
      <c r="A505" s="73" t="s">
        <v>259</v>
      </c>
      <c r="B505" s="67" t="s">
        <v>239</v>
      </c>
      <c r="C505" s="67" t="s">
        <v>258</v>
      </c>
      <c r="D505" s="67" t="s">
        <v>121</v>
      </c>
      <c r="E505" s="304"/>
      <c r="F505" s="305"/>
      <c r="G505" s="305"/>
      <c r="H505" s="306"/>
      <c r="I505" s="67"/>
      <c r="J505" s="81">
        <f t="shared" ref="J505:R505" si="292">J520+J506+J513</f>
        <v>4814.7</v>
      </c>
      <c r="K505" s="81">
        <f t="shared" si="292"/>
        <v>-3313.2999999999997</v>
      </c>
      <c r="L505" s="81">
        <f t="shared" si="292"/>
        <v>0</v>
      </c>
      <c r="M505" s="81">
        <f t="shared" si="292"/>
        <v>0</v>
      </c>
      <c r="N505" s="81">
        <f t="shared" si="292"/>
        <v>1501.4</v>
      </c>
      <c r="O505" s="81">
        <f t="shared" si="292"/>
        <v>0</v>
      </c>
      <c r="P505" s="81">
        <f t="shared" si="292"/>
        <v>0</v>
      </c>
      <c r="Q505" s="81">
        <f t="shared" si="292"/>
        <v>0</v>
      </c>
      <c r="R505" s="81">
        <f t="shared" si="292"/>
        <v>1268.3</v>
      </c>
      <c r="S505" s="81">
        <f t="shared" ref="S505" si="293">S520+S506+S513</f>
        <v>1286.5</v>
      </c>
    </row>
    <row r="506" spans="1:19" s="17" customFormat="1" ht="23.25" hidden="1" customHeight="1">
      <c r="A506" s="154" t="s">
        <v>667</v>
      </c>
      <c r="B506" s="67" t="s">
        <v>239</v>
      </c>
      <c r="C506" s="67" t="s">
        <v>258</v>
      </c>
      <c r="D506" s="116" t="s">
        <v>121</v>
      </c>
      <c r="E506" s="116" t="s">
        <v>281</v>
      </c>
      <c r="F506" s="117" t="s">
        <v>122</v>
      </c>
      <c r="G506" s="117" t="s">
        <v>340</v>
      </c>
      <c r="H506" s="118" t="s">
        <v>341</v>
      </c>
      <c r="I506" s="118"/>
      <c r="J506" s="34">
        <f>J507</f>
        <v>1918.3</v>
      </c>
      <c r="K506" s="34">
        <f>K507</f>
        <v>-1918.3</v>
      </c>
      <c r="L506" s="34">
        <f t="shared" ref="L506:S506" si="294">L507</f>
        <v>0</v>
      </c>
      <c r="M506" s="34">
        <f t="shared" si="294"/>
        <v>0</v>
      </c>
      <c r="N506" s="34">
        <f t="shared" si="294"/>
        <v>0</v>
      </c>
      <c r="O506" s="34">
        <f t="shared" si="294"/>
        <v>0</v>
      </c>
      <c r="P506" s="34">
        <f t="shared" si="294"/>
        <v>0</v>
      </c>
      <c r="Q506" s="34">
        <f t="shared" si="294"/>
        <v>0</v>
      </c>
      <c r="R506" s="34">
        <f t="shared" si="294"/>
        <v>0</v>
      </c>
      <c r="S506" s="34">
        <f t="shared" si="294"/>
        <v>0</v>
      </c>
    </row>
    <row r="507" spans="1:19" s="17" customFormat="1" ht="25.5" hidden="1" customHeight="1">
      <c r="A507" s="72" t="s">
        <v>351</v>
      </c>
      <c r="B507" s="70" t="s">
        <v>239</v>
      </c>
      <c r="C507" s="70" t="s">
        <v>258</v>
      </c>
      <c r="D507" s="78" t="s">
        <v>121</v>
      </c>
      <c r="E507" s="78" t="s">
        <v>281</v>
      </c>
      <c r="F507" s="145" t="s">
        <v>122</v>
      </c>
      <c r="G507" s="145" t="s">
        <v>340</v>
      </c>
      <c r="H507" s="127" t="s">
        <v>352</v>
      </c>
      <c r="I507" s="127"/>
      <c r="J507" s="32">
        <f t="shared" ref="J507:S508" si="295">J508</f>
        <v>1918.3</v>
      </c>
      <c r="K507" s="32">
        <f t="shared" si="295"/>
        <v>-1918.3</v>
      </c>
      <c r="L507" s="32">
        <f t="shared" si="295"/>
        <v>0</v>
      </c>
      <c r="M507" s="32">
        <f t="shared" si="295"/>
        <v>0</v>
      </c>
      <c r="N507" s="32">
        <f t="shared" si="295"/>
        <v>0</v>
      </c>
      <c r="O507" s="32">
        <f t="shared" si="295"/>
        <v>0</v>
      </c>
      <c r="P507" s="32">
        <f t="shared" si="295"/>
        <v>0</v>
      </c>
      <c r="Q507" s="32">
        <f t="shared" si="295"/>
        <v>0</v>
      </c>
      <c r="R507" s="32">
        <f t="shared" si="295"/>
        <v>0</v>
      </c>
      <c r="S507" s="32">
        <f t="shared" si="295"/>
        <v>0</v>
      </c>
    </row>
    <row r="508" spans="1:19" s="17" customFormat="1" ht="24.75" hidden="1" customHeight="1">
      <c r="A508" s="18" t="s">
        <v>140</v>
      </c>
      <c r="B508" s="70" t="s">
        <v>239</v>
      </c>
      <c r="C508" s="70" t="s">
        <v>258</v>
      </c>
      <c r="D508" s="78" t="s">
        <v>121</v>
      </c>
      <c r="E508" s="78" t="s">
        <v>281</v>
      </c>
      <c r="F508" s="145" t="s">
        <v>122</v>
      </c>
      <c r="G508" s="145" t="s">
        <v>340</v>
      </c>
      <c r="H508" s="127" t="s">
        <v>352</v>
      </c>
      <c r="I508" s="127" t="s">
        <v>141</v>
      </c>
      <c r="J508" s="32">
        <f t="shared" si="295"/>
        <v>1918.3</v>
      </c>
      <c r="K508" s="32">
        <f t="shared" si="295"/>
        <v>-1918.3</v>
      </c>
      <c r="L508" s="32">
        <f t="shared" si="295"/>
        <v>0</v>
      </c>
      <c r="M508" s="32">
        <f t="shared" si="295"/>
        <v>0</v>
      </c>
      <c r="N508" s="32">
        <f t="shared" si="295"/>
        <v>0</v>
      </c>
      <c r="O508" s="32">
        <f t="shared" si="295"/>
        <v>0</v>
      </c>
      <c r="P508" s="32">
        <f t="shared" si="295"/>
        <v>0</v>
      </c>
      <c r="Q508" s="32">
        <f t="shared" si="295"/>
        <v>0</v>
      </c>
      <c r="R508" s="32">
        <f t="shared" si="295"/>
        <v>0</v>
      </c>
      <c r="S508" s="32">
        <f t="shared" si="295"/>
        <v>0</v>
      </c>
    </row>
    <row r="509" spans="1:19" s="24" customFormat="1" ht="13.5" hidden="1" customHeight="1">
      <c r="A509" s="109" t="s">
        <v>419</v>
      </c>
      <c r="B509" s="130" t="s">
        <v>239</v>
      </c>
      <c r="C509" s="130" t="s">
        <v>258</v>
      </c>
      <c r="D509" s="131" t="s">
        <v>121</v>
      </c>
      <c r="E509" s="131" t="s">
        <v>281</v>
      </c>
      <c r="F509" s="148" t="s">
        <v>122</v>
      </c>
      <c r="G509" s="148" t="s">
        <v>340</v>
      </c>
      <c r="H509" s="135" t="s">
        <v>352</v>
      </c>
      <c r="I509" s="135" t="s">
        <v>143</v>
      </c>
      <c r="J509" s="40">
        <f t="shared" ref="J509:R509" si="296">SUM(J510:J512)</f>
        <v>1918.3</v>
      </c>
      <c r="K509" s="40">
        <f t="shared" si="296"/>
        <v>-1918.3</v>
      </c>
      <c r="L509" s="40">
        <f t="shared" si="296"/>
        <v>0</v>
      </c>
      <c r="M509" s="40">
        <f t="shared" si="296"/>
        <v>0</v>
      </c>
      <c r="N509" s="40">
        <f t="shared" si="296"/>
        <v>0</v>
      </c>
      <c r="O509" s="40">
        <f t="shared" si="296"/>
        <v>0</v>
      </c>
      <c r="P509" s="40">
        <f t="shared" si="296"/>
        <v>0</v>
      </c>
      <c r="Q509" s="40">
        <f t="shared" si="296"/>
        <v>0</v>
      </c>
      <c r="R509" s="40">
        <f t="shared" si="296"/>
        <v>0</v>
      </c>
      <c r="S509" s="40">
        <f t="shared" ref="S509" si="297">SUM(S510:S512)</f>
        <v>0</v>
      </c>
    </row>
    <row r="510" spans="1:19" s="12" customFormat="1" ht="15" hidden="1" customHeight="1">
      <c r="A510" s="173"/>
      <c r="B510" s="5"/>
      <c r="C510" s="5"/>
      <c r="D510" s="6"/>
      <c r="E510" s="6"/>
      <c r="F510" s="172"/>
      <c r="G510" s="172"/>
      <c r="H510" s="10"/>
      <c r="I510" s="10"/>
      <c r="J510" s="2"/>
      <c r="K510" s="2"/>
      <c r="L510" s="2"/>
      <c r="M510" s="2"/>
      <c r="N510" s="2">
        <f>SUM(J510:M510)</f>
        <v>0</v>
      </c>
      <c r="O510" s="2"/>
      <c r="P510" s="2"/>
      <c r="Q510" s="2"/>
      <c r="R510" s="2">
        <f t="shared" ref="R510:S512" si="298">N510+Q510</f>
        <v>0</v>
      </c>
      <c r="S510" s="2">
        <f t="shared" si="298"/>
        <v>0</v>
      </c>
    </row>
    <row r="511" spans="1:19" s="12" customFormat="1" ht="15" hidden="1" customHeight="1">
      <c r="A511" s="173"/>
      <c r="B511" s="5"/>
      <c r="C511" s="5"/>
      <c r="D511" s="6"/>
      <c r="E511" s="6"/>
      <c r="F511" s="172"/>
      <c r="G511" s="172"/>
      <c r="H511" s="10"/>
      <c r="I511" s="10"/>
      <c r="J511" s="2">
        <v>1130</v>
      </c>
      <c r="K511" s="2">
        <v>-1130</v>
      </c>
      <c r="L511" s="2"/>
      <c r="M511" s="2"/>
      <c r="N511" s="2">
        <f>SUM(J511:M511)</f>
        <v>0</v>
      </c>
      <c r="O511" s="2"/>
      <c r="P511" s="2"/>
      <c r="Q511" s="2"/>
      <c r="R511" s="2">
        <f t="shared" si="298"/>
        <v>0</v>
      </c>
      <c r="S511" s="2">
        <f t="shared" si="298"/>
        <v>0</v>
      </c>
    </row>
    <row r="512" spans="1:19" s="12" customFormat="1" ht="15.75" hidden="1" customHeight="1">
      <c r="A512" s="173"/>
      <c r="B512" s="5"/>
      <c r="C512" s="5"/>
      <c r="D512" s="6"/>
      <c r="E512" s="6"/>
      <c r="F512" s="172"/>
      <c r="G512" s="172"/>
      <c r="H512" s="10"/>
      <c r="I512" s="10"/>
      <c r="J512" s="2">
        <v>788.3</v>
      </c>
      <c r="K512" s="2">
        <v>-788.3</v>
      </c>
      <c r="L512" s="2"/>
      <c r="M512" s="2"/>
      <c r="N512" s="2">
        <f>SUM(J512:M512)</f>
        <v>0</v>
      </c>
      <c r="O512" s="2"/>
      <c r="P512" s="2"/>
      <c r="Q512" s="2"/>
      <c r="R512" s="2">
        <f t="shared" si="298"/>
        <v>0</v>
      </c>
      <c r="S512" s="2">
        <f t="shared" si="298"/>
        <v>0</v>
      </c>
    </row>
    <row r="513" spans="1:19" s="17" customFormat="1" ht="36.75" customHeight="1">
      <c r="A513" s="73" t="s">
        <v>669</v>
      </c>
      <c r="B513" s="67" t="s">
        <v>239</v>
      </c>
      <c r="C513" s="67" t="s">
        <v>258</v>
      </c>
      <c r="D513" s="116" t="s">
        <v>121</v>
      </c>
      <c r="E513" s="116" t="s">
        <v>312</v>
      </c>
      <c r="F513" s="117" t="s">
        <v>122</v>
      </c>
      <c r="G513" s="117" t="s">
        <v>340</v>
      </c>
      <c r="H513" s="118" t="s">
        <v>341</v>
      </c>
      <c r="I513" s="118"/>
      <c r="J513" s="34">
        <f>J514</f>
        <v>2115</v>
      </c>
      <c r="K513" s="34">
        <f>K514</f>
        <v>-713.6</v>
      </c>
      <c r="L513" s="34">
        <f t="shared" ref="L513:S513" si="299">L514</f>
        <v>0</v>
      </c>
      <c r="M513" s="34">
        <f t="shared" si="299"/>
        <v>0</v>
      </c>
      <c r="N513" s="34">
        <f t="shared" si="299"/>
        <v>1401.4</v>
      </c>
      <c r="O513" s="34">
        <f t="shared" si="299"/>
        <v>0</v>
      </c>
      <c r="P513" s="34">
        <f t="shared" si="299"/>
        <v>0</v>
      </c>
      <c r="Q513" s="34">
        <f t="shared" si="299"/>
        <v>0</v>
      </c>
      <c r="R513" s="34">
        <f t="shared" si="299"/>
        <v>1268.3</v>
      </c>
      <c r="S513" s="34">
        <f t="shared" si="299"/>
        <v>1286.5</v>
      </c>
    </row>
    <row r="514" spans="1:19" s="17" customFormat="1" ht="16.5" customHeight="1">
      <c r="A514" s="72" t="s">
        <v>260</v>
      </c>
      <c r="B514" s="14" t="s">
        <v>239</v>
      </c>
      <c r="C514" s="14" t="s">
        <v>258</v>
      </c>
      <c r="D514" s="15" t="s">
        <v>121</v>
      </c>
      <c r="E514" s="15" t="s">
        <v>312</v>
      </c>
      <c r="F514" s="108" t="s">
        <v>122</v>
      </c>
      <c r="G514" s="108" t="s">
        <v>340</v>
      </c>
      <c r="H514" s="3" t="s">
        <v>361</v>
      </c>
      <c r="I514" s="3"/>
      <c r="J514" s="31">
        <f>J515+J517</f>
        <v>2115</v>
      </c>
      <c r="K514" s="31">
        <f>K515+K517</f>
        <v>-713.6</v>
      </c>
      <c r="L514" s="31">
        <f t="shared" ref="L514:R514" si="300">L515+L517</f>
        <v>0</v>
      </c>
      <c r="M514" s="31">
        <f t="shared" si="300"/>
        <v>0</v>
      </c>
      <c r="N514" s="31">
        <f t="shared" si="300"/>
        <v>1401.4</v>
      </c>
      <c r="O514" s="31">
        <f t="shared" si="300"/>
        <v>0</v>
      </c>
      <c r="P514" s="31">
        <f t="shared" si="300"/>
        <v>0</v>
      </c>
      <c r="Q514" s="31">
        <f t="shared" si="300"/>
        <v>0</v>
      </c>
      <c r="R514" s="31">
        <f t="shared" si="300"/>
        <v>1268.3</v>
      </c>
      <c r="S514" s="31">
        <f t="shared" ref="S514" si="301">S515+S517</f>
        <v>1286.5</v>
      </c>
    </row>
    <row r="515" spans="1:19" s="17" customFormat="1" ht="26.25" hidden="1" customHeight="1">
      <c r="A515" s="18" t="s">
        <v>140</v>
      </c>
      <c r="B515" s="14" t="s">
        <v>239</v>
      </c>
      <c r="C515" s="70" t="s">
        <v>258</v>
      </c>
      <c r="D515" s="78" t="s">
        <v>121</v>
      </c>
      <c r="E515" s="78" t="s">
        <v>312</v>
      </c>
      <c r="F515" s="145" t="s">
        <v>122</v>
      </c>
      <c r="G515" s="145" t="s">
        <v>340</v>
      </c>
      <c r="H515" s="127" t="s">
        <v>361</v>
      </c>
      <c r="I515" s="127" t="s">
        <v>141</v>
      </c>
      <c r="J515" s="32">
        <f t="shared" ref="J515:S515" si="302">J516</f>
        <v>0</v>
      </c>
      <c r="K515" s="32">
        <f t="shared" si="302"/>
        <v>0</v>
      </c>
      <c r="L515" s="32">
        <f t="shared" si="302"/>
        <v>0</v>
      </c>
      <c r="M515" s="32">
        <f t="shared" si="302"/>
        <v>0</v>
      </c>
      <c r="N515" s="32">
        <f t="shared" si="302"/>
        <v>0</v>
      </c>
      <c r="O515" s="32">
        <f t="shared" si="302"/>
        <v>0</v>
      </c>
      <c r="P515" s="32">
        <f t="shared" si="302"/>
        <v>0</v>
      </c>
      <c r="Q515" s="32">
        <f t="shared" si="302"/>
        <v>0</v>
      </c>
      <c r="R515" s="32">
        <f t="shared" si="302"/>
        <v>0</v>
      </c>
      <c r="S515" s="32">
        <f t="shared" si="302"/>
        <v>0</v>
      </c>
    </row>
    <row r="516" spans="1:19" s="12" customFormat="1" ht="23.25" hidden="1" customHeight="1">
      <c r="A516" s="109" t="s">
        <v>419</v>
      </c>
      <c r="B516" s="110" t="s">
        <v>239</v>
      </c>
      <c r="C516" s="110" t="s">
        <v>258</v>
      </c>
      <c r="D516" s="111" t="s">
        <v>121</v>
      </c>
      <c r="E516" s="111" t="s">
        <v>312</v>
      </c>
      <c r="F516" s="112" t="s">
        <v>122</v>
      </c>
      <c r="G516" s="112" t="s">
        <v>340</v>
      </c>
      <c r="H516" s="113" t="s">
        <v>361</v>
      </c>
      <c r="I516" s="113" t="s">
        <v>143</v>
      </c>
      <c r="J516" s="128"/>
      <c r="K516" s="128"/>
      <c r="L516" s="128"/>
      <c r="M516" s="128"/>
      <c r="N516" s="2">
        <f>SUM(J516:M516)</f>
        <v>0</v>
      </c>
      <c r="O516" s="128"/>
      <c r="P516" s="128"/>
      <c r="Q516" s="128"/>
      <c r="R516" s="2">
        <f>N516+Q516</f>
        <v>0</v>
      </c>
      <c r="S516" s="2">
        <f>O516+R516</f>
        <v>0</v>
      </c>
    </row>
    <row r="517" spans="1:19" s="17" customFormat="1" ht="14.25" customHeight="1">
      <c r="A517" s="18" t="s">
        <v>144</v>
      </c>
      <c r="B517" s="14" t="s">
        <v>239</v>
      </c>
      <c r="C517" s="70" t="s">
        <v>258</v>
      </c>
      <c r="D517" s="78" t="s">
        <v>121</v>
      </c>
      <c r="E517" s="78" t="s">
        <v>312</v>
      </c>
      <c r="F517" s="145" t="s">
        <v>122</v>
      </c>
      <c r="G517" s="145" t="s">
        <v>340</v>
      </c>
      <c r="H517" s="127" t="s">
        <v>361</v>
      </c>
      <c r="I517" s="127" t="s">
        <v>145</v>
      </c>
      <c r="J517" s="32">
        <f>J518</f>
        <v>2115</v>
      </c>
      <c r="K517" s="32">
        <f>K518</f>
        <v>-713.6</v>
      </c>
      <c r="L517" s="32">
        <f t="shared" ref="L517:S517" si="303">L518</f>
        <v>0</v>
      </c>
      <c r="M517" s="32">
        <f t="shared" si="303"/>
        <v>0</v>
      </c>
      <c r="N517" s="32">
        <f t="shared" si="303"/>
        <v>1401.4</v>
      </c>
      <c r="O517" s="32">
        <f t="shared" si="303"/>
        <v>0</v>
      </c>
      <c r="P517" s="32">
        <f t="shared" si="303"/>
        <v>0</v>
      </c>
      <c r="Q517" s="32">
        <f t="shared" si="303"/>
        <v>0</v>
      </c>
      <c r="R517" s="32">
        <f t="shared" si="303"/>
        <v>1268.3</v>
      </c>
      <c r="S517" s="32">
        <f t="shared" si="303"/>
        <v>1286.5</v>
      </c>
    </row>
    <row r="518" spans="1:19" s="12" customFormat="1" ht="36" customHeight="1">
      <c r="A518" s="109" t="s">
        <v>397</v>
      </c>
      <c r="B518" s="110" t="s">
        <v>239</v>
      </c>
      <c r="C518" s="110" t="s">
        <v>258</v>
      </c>
      <c r="D518" s="111" t="s">
        <v>121</v>
      </c>
      <c r="E518" s="111" t="s">
        <v>312</v>
      </c>
      <c r="F518" s="112" t="s">
        <v>122</v>
      </c>
      <c r="G518" s="112" t="s">
        <v>340</v>
      </c>
      <c r="H518" s="113" t="s">
        <v>361</v>
      </c>
      <c r="I518" s="113" t="s">
        <v>174</v>
      </c>
      <c r="J518" s="39">
        <f>SUM(J519:J519)</f>
        <v>2115</v>
      </c>
      <c r="K518" s="39">
        <f>SUM(K519:K519)</f>
        <v>-713.6</v>
      </c>
      <c r="L518" s="39">
        <f t="shared" ref="L518:S518" si="304">SUM(L519:L519)</f>
        <v>0</v>
      </c>
      <c r="M518" s="39">
        <f t="shared" si="304"/>
        <v>0</v>
      </c>
      <c r="N518" s="39">
        <f t="shared" si="304"/>
        <v>1401.4</v>
      </c>
      <c r="O518" s="39">
        <f t="shared" si="304"/>
        <v>0</v>
      </c>
      <c r="P518" s="39">
        <f t="shared" si="304"/>
        <v>0</v>
      </c>
      <c r="Q518" s="39">
        <f t="shared" si="304"/>
        <v>0</v>
      </c>
      <c r="R518" s="39">
        <f t="shared" si="304"/>
        <v>1268.3</v>
      </c>
      <c r="S518" s="39">
        <f t="shared" si="304"/>
        <v>1286.5</v>
      </c>
    </row>
    <row r="519" spans="1:19" s="12" customFormat="1" ht="23.25" hidden="1" customHeight="1">
      <c r="A519" s="4" t="s">
        <v>701</v>
      </c>
      <c r="B519" s="5"/>
      <c r="C519" s="5"/>
      <c r="D519" s="6"/>
      <c r="E519" s="7"/>
      <c r="F519" s="8"/>
      <c r="G519" s="8"/>
      <c r="H519" s="9"/>
      <c r="I519" s="10" t="s">
        <v>874</v>
      </c>
      <c r="J519" s="11">
        <v>2115</v>
      </c>
      <c r="K519" s="11">
        <v>-713.6</v>
      </c>
      <c r="L519" s="11"/>
      <c r="M519" s="11"/>
      <c r="N519" s="2">
        <f>SUM(J519:M519)</f>
        <v>1401.4</v>
      </c>
      <c r="O519" s="11"/>
      <c r="P519" s="11"/>
      <c r="Q519" s="11"/>
      <c r="R519" s="11">
        <v>1268.3</v>
      </c>
      <c r="S519" s="11">
        <v>1286.5</v>
      </c>
    </row>
    <row r="520" spans="1:19" s="76" customFormat="1" ht="39" hidden="1" customHeight="1">
      <c r="A520" s="138" t="s">
        <v>823</v>
      </c>
      <c r="B520" s="67" t="s">
        <v>239</v>
      </c>
      <c r="C520" s="67" t="s">
        <v>258</v>
      </c>
      <c r="D520" s="116" t="s">
        <v>121</v>
      </c>
      <c r="E520" s="139" t="s">
        <v>289</v>
      </c>
      <c r="F520" s="140" t="s">
        <v>122</v>
      </c>
      <c r="G520" s="140" t="s">
        <v>340</v>
      </c>
      <c r="H520" s="141" t="s">
        <v>341</v>
      </c>
      <c r="I520" s="142"/>
      <c r="J520" s="143">
        <f t="shared" ref="J520:S522" si="305">J521</f>
        <v>781.4</v>
      </c>
      <c r="K520" s="143">
        <f t="shared" si="305"/>
        <v>-681.4</v>
      </c>
      <c r="L520" s="143">
        <f t="shared" si="305"/>
        <v>0</v>
      </c>
      <c r="M520" s="143">
        <f t="shared" si="305"/>
        <v>0</v>
      </c>
      <c r="N520" s="143">
        <f t="shared" si="305"/>
        <v>100</v>
      </c>
      <c r="O520" s="143">
        <f t="shared" si="305"/>
        <v>0</v>
      </c>
      <c r="P520" s="143">
        <f t="shared" si="305"/>
        <v>0</v>
      </c>
      <c r="Q520" s="143">
        <f t="shared" si="305"/>
        <v>0</v>
      </c>
      <c r="R520" s="143">
        <f t="shared" si="305"/>
        <v>0</v>
      </c>
      <c r="S520" s="143">
        <f t="shared" si="305"/>
        <v>0</v>
      </c>
    </row>
    <row r="521" spans="1:19" s="17" customFormat="1" ht="28.5" hidden="1" customHeight="1">
      <c r="A521" s="18" t="s">
        <v>255</v>
      </c>
      <c r="B521" s="70" t="s">
        <v>239</v>
      </c>
      <c r="C521" s="70" t="s">
        <v>258</v>
      </c>
      <c r="D521" s="78" t="s">
        <v>121</v>
      </c>
      <c r="E521" s="26" t="s">
        <v>289</v>
      </c>
      <c r="F521" s="27" t="s">
        <v>122</v>
      </c>
      <c r="G521" s="27" t="s">
        <v>340</v>
      </c>
      <c r="H521" s="1" t="s">
        <v>360</v>
      </c>
      <c r="I521" s="1"/>
      <c r="J521" s="30">
        <f t="shared" si="305"/>
        <v>781.4</v>
      </c>
      <c r="K521" s="30">
        <f t="shared" si="305"/>
        <v>-681.4</v>
      </c>
      <c r="L521" s="30">
        <f t="shared" si="305"/>
        <v>0</v>
      </c>
      <c r="M521" s="30">
        <f t="shared" si="305"/>
        <v>0</v>
      </c>
      <c r="N521" s="30">
        <f t="shared" si="305"/>
        <v>100</v>
      </c>
      <c r="O521" s="30">
        <f t="shared" si="305"/>
        <v>0</v>
      </c>
      <c r="P521" s="30">
        <f t="shared" si="305"/>
        <v>0</v>
      </c>
      <c r="Q521" s="30">
        <f t="shared" si="305"/>
        <v>0</v>
      </c>
      <c r="R521" s="30">
        <f>R522+R527</f>
        <v>0</v>
      </c>
      <c r="S521" s="30">
        <f>S522+S527</f>
        <v>0</v>
      </c>
    </row>
    <row r="522" spans="1:19" s="17" customFormat="1" ht="24" hidden="1" customHeight="1">
      <c r="A522" s="18" t="s">
        <v>140</v>
      </c>
      <c r="B522" s="70" t="s">
        <v>239</v>
      </c>
      <c r="C522" s="70" t="s">
        <v>258</v>
      </c>
      <c r="D522" s="78" t="s">
        <v>121</v>
      </c>
      <c r="E522" s="26" t="s">
        <v>289</v>
      </c>
      <c r="F522" s="27" t="s">
        <v>137</v>
      </c>
      <c r="G522" s="27" t="s">
        <v>340</v>
      </c>
      <c r="H522" s="1" t="s">
        <v>360</v>
      </c>
      <c r="I522" s="127" t="s">
        <v>141</v>
      </c>
      <c r="J522" s="32">
        <f t="shared" si="305"/>
        <v>781.4</v>
      </c>
      <c r="K522" s="32">
        <f t="shared" si="305"/>
        <v>-681.4</v>
      </c>
      <c r="L522" s="32">
        <f t="shared" si="305"/>
        <v>0</v>
      </c>
      <c r="M522" s="32">
        <f t="shared" si="305"/>
        <v>0</v>
      </c>
      <c r="N522" s="32">
        <f t="shared" si="305"/>
        <v>100</v>
      </c>
      <c r="O522" s="32">
        <f t="shared" si="305"/>
        <v>0</v>
      </c>
      <c r="P522" s="32">
        <f t="shared" si="305"/>
        <v>0</v>
      </c>
      <c r="Q522" s="32">
        <f t="shared" si="305"/>
        <v>0</v>
      </c>
      <c r="R522" s="32">
        <f t="shared" si="305"/>
        <v>0</v>
      </c>
      <c r="S522" s="32">
        <f t="shared" si="305"/>
        <v>0</v>
      </c>
    </row>
    <row r="523" spans="1:19" s="76" customFormat="1" ht="24.75" hidden="1" customHeight="1">
      <c r="A523" s="109" t="s">
        <v>419</v>
      </c>
      <c r="B523" s="130" t="s">
        <v>239</v>
      </c>
      <c r="C523" s="130" t="s">
        <v>258</v>
      </c>
      <c r="D523" s="131" t="s">
        <v>121</v>
      </c>
      <c r="E523" s="132" t="s">
        <v>289</v>
      </c>
      <c r="F523" s="133" t="s">
        <v>137</v>
      </c>
      <c r="G523" s="133" t="s">
        <v>340</v>
      </c>
      <c r="H523" s="134" t="s">
        <v>360</v>
      </c>
      <c r="I523" s="135" t="s">
        <v>143</v>
      </c>
      <c r="J523" s="40">
        <f>SUM(J524:J526)</f>
        <v>781.4</v>
      </c>
      <c r="K523" s="40">
        <f>SUM(K524:K526)</f>
        <v>-681.4</v>
      </c>
      <c r="L523" s="40">
        <f t="shared" ref="L523:Q523" si="306">SUM(L524:L526)</f>
        <v>0</v>
      </c>
      <c r="M523" s="40">
        <f t="shared" si="306"/>
        <v>0</v>
      </c>
      <c r="N523" s="40">
        <f t="shared" si="306"/>
        <v>100</v>
      </c>
      <c r="O523" s="40">
        <f t="shared" si="306"/>
        <v>0</v>
      </c>
      <c r="P523" s="40">
        <f t="shared" si="306"/>
        <v>0</v>
      </c>
      <c r="Q523" s="40">
        <f t="shared" si="306"/>
        <v>0</v>
      </c>
      <c r="R523" s="40">
        <f>SUM(R524:R526)</f>
        <v>0</v>
      </c>
      <c r="S523" s="40">
        <f>SUM(S524:S526)</f>
        <v>0</v>
      </c>
    </row>
    <row r="524" spans="1:19" s="12" customFormat="1" ht="49.5" hidden="1" customHeight="1">
      <c r="A524" s="4" t="s">
        <v>844</v>
      </c>
      <c r="B524" s="5"/>
      <c r="C524" s="5"/>
      <c r="D524" s="6"/>
      <c r="E524" s="7"/>
      <c r="F524" s="8"/>
      <c r="G524" s="8"/>
      <c r="H524" s="9"/>
      <c r="I524" s="10" t="s">
        <v>387</v>
      </c>
      <c r="J524" s="11">
        <v>50</v>
      </c>
      <c r="K524" s="11">
        <v>0</v>
      </c>
      <c r="L524" s="11"/>
      <c r="M524" s="11"/>
      <c r="N524" s="2">
        <f>SUM(J524:M524)</f>
        <v>50</v>
      </c>
      <c r="O524" s="11"/>
      <c r="P524" s="11"/>
      <c r="Q524" s="11"/>
      <c r="R524" s="2">
        <v>0</v>
      </c>
      <c r="S524" s="2">
        <v>0</v>
      </c>
    </row>
    <row r="525" spans="1:19" s="12" customFormat="1" ht="29.25" hidden="1" customHeight="1">
      <c r="A525" s="4" t="s">
        <v>845</v>
      </c>
      <c r="B525" s="5"/>
      <c r="C525" s="5"/>
      <c r="D525" s="6"/>
      <c r="E525" s="7"/>
      <c r="F525" s="8"/>
      <c r="G525" s="8"/>
      <c r="H525" s="9"/>
      <c r="I525" s="10" t="s">
        <v>387</v>
      </c>
      <c r="J525" s="11">
        <v>50</v>
      </c>
      <c r="K525" s="11">
        <v>0</v>
      </c>
      <c r="L525" s="11"/>
      <c r="M525" s="11"/>
      <c r="N525" s="2">
        <f>SUM(J525:M525)</f>
        <v>50</v>
      </c>
      <c r="O525" s="11"/>
      <c r="P525" s="11"/>
      <c r="Q525" s="11"/>
      <c r="R525" s="11">
        <v>0</v>
      </c>
      <c r="S525" s="11">
        <v>0</v>
      </c>
    </row>
    <row r="526" spans="1:19" s="12" customFormat="1" ht="25.5" hidden="1" customHeight="1">
      <c r="A526" s="4" t="s">
        <v>846</v>
      </c>
      <c r="B526" s="5"/>
      <c r="C526" s="5"/>
      <c r="D526" s="6"/>
      <c r="E526" s="7"/>
      <c r="F526" s="8"/>
      <c r="G526" s="8"/>
      <c r="H526" s="9"/>
      <c r="I526" s="10" t="s">
        <v>387</v>
      </c>
      <c r="J526" s="11">
        <v>681.4</v>
      </c>
      <c r="K526" s="11">
        <v>-681.4</v>
      </c>
      <c r="L526" s="11"/>
      <c r="M526" s="11"/>
      <c r="N526" s="2">
        <f>SUM(J526:M526)</f>
        <v>0</v>
      </c>
      <c r="O526" s="11"/>
      <c r="P526" s="11"/>
      <c r="Q526" s="11"/>
      <c r="R526" s="11">
        <v>0</v>
      </c>
      <c r="S526" s="11">
        <v>0</v>
      </c>
    </row>
    <row r="527" spans="1:19" s="17" customFormat="1" ht="17.25" hidden="1" customHeight="1">
      <c r="A527" s="18" t="s">
        <v>144</v>
      </c>
      <c r="B527" s="70" t="s">
        <v>239</v>
      </c>
      <c r="C527" s="70" t="s">
        <v>258</v>
      </c>
      <c r="D527" s="78" t="s">
        <v>121</v>
      </c>
      <c r="E527" s="26" t="s">
        <v>289</v>
      </c>
      <c r="F527" s="27" t="s">
        <v>137</v>
      </c>
      <c r="G527" s="27" t="s">
        <v>340</v>
      </c>
      <c r="H527" s="1" t="s">
        <v>360</v>
      </c>
      <c r="I527" s="127" t="s">
        <v>145</v>
      </c>
      <c r="J527" s="32">
        <f t="shared" ref="J527:S527" si="307">J528</f>
        <v>31099.800000000003</v>
      </c>
      <c r="K527" s="32">
        <f t="shared" si="307"/>
        <v>-7538.7999999999993</v>
      </c>
      <c r="L527" s="32">
        <f t="shared" si="307"/>
        <v>0</v>
      </c>
      <c r="M527" s="32">
        <f t="shared" si="307"/>
        <v>0</v>
      </c>
      <c r="N527" s="32">
        <f t="shared" si="307"/>
        <v>23561.000000000004</v>
      </c>
      <c r="O527" s="32">
        <f t="shared" si="307"/>
        <v>0</v>
      </c>
      <c r="P527" s="32">
        <f t="shared" si="307"/>
        <v>0</v>
      </c>
      <c r="Q527" s="32">
        <f t="shared" si="307"/>
        <v>0</v>
      </c>
      <c r="R527" s="32">
        <f t="shared" si="307"/>
        <v>0</v>
      </c>
      <c r="S527" s="32">
        <f t="shared" si="307"/>
        <v>0</v>
      </c>
    </row>
    <row r="528" spans="1:19" s="76" customFormat="1" ht="24.75" hidden="1" customHeight="1">
      <c r="A528" s="109" t="s">
        <v>397</v>
      </c>
      <c r="B528" s="130" t="s">
        <v>239</v>
      </c>
      <c r="C528" s="130" t="s">
        <v>258</v>
      </c>
      <c r="D528" s="131" t="s">
        <v>121</v>
      </c>
      <c r="E528" s="132" t="s">
        <v>289</v>
      </c>
      <c r="F528" s="133" t="s">
        <v>137</v>
      </c>
      <c r="G528" s="133" t="s">
        <v>340</v>
      </c>
      <c r="H528" s="134" t="s">
        <v>360</v>
      </c>
      <c r="I528" s="135" t="s">
        <v>174</v>
      </c>
      <c r="J528" s="40">
        <f>SUM(J529:J531)</f>
        <v>31099.800000000003</v>
      </c>
      <c r="K528" s="40">
        <f>SUM(K529:K531)</f>
        <v>-7538.7999999999993</v>
      </c>
      <c r="L528" s="40">
        <f t="shared" ref="L528:Q528" si="308">SUM(L529:L531)</f>
        <v>0</v>
      </c>
      <c r="M528" s="40">
        <f t="shared" si="308"/>
        <v>0</v>
      </c>
      <c r="N528" s="40">
        <f t="shared" si="308"/>
        <v>23561.000000000004</v>
      </c>
      <c r="O528" s="40">
        <f t="shared" si="308"/>
        <v>0</v>
      </c>
      <c r="P528" s="40">
        <f t="shared" si="308"/>
        <v>0</v>
      </c>
      <c r="Q528" s="40">
        <f t="shared" si="308"/>
        <v>0</v>
      </c>
      <c r="R528" s="40">
        <f>R529</f>
        <v>0</v>
      </c>
      <c r="S528" s="40">
        <f>S529</f>
        <v>0</v>
      </c>
    </row>
    <row r="529" spans="1:19" s="12" customFormat="1" ht="37.5" hidden="1" customHeight="1">
      <c r="A529" s="4" t="s">
        <v>847</v>
      </c>
      <c r="B529" s="5"/>
      <c r="C529" s="5"/>
      <c r="D529" s="6"/>
      <c r="E529" s="7"/>
      <c r="F529" s="8"/>
      <c r="G529" s="8"/>
      <c r="H529" s="9"/>
      <c r="I529" s="10" t="s">
        <v>874</v>
      </c>
      <c r="J529" s="11">
        <v>50</v>
      </c>
      <c r="K529" s="11">
        <v>0</v>
      </c>
      <c r="L529" s="11"/>
      <c r="M529" s="11"/>
      <c r="N529" s="2">
        <f>SUM(J529:M529)</f>
        <v>50</v>
      </c>
      <c r="O529" s="11"/>
      <c r="P529" s="11"/>
      <c r="Q529" s="11"/>
      <c r="R529" s="11">
        <v>0</v>
      </c>
      <c r="S529" s="11">
        <v>0</v>
      </c>
    </row>
    <row r="530" spans="1:19" s="25" customFormat="1" ht="16.5" customHeight="1">
      <c r="A530" s="73" t="s">
        <v>261</v>
      </c>
      <c r="B530" s="67" t="s">
        <v>239</v>
      </c>
      <c r="C530" s="67" t="s">
        <v>258</v>
      </c>
      <c r="D530" s="67" t="s">
        <v>131</v>
      </c>
      <c r="E530" s="313"/>
      <c r="F530" s="314"/>
      <c r="G530" s="314"/>
      <c r="H530" s="315"/>
      <c r="I530" s="67"/>
      <c r="J530" s="81">
        <f t="shared" ref="J530:R530" si="309">J531+J541+J578</f>
        <v>29213.9</v>
      </c>
      <c r="K530" s="81">
        <f t="shared" si="309"/>
        <v>-7038.7999999999993</v>
      </c>
      <c r="L530" s="81">
        <f t="shared" si="309"/>
        <v>0</v>
      </c>
      <c r="M530" s="81">
        <f t="shared" si="309"/>
        <v>0</v>
      </c>
      <c r="N530" s="81">
        <f t="shared" si="309"/>
        <v>22175.100000000002</v>
      </c>
      <c r="O530" s="81">
        <f t="shared" si="309"/>
        <v>0</v>
      </c>
      <c r="P530" s="81">
        <f t="shared" si="309"/>
        <v>0</v>
      </c>
      <c r="Q530" s="81">
        <f t="shared" si="309"/>
        <v>0</v>
      </c>
      <c r="R530" s="81">
        <f t="shared" si="309"/>
        <v>19886.699999999997</v>
      </c>
      <c r="S530" s="81">
        <f t="shared" ref="S530" si="310">S531+S541+S578</f>
        <v>20157</v>
      </c>
    </row>
    <row r="531" spans="1:19" s="17" customFormat="1" ht="40.5" hidden="1" customHeight="1">
      <c r="A531" s="154" t="s">
        <v>667</v>
      </c>
      <c r="B531" s="67" t="s">
        <v>239</v>
      </c>
      <c r="C531" s="67" t="s">
        <v>258</v>
      </c>
      <c r="D531" s="116" t="s">
        <v>131</v>
      </c>
      <c r="E531" s="116" t="s">
        <v>281</v>
      </c>
      <c r="F531" s="117" t="s">
        <v>122</v>
      </c>
      <c r="G531" s="117" t="s">
        <v>340</v>
      </c>
      <c r="H531" s="118" t="s">
        <v>341</v>
      </c>
      <c r="I531" s="118"/>
      <c r="J531" s="34">
        <f t="shared" ref="J531:R531" si="311">J532+J537</f>
        <v>1835.9</v>
      </c>
      <c r="K531" s="34">
        <f t="shared" si="311"/>
        <v>-500</v>
      </c>
      <c r="L531" s="34">
        <f t="shared" si="311"/>
        <v>0</v>
      </c>
      <c r="M531" s="34">
        <f t="shared" si="311"/>
        <v>0</v>
      </c>
      <c r="N531" s="34">
        <f t="shared" si="311"/>
        <v>1335.9</v>
      </c>
      <c r="O531" s="34">
        <f t="shared" si="311"/>
        <v>0</v>
      </c>
      <c r="P531" s="34">
        <f t="shared" si="311"/>
        <v>0</v>
      </c>
      <c r="Q531" s="34">
        <f t="shared" si="311"/>
        <v>0</v>
      </c>
      <c r="R531" s="34">
        <f t="shared" si="311"/>
        <v>0</v>
      </c>
      <c r="S531" s="34">
        <f t="shared" ref="S531" si="312">S532+S537</f>
        <v>0</v>
      </c>
    </row>
    <row r="532" spans="1:19" s="17" customFormat="1" ht="25.5" hidden="1" customHeight="1">
      <c r="A532" s="72" t="s">
        <v>241</v>
      </c>
      <c r="B532" s="70" t="s">
        <v>239</v>
      </c>
      <c r="C532" s="70" t="s">
        <v>258</v>
      </c>
      <c r="D532" s="78" t="s">
        <v>131</v>
      </c>
      <c r="E532" s="78" t="s">
        <v>281</v>
      </c>
      <c r="F532" s="145" t="s">
        <v>122</v>
      </c>
      <c r="G532" s="145" t="s">
        <v>340</v>
      </c>
      <c r="H532" s="127" t="s">
        <v>358</v>
      </c>
      <c r="I532" s="127"/>
      <c r="J532" s="32">
        <f t="shared" ref="J532:S532" si="313">J533</f>
        <v>1835.9</v>
      </c>
      <c r="K532" s="32">
        <f t="shared" si="313"/>
        <v>-500</v>
      </c>
      <c r="L532" s="32">
        <f t="shared" si="313"/>
        <v>0</v>
      </c>
      <c r="M532" s="32">
        <f t="shared" si="313"/>
        <v>0</v>
      </c>
      <c r="N532" s="32">
        <f t="shared" si="313"/>
        <v>1335.9</v>
      </c>
      <c r="O532" s="32">
        <f t="shared" si="313"/>
        <v>0</v>
      </c>
      <c r="P532" s="32">
        <f t="shared" si="313"/>
        <v>0</v>
      </c>
      <c r="Q532" s="32">
        <f t="shared" si="313"/>
        <v>0</v>
      </c>
      <c r="R532" s="32">
        <f t="shared" si="313"/>
        <v>0</v>
      </c>
      <c r="S532" s="32">
        <f t="shared" si="313"/>
        <v>0</v>
      </c>
    </row>
    <row r="533" spans="1:19" s="17" customFormat="1" ht="25.5" hidden="1" customHeight="1">
      <c r="A533" s="18" t="s">
        <v>242</v>
      </c>
      <c r="B533" s="70" t="s">
        <v>239</v>
      </c>
      <c r="C533" s="70" t="s">
        <v>258</v>
      </c>
      <c r="D533" s="78" t="s">
        <v>131</v>
      </c>
      <c r="E533" s="78" t="s">
        <v>281</v>
      </c>
      <c r="F533" s="145" t="s">
        <v>122</v>
      </c>
      <c r="G533" s="145" t="s">
        <v>340</v>
      </c>
      <c r="H533" s="127" t="s">
        <v>358</v>
      </c>
      <c r="I533" s="127" t="s">
        <v>243</v>
      </c>
      <c r="J533" s="32">
        <f t="shared" ref="J533:S533" si="314">J534</f>
        <v>1835.9</v>
      </c>
      <c r="K533" s="32">
        <f t="shared" si="314"/>
        <v>-500</v>
      </c>
      <c r="L533" s="32">
        <f t="shared" si="314"/>
        <v>0</v>
      </c>
      <c r="M533" s="32">
        <f t="shared" si="314"/>
        <v>0</v>
      </c>
      <c r="N533" s="32">
        <f t="shared" si="314"/>
        <v>1335.9</v>
      </c>
      <c r="O533" s="32">
        <f t="shared" si="314"/>
        <v>0</v>
      </c>
      <c r="P533" s="32">
        <f t="shared" si="314"/>
        <v>0</v>
      </c>
      <c r="Q533" s="32">
        <f t="shared" si="314"/>
        <v>0</v>
      </c>
      <c r="R533" s="32">
        <f t="shared" si="314"/>
        <v>0</v>
      </c>
      <c r="S533" s="32">
        <f t="shared" si="314"/>
        <v>0</v>
      </c>
    </row>
    <row r="534" spans="1:19" s="24" customFormat="1" ht="15.75" hidden="1" customHeight="1">
      <c r="A534" s="167" t="s">
        <v>244</v>
      </c>
      <c r="B534" s="130" t="s">
        <v>239</v>
      </c>
      <c r="C534" s="130" t="s">
        <v>258</v>
      </c>
      <c r="D534" s="131" t="s">
        <v>131</v>
      </c>
      <c r="E534" s="131" t="s">
        <v>281</v>
      </c>
      <c r="F534" s="148" t="s">
        <v>122</v>
      </c>
      <c r="G534" s="148" t="s">
        <v>340</v>
      </c>
      <c r="H534" s="135" t="s">
        <v>358</v>
      </c>
      <c r="I534" s="135" t="s">
        <v>245</v>
      </c>
      <c r="J534" s="40">
        <f>J535+J536</f>
        <v>1835.9</v>
      </c>
      <c r="K534" s="40">
        <f t="shared" ref="K534:R534" si="315">K535+K536</f>
        <v>-500</v>
      </c>
      <c r="L534" s="40">
        <f t="shared" si="315"/>
        <v>0</v>
      </c>
      <c r="M534" s="40">
        <f t="shared" si="315"/>
        <v>0</v>
      </c>
      <c r="N534" s="40">
        <f t="shared" si="315"/>
        <v>1335.9</v>
      </c>
      <c r="O534" s="40">
        <f t="shared" si="315"/>
        <v>0</v>
      </c>
      <c r="P534" s="40">
        <f t="shared" si="315"/>
        <v>0</v>
      </c>
      <c r="Q534" s="40">
        <f t="shared" si="315"/>
        <v>0</v>
      </c>
      <c r="R534" s="40">
        <f t="shared" si="315"/>
        <v>0</v>
      </c>
      <c r="S534" s="40">
        <f t="shared" ref="S534" si="316">S535+S536</f>
        <v>0</v>
      </c>
    </row>
    <row r="535" spans="1:19" s="24" customFormat="1" ht="15.75" hidden="1" customHeight="1">
      <c r="A535" s="168" t="s">
        <v>412</v>
      </c>
      <c r="B535" s="130"/>
      <c r="C535" s="130"/>
      <c r="D535" s="131"/>
      <c r="E535" s="131"/>
      <c r="F535" s="148"/>
      <c r="G535" s="148"/>
      <c r="H535" s="135"/>
      <c r="I535" s="135" t="s">
        <v>672</v>
      </c>
      <c r="J535" s="128">
        <v>1500</v>
      </c>
      <c r="K535" s="128">
        <v>-500</v>
      </c>
      <c r="L535" s="128"/>
      <c r="M535" s="128"/>
      <c r="N535" s="2">
        <f>SUM(J535:M535)</f>
        <v>1000</v>
      </c>
      <c r="O535" s="128"/>
      <c r="P535" s="128"/>
      <c r="Q535" s="128"/>
      <c r="R535" s="2">
        <v>0</v>
      </c>
      <c r="S535" s="2">
        <v>0</v>
      </c>
    </row>
    <row r="536" spans="1:19" s="175" customFormat="1" ht="25.5" hidden="1" customHeight="1">
      <c r="A536" s="41" t="s">
        <v>848</v>
      </c>
      <c r="B536" s="52"/>
      <c r="C536" s="52"/>
      <c r="D536" s="53"/>
      <c r="E536" s="53"/>
      <c r="F536" s="54"/>
      <c r="G536" s="54"/>
      <c r="H536" s="55"/>
      <c r="I536" s="135" t="s">
        <v>672</v>
      </c>
      <c r="J536" s="174">
        <v>335.9</v>
      </c>
      <c r="K536" s="174"/>
      <c r="L536" s="174"/>
      <c r="M536" s="174"/>
      <c r="N536" s="174">
        <f>SUM(J536:M536)</f>
        <v>335.9</v>
      </c>
      <c r="O536" s="174"/>
      <c r="P536" s="174"/>
      <c r="Q536" s="174"/>
      <c r="R536" s="2">
        <v>0</v>
      </c>
      <c r="S536" s="2">
        <v>0</v>
      </c>
    </row>
    <row r="537" spans="1:19" s="17" customFormat="1" ht="25.5" hidden="1" customHeight="1">
      <c r="A537" s="72" t="s">
        <v>351</v>
      </c>
      <c r="B537" s="70" t="s">
        <v>239</v>
      </c>
      <c r="C537" s="70" t="s">
        <v>258</v>
      </c>
      <c r="D537" s="78" t="s">
        <v>131</v>
      </c>
      <c r="E537" s="78" t="s">
        <v>281</v>
      </c>
      <c r="F537" s="145" t="s">
        <v>122</v>
      </c>
      <c r="G537" s="145" t="s">
        <v>340</v>
      </c>
      <c r="H537" s="127" t="s">
        <v>352</v>
      </c>
      <c r="I537" s="127"/>
      <c r="J537" s="32">
        <f t="shared" ref="J537:S539" si="317">J538</f>
        <v>0</v>
      </c>
      <c r="K537" s="32">
        <f t="shared" si="317"/>
        <v>0</v>
      </c>
      <c r="L537" s="32">
        <f t="shared" si="317"/>
        <v>0</v>
      </c>
      <c r="M537" s="32">
        <f t="shared" si="317"/>
        <v>0</v>
      </c>
      <c r="N537" s="32">
        <f t="shared" si="317"/>
        <v>0</v>
      </c>
      <c r="O537" s="32">
        <f t="shared" si="317"/>
        <v>0</v>
      </c>
      <c r="P537" s="32">
        <f t="shared" si="317"/>
        <v>0</v>
      </c>
      <c r="Q537" s="32">
        <f t="shared" si="317"/>
        <v>0</v>
      </c>
      <c r="R537" s="32">
        <f t="shared" si="317"/>
        <v>0</v>
      </c>
      <c r="S537" s="32">
        <f t="shared" si="317"/>
        <v>0</v>
      </c>
    </row>
    <row r="538" spans="1:19" s="17" customFormat="1" ht="24.75" hidden="1" customHeight="1">
      <c r="A538" s="18" t="s">
        <v>242</v>
      </c>
      <c r="B538" s="70" t="s">
        <v>239</v>
      </c>
      <c r="C538" s="70" t="s">
        <v>258</v>
      </c>
      <c r="D538" s="78" t="s">
        <v>131</v>
      </c>
      <c r="E538" s="78" t="s">
        <v>281</v>
      </c>
      <c r="F538" s="145" t="s">
        <v>122</v>
      </c>
      <c r="G538" s="145" t="s">
        <v>340</v>
      </c>
      <c r="H538" s="127" t="s">
        <v>352</v>
      </c>
      <c r="I538" s="127" t="s">
        <v>243</v>
      </c>
      <c r="J538" s="32">
        <f t="shared" si="317"/>
        <v>0</v>
      </c>
      <c r="K538" s="32">
        <f t="shared" si="317"/>
        <v>0</v>
      </c>
      <c r="L538" s="32">
        <f t="shared" si="317"/>
        <v>0</v>
      </c>
      <c r="M538" s="32">
        <f t="shared" si="317"/>
        <v>0</v>
      </c>
      <c r="N538" s="32">
        <f t="shared" si="317"/>
        <v>0</v>
      </c>
      <c r="O538" s="32">
        <f t="shared" si="317"/>
        <v>0</v>
      </c>
      <c r="P538" s="32">
        <f t="shared" si="317"/>
        <v>0</v>
      </c>
      <c r="Q538" s="32">
        <f t="shared" si="317"/>
        <v>0</v>
      </c>
      <c r="R538" s="32">
        <f t="shared" si="317"/>
        <v>0</v>
      </c>
      <c r="S538" s="32">
        <f t="shared" si="317"/>
        <v>0</v>
      </c>
    </row>
    <row r="539" spans="1:19" s="24" customFormat="1" ht="13.5" hidden="1" customHeight="1">
      <c r="A539" s="167" t="s">
        <v>244</v>
      </c>
      <c r="B539" s="130" t="s">
        <v>239</v>
      </c>
      <c r="C539" s="130" t="s">
        <v>258</v>
      </c>
      <c r="D539" s="131" t="s">
        <v>131</v>
      </c>
      <c r="E539" s="131" t="s">
        <v>281</v>
      </c>
      <c r="F539" s="148" t="s">
        <v>122</v>
      </c>
      <c r="G539" s="148" t="s">
        <v>340</v>
      </c>
      <c r="H539" s="135" t="s">
        <v>352</v>
      </c>
      <c r="I539" s="135" t="s">
        <v>245</v>
      </c>
      <c r="J539" s="40">
        <f t="shared" si="317"/>
        <v>0</v>
      </c>
      <c r="K539" s="40">
        <f t="shared" si="317"/>
        <v>0</v>
      </c>
      <c r="L539" s="40">
        <f t="shared" si="317"/>
        <v>0</v>
      </c>
      <c r="M539" s="40">
        <f t="shared" si="317"/>
        <v>0</v>
      </c>
      <c r="N539" s="40">
        <f t="shared" si="317"/>
        <v>0</v>
      </c>
      <c r="O539" s="40">
        <f t="shared" si="317"/>
        <v>0</v>
      </c>
      <c r="P539" s="40">
        <f t="shared" si="317"/>
        <v>0</v>
      </c>
      <c r="Q539" s="40">
        <f t="shared" si="317"/>
        <v>0</v>
      </c>
      <c r="R539" s="40">
        <f t="shared" si="317"/>
        <v>0</v>
      </c>
      <c r="S539" s="40">
        <f t="shared" si="317"/>
        <v>0</v>
      </c>
    </row>
    <row r="540" spans="1:19" s="175" customFormat="1" ht="15" hidden="1" customHeight="1">
      <c r="A540" s="51"/>
      <c r="B540" s="52"/>
      <c r="C540" s="52"/>
      <c r="D540" s="53"/>
      <c r="E540" s="53"/>
      <c r="F540" s="54"/>
      <c r="G540" s="54"/>
      <c r="H540" s="55"/>
      <c r="I540" s="55"/>
      <c r="J540" s="174"/>
      <c r="K540" s="174"/>
      <c r="L540" s="174"/>
      <c r="M540" s="174"/>
      <c r="N540" s="174"/>
      <c r="O540" s="174"/>
      <c r="P540" s="174"/>
      <c r="Q540" s="174"/>
      <c r="R540" s="174"/>
      <c r="S540" s="174"/>
    </row>
    <row r="541" spans="1:19" s="17" customFormat="1" ht="37.5" customHeight="1">
      <c r="A541" s="73" t="s">
        <v>669</v>
      </c>
      <c r="B541" s="67" t="s">
        <v>239</v>
      </c>
      <c r="C541" s="67" t="s">
        <v>258</v>
      </c>
      <c r="D541" s="116" t="s">
        <v>131</v>
      </c>
      <c r="E541" s="116" t="s">
        <v>312</v>
      </c>
      <c r="F541" s="117" t="s">
        <v>122</v>
      </c>
      <c r="G541" s="117" t="s">
        <v>340</v>
      </c>
      <c r="H541" s="118" t="s">
        <v>341</v>
      </c>
      <c r="I541" s="118"/>
      <c r="J541" s="34">
        <f>J542+J555+J561</f>
        <v>26401.7</v>
      </c>
      <c r="K541" s="34">
        <f>K542+K555+K561</f>
        <v>-6538.7999999999993</v>
      </c>
      <c r="L541" s="34">
        <f t="shared" ref="L541:R541" si="318">L542+L555+L561</f>
        <v>0</v>
      </c>
      <c r="M541" s="34">
        <f t="shared" si="318"/>
        <v>0</v>
      </c>
      <c r="N541" s="34">
        <f t="shared" si="318"/>
        <v>19862.900000000001</v>
      </c>
      <c r="O541" s="34">
        <f t="shared" si="318"/>
        <v>0</v>
      </c>
      <c r="P541" s="34">
        <f t="shared" si="318"/>
        <v>0</v>
      </c>
      <c r="Q541" s="34">
        <f t="shared" si="318"/>
        <v>0</v>
      </c>
      <c r="R541" s="34">
        <f t="shared" si="318"/>
        <v>18735.899999999998</v>
      </c>
      <c r="S541" s="34">
        <f t="shared" ref="S541" si="319">S542+S555+S561</f>
        <v>19005</v>
      </c>
    </row>
    <row r="542" spans="1:19" s="17" customFormat="1" ht="16.5" customHeight="1">
      <c r="A542" s="72" t="s">
        <v>262</v>
      </c>
      <c r="B542" s="14" t="s">
        <v>239</v>
      </c>
      <c r="C542" s="14" t="s">
        <v>258</v>
      </c>
      <c r="D542" s="15" t="s">
        <v>131</v>
      </c>
      <c r="E542" s="15" t="s">
        <v>312</v>
      </c>
      <c r="F542" s="108" t="s">
        <v>122</v>
      </c>
      <c r="G542" s="108" t="s">
        <v>340</v>
      </c>
      <c r="H542" s="3" t="s">
        <v>362</v>
      </c>
      <c r="I542" s="3"/>
      <c r="J542" s="31">
        <f>J543+J549</f>
        <v>16565.5</v>
      </c>
      <c r="K542" s="31">
        <f>K543+K549</f>
        <v>-2242.1</v>
      </c>
      <c r="L542" s="31">
        <f t="shared" ref="L542:R542" si="320">L543+L549</f>
        <v>0</v>
      </c>
      <c r="M542" s="31">
        <f t="shared" si="320"/>
        <v>0</v>
      </c>
      <c r="N542" s="31">
        <f t="shared" si="320"/>
        <v>14323.4</v>
      </c>
      <c r="O542" s="31">
        <f t="shared" si="320"/>
        <v>0</v>
      </c>
      <c r="P542" s="31">
        <f t="shared" si="320"/>
        <v>0</v>
      </c>
      <c r="Q542" s="31">
        <f t="shared" si="320"/>
        <v>0</v>
      </c>
      <c r="R542" s="31">
        <f t="shared" si="320"/>
        <v>14070.4</v>
      </c>
      <c r="S542" s="31">
        <f t="shared" ref="S542" si="321">S543+S549</f>
        <v>14272.500000000002</v>
      </c>
    </row>
    <row r="543" spans="1:19" s="17" customFormat="1" ht="16.5" customHeight="1">
      <c r="A543" s="18" t="s">
        <v>140</v>
      </c>
      <c r="B543" s="14" t="s">
        <v>239</v>
      </c>
      <c r="C543" s="70" t="s">
        <v>258</v>
      </c>
      <c r="D543" s="78" t="s">
        <v>131</v>
      </c>
      <c r="E543" s="78" t="s">
        <v>312</v>
      </c>
      <c r="F543" s="145" t="s">
        <v>122</v>
      </c>
      <c r="G543" s="145" t="s">
        <v>340</v>
      </c>
      <c r="H543" s="127" t="s">
        <v>362</v>
      </c>
      <c r="I543" s="127" t="s">
        <v>141</v>
      </c>
      <c r="J543" s="32">
        <f>J544</f>
        <v>16565.5</v>
      </c>
      <c r="K543" s="32">
        <f>K544</f>
        <v>-2242.1</v>
      </c>
      <c r="L543" s="32">
        <f t="shared" ref="L543:S543" si="322">L544</f>
        <v>0</v>
      </c>
      <c r="M543" s="32">
        <f t="shared" si="322"/>
        <v>0</v>
      </c>
      <c r="N543" s="32">
        <f t="shared" si="322"/>
        <v>14323.4</v>
      </c>
      <c r="O543" s="32">
        <f t="shared" si="322"/>
        <v>0</v>
      </c>
      <c r="P543" s="32">
        <f t="shared" si="322"/>
        <v>0</v>
      </c>
      <c r="Q543" s="32">
        <f t="shared" si="322"/>
        <v>0</v>
      </c>
      <c r="R543" s="32">
        <f t="shared" si="322"/>
        <v>14070.4</v>
      </c>
      <c r="S543" s="32">
        <f t="shared" si="322"/>
        <v>14272.500000000002</v>
      </c>
    </row>
    <row r="544" spans="1:19" s="12" customFormat="1" ht="23.25" customHeight="1">
      <c r="A544" s="109" t="s">
        <v>419</v>
      </c>
      <c r="B544" s="110" t="s">
        <v>239</v>
      </c>
      <c r="C544" s="110" t="s">
        <v>258</v>
      </c>
      <c r="D544" s="111" t="s">
        <v>131</v>
      </c>
      <c r="E544" s="111" t="s">
        <v>312</v>
      </c>
      <c r="F544" s="112" t="s">
        <v>122</v>
      </c>
      <c r="G544" s="112" t="s">
        <v>340</v>
      </c>
      <c r="H544" s="113" t="s">
        <v>362</v>
      </c>
      <c r="I544" s="113" t="s">
        <v>143</v>
      </c>
      <c r="J544" s="39">
        <f>SUM(J545:J548)</f>
        <v>16565.5</v>
      </c>
      <c r="K544" s="39">
        <f>SUM(K545:K548)</f>
        <v>-2242.1</v>
      </c>
      <c r="L544" s="39">
        <f t="shared" ref="L544:R544" si="323">SUM(L545:L548)</f>
        <v>0</v>
      </c>
      <c r="M544" s="39">
        <f t="shared" si="323"/>
        <v>0</v>
      </c>
      <c r="N544" s="39">
        <f t="shared" si="323"/>
        <v>14323.4</v>
      </c>
      <c r="O544" s="39">
        <f t="shared" si="323"/>
        <v>0</v>
      </c>
      <c r="P544" s="39">
        <f t="shared" si="323"/>
        <v>0</v>
      </c>
      <c r="Q544" s="39">
        <f t="shared" si="323"/>
        <v>0</v>
      </c>
      <c r="R544" s="39">
        <f t="shared" si="323"/>
        <v>14070.4</v>
      </c>
      <c r="S544" s="39">
        <f t="shared" ref="S544" si="324">SUM(S545:S548)</f>
        <v>14272.500000000002</v>
      </c>
    </row>
    <row r="545" spans="1:19" s="24" customFormat="1" ht="15.75" hidden="1" customHeight="1">
      <c r="A545" s="168" t="s">
        <v>676</v>
      </c>
      <c r="B545" s="130"/>
      <c r="C545" s="130"/>
      <c r="D545" s="131"/>
      <c r="E545" s="131"/>
      <c r="F545" s="148"/>
      <c r="G545" s="148"/>
      <c r="H545" s="135"/>
      <c r="I545" s="135" t="s">
        <v>387</v>
      </c>
      <c r="J545" s="40">
        <v>7157.9</v>
      </c>
      <c r="K545" s="40">
        <v>-618.29999999999995</v>
      </c>
      <c r="L545" s="40"/>
      <c r="M545" s="40"/>
      <c r="N545" s="2">
        <f>SUM(J545:M545)</f>
        <v>6539.5999999999995</v>
      </c>
      <c r="O545" s="40"/>
      <c r="P545" s="40"/>
      <c r="Q545" s="40"/>
      <c r="R545" s="2">
        <v>6755.1</v>
      </c>
      <c r="S545" s="2">
        <v>6852.1</v>
      </c>
    </row>
    <row r="546" spans="1:19" s="24" customFormat="1" ht="15.75" hidden="1" customHeight="1">
      <c r="A546" s="168" t="s">
        <v>677</v>
      </c>
      <c r="B546" s="130"/>
      <c r="C546" s="130"/>
      <c r="D546" s="131"/>
      <c r="E546" s="131"/>
      <c r="F546" s="148"/>
      <c r="G546" s="148"/>
      <c r="H546" s="135"/>
      <c r="I546" s="135" t="s">
        <v>387</v>
      </c>
      <c r="J546" s="40">
        <v>7152.1</v>
      </c>
      <c r="K546" s="40">
        <v>-53.7</v>
      </c>
      <c r="L546" s="40"/>
      <c r="M546" s="40"/>
      <c r="N546" s="2">
        <f>SUM(J546:M546)</f>
        <v>7098.4000000000005</v>
      </c>
      <c r="O546" s="40"/>
      <c r="P546" s="40"/>
      <c r="Q546" s="40"/>
      <c r="R546" s="2">
        <v>6679.4</v>
      </c>
      <c r="S546" s="2">
        <v>6775.3</v>
      </c>
    </row>
    <row r="547" spans="1:19" s="24" customFormat="1" ht="15.75" hidden="1" customHeight="1">
      <c r="A547" s="168" t="s">
        <v>679</v>
      </c>
      <c r="B547" s="130"/>
      <c r="C547" s="130"/>
      <c r="D547" s="131"/>
      <c r="E547" s="131"/>
      <c r="F547" s="148"/>
      <c r="G547" s="148"/>
      <c r="H547" s="135"/>
      <c r="I547" s="135" t="s">
        <v>387</v>
      </c>
      <c r="J547" s="40">
        <v>39.700000000000003</v>
      </c>
      <c r="K547" s="40">
        <v>-4.3</v>
      </c>
      <c r="L547" s="40"/>
      <c r="M547" s="40"/>
      <c r="N547" s="2">
        <f>SUM(J547:M547)</f>
        <v>35.400000000000006</v>
      </c>
      <c r="O547" s="40"/>
      <c r="P547" s="40"/>
      <c r="Q547" s="40"/>
      <c r="R547" s="2">
        <v>40</v>
      </c>
      <c r="S547" s="2">
        <v>40.6</v>
      </c>
    </row>
    <row r="548" spans="1:19" s="24" customFormat="1" ht="15.75" hidden="1" customHeight="1">
      <c r="A548" s="168" t="s">
        <v>678</v>
      </c>
      <c r="B548" s="130"/>
      <c r="C548" s="130"/>
      <c r="D548" s="131"/>
      <c r="E548" s="131"/>
      <c r="F548" s="148"/>
      <c r="G548" s="148"/>
      <c r="H548" s="135"/>
      <c r="I548" s="135" t="s">
        <v>387</v>
      </c>
      <c r="J548" s="40">
        <v>2215.8000000000002</v>
      </c>
      <c r="K548" s="40">
        <v>-1565.8</v>
      </c>
      <c r="L548" s="40"/>
      <c r="M548" s="40"/>
      <c r="N548" s="2">
        <f>SUM(J548:M548)</f>
        <v>650.00000000000023</v>
      </c>
      <c r="O548" s="40"/>
      <c r="P548" s="40"/>
      <c r="Q548" s="40"/>
      <c r="R548" s="2">
        <v>595.9</v>
      </c>
      <c r="S548" s="2">
        <v>604.5</v>
      </c>
    </row>
    <row r="549" spans="1:19" s="17" customFormat="1" ht="16.5" hidden="1" customHeight="1">
      <c r="A549" s="18" t="s">
        <v>144</v>
      </c>
      <c r="B549" s="14" t="s">
        <v>239</v>
      </c>
      <c r="C549" s="70" t="s">
        <v>258</v>
      </c>
      <c r="D549" s="78" t="s">
        <v>131</v>
      </c>
      <c r="E549" s="78" t="s">
        <v>312</v>
      </c>
      <c r="F549" s="145" t="s">
        <v>122</v>
      </c>
      <c r="G549" s="145" t="s">
        <v>340</v>
      </c>
      <c r="H549" s="127" t="s">
        <v>362</v>
      </c>
      <c r="I549" s="127" t="s">
        <v>145</v>
      </c>
      <c r="J549" s="32">
        <f t="shared" ref="J549:S550" si="325">J550</f>
        <v>0</v>
      </c>
      <c r="K549" s="32">
        <f t="shared" si="325"/>
        <v>0</v>
      </c>
      <c r="L549" s="32">
        <f t="shared" si="325"/>
        <v>0</v>
      </c>
      <c r="M549" s="32">
        <f t="shared" si="325"/>
        <v>0</v>
      </c>
      <c r="N549" s="32">
        <f t="shared" si="325"/>
        <v>0</v>
      </c>
      <c r="O549" s="32">
        <f t="shared" si="325"/>
        <v>0</v>
      </c>
      <c r="P549" s="32">
        <f t="shared" si="325"/>
        <v>0</v>
      </c>
      <c r="Q549" s="32">
        <f t="shared" si="325"/>
        <v>0</v>
      </c>
      <c r="R549" s="32">
        <f t="shared" si="325"/>
        <v>0</v>
      </c>
      <c r="S549" s="32">
        <f t="shared" si="325"/>
        <v>0</v>
      </c>
    </row>
    <row r="550" spans="1:19" s="12" customFormat="1" ht="33" hidden="1" customHeight="1">
      <c r="A550" s="109" t="s">
        <v>397</v>
      </c>
      <c r="B550" s="110" t="s">
        <v>239</v>
      </c>
      <c r="C550" s="110" t="s">
        <v>258</v>
      </c>
      <c r="D550" s="111" t="s">
        <v>131</v>
      </c>
      <c r="E550" s="111" t="s">
        <v>312</v>
      </c>
      <c r="F550" s="112" t="s">
        <v>122</v>
      </c>
      <c r="G550" s="112" t="s">
        <v>340</v>
      </c>
      <c r="H550" s="113" t="s">
        <v>362</v>
      </c>
      <c r="I550" s="113" t="s">
        <v>174</v>
      </c>
      <c r="J550" s="39">
        <f t="shared" si="325"/>
        <v>0</v>
      </c>
      <c r="K550" s="39">
        <f t="shared" si="325"/>
        <v>0</v>
      </c>
      <c r="L550" s="39">
        <f t="shared" si="325"/>
        <v>0</v>
      </c>
      <c r="M550" s="39">
        <f t="shared" si="325"/>
        <v>0</v>
      </c>
      <c r="N550" s="39">
        <f t="shared" si="325"/>
        <v>0</v>
      </c>
      <c r="O550" s="39">
        <f t="shared" si="325"/>
        <v>0</v>
      </c>
      <c r="P550" s="39">
        <f t="shared" si="325"/>
        <v>0</v>
      </c>
      <c r="Q550" s="39">
        <f t="shared" si="325"/>
        <v>0</v>
      </c>
      <c r="R550" s="39">
        <f t="shared" si="325"/>
        <v>0</v>
      </c>
      <c r="S550" s="39">
        <f t="shared" si="325"/>
        <v>0</v>
      </c>
    </row>
    <row r="551" spans="1:19" s="24" customFormat="1" ht="15.75" hidden="1" customHeight="1">
      <c r="A551" s="168" t="s">
        <v>678</v>
      </c>
      <c r="B551" s="130"/>
      <c r="C551" s="130"/>
      <c r="D551" s="131"/>
      <c r="E551" s="131"/>
      <c r="F551" s="148"/>
      <c r="G551" s="148"/>
      <c r="H551" s="135"/>
      <c r="I551" s="135"/>
      <c r="J551" s="40"/>
      <c r="K551" s="40"/>
      <c r="L551" s="40"/>
      <c r="M551" s="40"/>
      <c r="N551" s="2">
        <f>SUM(J551:M551)</f>
        <v>0</v>
      </c>
      <c r="O551" s="40"/>
      <c r="P551" s="40"/>
      <c r="Q551" s="40"/>
      <c r="R551" s="2">
        <f>N551+Q551</f>
        <v>0</v>
      </c>
      <c r="S551" s="2">
        <f>O551+R551</f>
        <v>0</v>
      </c>
    </row>
    <row r="552" spans="1:19" s="17" customFormat="1" ht="25.5" hidden="1" customHeight="1">
      <c r="A552" s="72" t="s">
        <v>263</v>
      </c>
      <c r="B552" s="14" t="s">
        <v>239</v>
      </c>
      <c r="C552" s="14" t="s">
        <v>258</v>
      </c>
      <c r="D552" s="15" t="s">
        <v>131</v>
      </c>
      <c r="E552" s="15" t="s">
        <v>312</v>
      </c>
      <c r="F552" s="108" t="s">
        <v>122</v>
      </c>
      <c r="G552" s="108" t="s">
        <v>340</v>
      </c>
      <c r="H552" s="3" t="s">
        <v>363</v>
      </c>
      <c r="I552" s="3"/>
      <c r="J552" s="31">
        <f t="shared" ref="J552:S553" si="326">J553</f>
        <v>0</v>
      </c>
      <c r="K552" s="31">
        <f t="shared" si="326"/>
        <v>0</v>
      </c>
      <c r="L552" s="31">
        <f t="shared" si="326"/>
        <v>0</v>
      </c>
      <c r="M552" s="31">
        <f t="shared" si="326"/>
        <v>0</v>
      </c>
      <c r="N552" s="31">
        <f t="shared" si="326"/>
        <v>0</v>
      </c>
      <c r="O552" s="31">
        <f t="shared" si="326"/>
        <v>0</v>
      </c>
      <c r="P552" s="31">
        <f t="shared" si="326"/>
        <v>0</v>
      </c>
      <c r="Q552" s="31">
        <f t="shared" si="326"/>
        <v>0</v>
      </c>
      <c r="R552" s="31">
        <f t="shared" si="326"/>
        <v>0</v>
      </c>
      <c r="S552" s="31">
        <f t="shared" si="326"/>
        <v>0</v>
      </c>
    </row>
    <row r="553" spans="1:19" s="17" customFormat="1" ht="15" hidden="1" customHeight="1">
      <c r="A553" s="18" t="s">
        <v>144</v>
      </c>
      <c r="B553" s="14" t="s">
        <v>239</v>
      </c>
      <c r="C553" s="14" t="s">
        <v>258</v>
      </c>
      <c r="D553" s="15" t="s">
        <v>131</v>
      </c>
      <c r="E553" s="15" t="s">
        <v>312</v>
      </c>
      <c r="F553" s="108" t="s">
        <v>122</v>
      </c>
      <c r="G553" s="108" t="s">
        <v>340</v>
      </c>
      <c r="H553" s="3" t="s">
        <v>363</v>
      </c>
      <c r="I553" s="127" t="s">
        <v>145</v>
      </c>
      <c r="J553" s="32">
        <f t="shared" si="326"/>
        <v>0</v>
      </c>
      <c r="K553" s="32">
        <f t="shared" si="326"/>
        <v>0</v>
      </c>
      <c r="L553" s="32">
        <f t="shared" si="326"/>
        <v>0</v>
      </c>
      <c r="M553" s="32">
        <f t="shared" si="326"/>
        <v>0</v>
      </c>
      <c r="N553" s="32">
        <f t="shared" si="326"/>
        <v>0</v>
      </c>
      <c r="O553" s="32">
        <f t="shared" si="326"/>
        <v>0</v>
      </c>
      <c r="P553" s="32">
        <f t="shared" si="326"/>
        <v>0</v>
      </c>
      <c r="Q553" s="32">
        <f t="shared" si="326"/>
        <v>0</v>
      </c>
      <c r="R553" s="32">
        <f t="shared" si="326"/>
        <v>0</v>
      </c>
      <c r="S553" s="32">
        <f t="shared" si="326"/>
        <v>0</v>
      </c>
    </row>
    <row r="554" spans="1:19" s="12" customFormat="1" ht="38.25" hidden="1" customHeight="1">
      <c r="A554" s="109" t="s">
        <v>397</v>
      </c>
      <c r="B554" s="110" t="s">
        <v>239</v>
      </c>
      <c r="C554" s="110" t="s">
        <v>258</v>
      </c>
      <c r="D554" s="111" t="s">
        <v>131</v>
      </c>
      <c r="E554" s="111" t="s">
        <v>312</v>
      </c>
      <c r="F554" s="112" t="s">
        <v>122</v>
      </c>
      <c r="G554" s="112" t="s">
        <v>340</v>
      </c>
      <c r="H554" s="113" t="s">
        <v>363</v>
      </c>
      <c r="I554" s="113" t="s">
        <v>174</v>
      </c>
      <c r="J554" s="39"/>
      <c r="K554" s="39"/>
      <c r="L554" s="39"/>
      <c r="M554" s="39"/>
      <c r="N554" s="2">
        <f>SUM(J554:M554)</f>
        <v>0</v>
      </c>
      <c r="O554" s="39"/>
      <c r="P554" s="39"/>
      <c r="Q554" s="39"/>
      <c r="R554" s="2">
        <f>N554+Q554</f>
        <v>0</v>
      </c>
      <c r="S554" s="2">
        <f>O554+R554</f>
        <v>0</v>
      </c>
    </row>
    <row r="555" spans="1:19" s="17" customFormat="1" ht="15.75" customHeight="1">
      <c r="A555" s="72" t="s">
        <v>264</v>
      </c>
      <c r="B555" s="14" t="s">
        <v>239</v>
      </c>
      <c r="C555" s="14" t="s">
        <v>258</v>
      </c>
      <c r="D555" s="15" t="s">
        <v>131</v>
      </c>
      <c r="E555" s="15" t="s">
        <v>312</v>
      </c>
      <c r="F555" s="108" t="s">
        <v>122</v>
      </c>
      <c r="G555" s="108" t="s">
        <v>340</v>
      </c>
      <c r="H555" s="3" t="s">
        <v>364</v>
      </c>
      <c r="I555" s="3"/>
      <c r="J555" s="31">
        <f t="shared" ref="J555:S556" si="327">J556</f>
        <v>9136</v>
      </c>
      <c r="K555" s="31">
        <f t="shared" si="327"/>
        <v>-4236.7</v>
      </c>
      <c r="L555" s="31">
        <f t="shared" si="327"/>
        <v>0</v>
      </c>
      <c r="M555" s="31">
        <f t="shared" si="327"/>
        <v>0</v>
      </c>
      <c r="N555" s="31">
        <f t="shared" si="327"/>
        <v>4899.3</v>
      </c>
      <c r="O555" s="31">
        <f t="shared" si="327"/>
        <v>0</v>
      </c>
      <c r="P555" s="31">
        <f t="shared" si="327"/>
        <v>0</v>
      </c>
      <c r="Q555" s="31">
        <f t="shared" si="327"/>
        <v>0</v>
      </c>
      <c r="R555" s="31">
        <f t="shared" si="327"/>
        <v>4611.2</v>
      </c>
      <c r="S555" s="31">
        <f t="shared" si="327"/>
        <v>4677.3999999999996</v>
      </c>
    </row>
    <row r="556" spans="1:19" s="17" customFormat="1" ht="16.5" customHeight="1">
      <c r="A556" s="18" t="s">
        <v>144</v>
      </c>
      <c r="B556" s="14" t="s">
        <v>239</v>
      </c>
      <c r="C556" s="14" t="s">
        <v>258</v>
      </c>
      <c r="D556" s="15" t="s">
        <v>131</v>
      </c>
      <c r="E556" s="15" t="s">
        <v>312</v>
      </c>
      <c r="F556" s="108" t="s">
        <v>122</v>
      </c>
      <c r="G556" s="108" t="s">
        <v>340</v>
      </c>
      <c r="H556" s="3" t="s">
        <v>364</v>
      </c>
      <c r="I556" s="127" t="s">
        <v>145</v>
      </c>
      <c r="J556" s="32">
        <f t="shared" si="327"/>
        <v>9136</v>
      </c>
      <c r="K556" s="32">
        <f t="shared" si="327"/>
        <v>-4236.7</v>
      </c>
      <c r="L556" s="32">
        <f t="shared" si="327"/>
        <v>0</v>
      </c>
      <c r="M556" s="32">
        <f t="shared" si="327"/>
        <v>0</v>
      </c>
      <c r="N556" s="32">
        <f t="shared" si="327"/>
        <v>4899.3</v>
      </c>
      <c r="O556" s="32">
        <f t="shared" si="327"/>
        <v>0</v>
      </c>
      <c r="P556" s="32">
        <f t="shared" si="327"/>
        <v>0</v>
      </c>
      <c r="Q556" s="32">
        <f t="shared" si="327"/>
        <v>0</v>
      </c>
      <c r="R556" s="32">
        <f t="shared" si="327"/>
        <v>4611.2</v>
      </c>
      <c r="S556" s="32">
        <f t="shared" si="327"/>
        <v>4677.3999999999996</v>
      </c>
    </row>
    <row r="557" spans="1:19" s="12" customFormat="1" ht="33.75" customHeight="1">
      <c r="A557" s="109" t="s">
        <v>397</v>
      </c>
      <c r="B557" s="110" t="s">
        <v>239</v>
      </c>
      <c r="C557" s="110" t="s">
        <v>258</v>
      </c>
      <c r="D557" s="111" t="s">
        <v>131</v>
      </c>
      <c r="E557" s="111" t="s">
        <v>312</v>
      </c>
      <c r="F557" s="112" t="s">
        <v>122</v>
      </c>
      <c r="G557" s="112" t="s">
        <v>340</v>
      </c>
      <c r="H557" s="113" t="s">
        <v>364</v>
      </c>
      <c r="I557" s="113" t="s">
        <v>174</v>
      </c>
      <c r="J557" s="128">
        <v>9136</v>
      </c>
      <c r="K557" s="128">
        <v>-4236.7</v>
      </c>
      <c r="L557" s="128"/>
      <c r="M557" s="128"/>
      <c r="N557" s="2">
        <f>SUM(J557:M557)</f>
        <v>4899.3</v>
      </c>
      <c r="O557" s="128"/>
      <c r="P557" s="128"/>
      <c r="Q557" s="128"/>
      <c r="R557" s="2">
        <v>4611.2</v>
      </c>
      <c r="S557" s="2">
        <v>4677.3999999999996</v>
      </c>
    </row>
    <row r="558" spans="1:19" s="17" customFormat="1" ht="16.5" hidden="1" customHeight="1">
      <c r="A558" s="72" t="s">
        <v>265</v>
      </c>
      <c r="B558" s="14" t="s">
        <v>239</v>
      </c>
      <c r="C558" s="14" t="s">
        <v>258</v>
      </c>
      <c r="D558" s="15" t="s">
        <v>131</v>
      </c>
      <c r="E558" s="15" t="s">
        <v>312</v>
      </c>
      <c r="F558" s="108" t="s">
        <v>122</v>
      </c>
      <c r="G558" s="108" t="s">
        <v>340</v>
      </c>
      <c r="H558" s="3" t="s">
        <v>365</v>
      </c>
      <c r="I558" s="100"/>
      <c r="J558" s="31">
        <f t="shared" ref="J558:M559" si="328">J559</f>
        <v>0</v>
      </c>
      <c r="K558" s="31">
        <f t="shared" si="328"/>
        <v>0</v>
      </c>
      <c r="L558" s="31">
        <f t="shared" si="328"/>
        <v>0</v>
      </c>
      <c r="M558" s="31">
        <f t="shared" si="328"/>
        <v>0</v>
      </c>
      <c r="N558" s="31">
        <f t="shared" ref="N558:S559" si="329">N559</f>
        <v>0</v>
      </c>
      <c r="O558" s="31">
        <f t="shared" si="329"/>
        <v>0</v>
      </c>
      <c r="P558" s="31">
        <f t="shared" si="329"/>
        <v>0</v>
      </c>
      <c r="Q558" s="31">
        <f t="shared" si="329"/>
        <v>0</v>
      </c>
      <c r="R558" s="31">
        <f t="shared" si="329"/>
        <v>0</v>
      </c>
      <c r="S558" s="31">
        <f t="shared" si="329"/>
        <v>0</v>
      </c>
    </row>
    <row r="559" spans="1:19" s="17" customFormat="1" ht="17.25" hidden="1" customHeight="1">
      <c r="A559" s="18" t="s">
        <v>144</v>
      </c>
      <c r="B559" s="14" t="s">
        <v>239</v>
      </c>
      <c r="C559" s="70" t="s">
        <v>258</v>
      </c>
      <c r="D559" s="78" t="s">
        <v>131</v>
      </c>
      <c r="E559" s="78" t="s">
        <v>312</v>
      </c>
      <c r="F559" s="145" t="s">
        <v>122</v>
      </c>
      <c r="G559" s="145" t="s">
        <v>340</v>
      </c>
      <c r="H559" s="127" t="s">
        <v>365</v>
      </c>
      <c r="I559" s="127" t="s">
        <v>145</v>
      </c>
      <c r="J559" s="32">
        <f t="shared" si="328"/>
        <v>0</v>
      </c>
      <c r="K559" s="32">
        <f t="shared" si="328"/>
        <v>0</v>
      </c>
      <c r="L559" s="32">
        <f t="shared" si="328"/>
        <v>0</v>
      </c>
      <c r="M559" s="32">
        <f t="shared" si="328"/>
        <v>0</v>
      </c>
      <c r="N559" s="32">
        <f t="shared" si="329"/>
        <v>0</v>
      </c>
      <c r="O559" s="32">
        <f t="shared" si="329"/>
        <v>0</v>
      </c>
      <c r="P559" s="32">
        <f t="shared" si="329"/>
        <v>0</v>
      </c>
      <c r="Q559" s="32">
        <f t="shared" si="329"/>
        <v>0</v>
      </c>
      <c r="R559" s="32">
        <f t="shared" si="329"/>
        <v>0</v>
      </c>
      <c r="S559" s="32">
        <f t="shared" si="329"/>
        <v>0</v>
      </c>
    </row>
    <row r="560" spans="1:19" s="12" customFormat="1" ht="32.25" hidden="1" customHeight="1">
      <c r="A560" s="109" t="s">
        <v>397</v>
      </c>
      <c r="B560" s="110" t="s">
        <v>239</v>
      </c>
      <c r="C560" s="110" t="s">
        <v>258</v>
      </c>
      <c r="D560" s="111" t="s">
        <v>131</v>
      </c>
      <c r="E560" s="111" t="s">
        <v>312</v>
      </c>
      <c r="F560" s="112" t="s">
        <v>122</v>
      </c>
      <c r="G560" s="112" t="s">
        <v>340</v>
      </c>
      <c r="H560" s="113" t="s">
        <v>365</v>
      </c>
      <c r="I560" s="113" t="s">
        <v>174</v>
      </c>
      <c r="J560" s="128"/>
      <c r="K560" s="128"/>
      <c r="L560" s="128"/>
      <c r="M560" s="128"/>
      <c r="N560" s="2">
        <f>SUM(J560:M560)</f>
        <v>0</v>
      </c>
      <c r="O560" s="128"/>
      <c r="P560" s="128"/>
      <c r="Q560" s="128"/>
      <c r="R560" s="2">
        <f>N560+Q560</f>
        <v>0</v>
      </c>
      <c r="S560" s="2">
        <f>O560+R560</f>
        <v>0</v>
      </c>
    </row>
    <row r="561" spans="1:19" s="17" customFormat="1" ht="16.5" customHeight="1">
      <c r="A561" s="72" t="s">
        <v>266</v>
      </c>
      <c r="B561" s="14" t="s">
        <v>239</v>
      </c>
      <c r="C561" s="14" t="s">
        <v>258</v>
      </c>
      <c r="D561" s="15" t="s">
        <v>131</v>
      </c>
      <c r="E561" s="15" t="s">
        <v>312</v>
      </c>
      <c r="F561" s="108" t="s">
        <v>122</v>
      </c>
      <c r="G561" s="108" t="s">
        <v>340</v>
      </c>
      <c r="H561" s="3" t="s">
        <v>366</v>
      </c>
      <c r="I561" s="3"/>
      <c r="J561" s="31">
        <f t="shared" ref="J561:R561" si="330">J562+J574</f>
        <v>700.2</v>
      </c>
      <c r="K561" s="31">
        <f t="shared" si="330"/>
        <v>-60</v>
      </c>
      <c r="L561" s="31">
        <f t="shared" si="330"/>
        <v>0</v>
      </c>
      <c r="M561" s="31">
        <f t="shared" si="330"/>
        <v>0</v>
      </c>
      <c r="N561" s="31">
        <f t="shared" si="330"/>
        <v>640.20000000000005</v>
      </c>
      <c r="O561" s="31">
        <f t="shared" si="330"/>
        <v>0</v>
      </c>
      <c r="P561" s="31">
        <f t="shared" si="330"/>
        <v>0</v>
      </c>
      <c r="Q561" s="31">
        <f t="shared" si="330"/>
        <v>0</v>
      </c>
      <c r="R561" s="31">
        <f t="shared" si="330"/>
        <v>54.3</v>
      </c>
      <c r="S561" s="31">
        <f t="shared" ref="S561" si="331">S562+S574</f>
        <v>55.1</v>
      </c>
    </row>
    <row r="562" spans="1:19" s="17" customFormat="1" ht="24" hidden="1" customHeight="1">
      <c r="A562" s="18" t="s">
        <v>140</v>
      </c>
      <c r="B562" s="14" t="s">
        <v>239</v>
      </c>
      <c r="C562" s="70" t="s">
        <v>258</v>
      </c>
      <c r="D562" s="78" t="s">
        <v>131</v>
      </c>
      <c r="E562" s="78" t="s">
        <v>312</v>
      </c>
      <c r="F562" s="145" t="s">
        <v>122</v>
      </c>
      <c r="G562" s="145" t="s">
        <v>340</v>
      </c>
      <c r="H562" s="127" t="s">
        <v>366</v>
      </c>
      <c r="I562" s="127" t="s">
        <v>141</v>
      </c>
      <c r="J562" s="32">
        <f>J563</f>
        <v>580.20000000000005</v>
      </c>
      <c r="K562" s="32">
        <f>K563</f>
        <v>0</v>
      </c>
      <c r="L562" s="32">
        <f t="shared" ref="L562:S562" si="332">L563</f>
        <v>0</v>
      </c>
      <c r="M562" s="32">
        <f t="shared" si="332"/>
        <v>0</v>
      </c>
      <c r="N562" s="32">
        <f t="shared" si="332"/>
        <v>580.20000000000005</v>
      </c>
      <c r="O562" s="32">
        <f t="shared" si="332"/>
        <v>0</v>
      </c>
      <c r="P562" s="32">
        <f t="shared" si="332"/>
        <v>0</v>
      </c>
      <c r="Q562" s="32">
        <f t="shared" si="332"/>
        <v>0</v>
      </c>
      <c r="R562" s="32">
        <f t="shared" si="332"/>
        <v>0</v>
      </c>
      <c r="S562" s="32">
        <f t="shared" si="332"/>
        <v>0</v>
      </c>
    </row>
    <row r="563" spans="1:19" s="12" customFormat="1" ht="23.25" hidden="1" customHeight="1">
      <c r="A563" s="109" t="s">
        <v>142</v>
      </c>
      <c r="B563" s="110" t="s">
        <v>239</v>
      </c>
      <c r="C563" s="110" t="s">
        <v>258</v>
      </c>
      <c r="D563" s="111" t="s">
        <v>131</v>
      </c>
      <c r="E563" s="111" t="s">
        <v>312</v>
      </c>
      <c r="F563" s="112" t="s">
        <v>122</v>
      </c>
      <c r="G563" s="112" t="s">
        <v>340</v>
      </c>
      <c r="H563" s="113" t="s">
        <v>366</v>
      </c>
      <c r="I563" s="113" t="s">
        <v>143</v>
      </c>
      <c r="J563" s="39">
        <f t="shared" ref="J563:Q563" si="333">SUM(J564:J572)</f>
        <v>580.20000000000005</v>
      </c>
      <c r="K563" s="39">
        <f t="shared" si="333"/>
        <v>0</v>
      </c>
      <c r="L563" s="39">
        <f t="shared" si="333"/>
        <v>0</v>
      </c>
      <c r="M563" s="39">
        <f t="shared" si="333"/>
        <v>0</v>
      </c>
      <c r="N563" s="39">
        <f t="shared" si="333"/>
        <v>580.20000000000005</v>
      </c>
      <c r="O563" s="39">
        <f t="shared" si="333"/>
        <v>0</v>
      </c>
      <c r="P563" s="39">
        <f t="shared" si="333"/>
        <v>0</v>
      </c>
      <c r="Q563" s="39">
        <f t="shared" si="333"/>
        <v>0</v>
      </c>
      <c r="R563" s="39">
        <f>SUM(R564:R573)</f>
        <v>0</v>
      </c>
      <c r="S563" s="39">
        <f>SUM(S564:S573)</f>
        <v>0</v>
      </c>
    </row>
    <row r="564" spans="1:19" s="12" customFormat="1" ht="12.75" hidden="1" customHeight="1">
      <c r="A564" s="4" t="s">
        <v>702</v>
      </c>
      <c r="B564" s="36"/>
      <c r="C564" s="36"/>
      <c r="D564" s="37"/>
      <c r="E564" s="37"/>
      <c r="F564" s="114"/>
      <c r="G564" s="114"/>
      <c r="H564" s="115"/>
      <c r="I564" s="115" t="s">
        <v>387</v>
      </c>
      <c r="J564" s="2">
        <v>60.2</v>
      </c>
      <c r="K564" s="2">
        <v>0</v>
      </c>
      <c r="L564" s="2"/>
      <c r="M564" s="2"/>
      <c r="N564" s="2">
        <f t="shared" ref="N564:N572" si="334">SUM(J564:M564)</f>
        <v>60.2</v>
      </c>
      <c r="O564" s="2"/>
      <c r="P564" s="2"/>
      <c r="Q564" s="2"/>
      <c r="R564" s="2"/>
      <c r="S564" s="2"/>
    </row>
    <row r="565" spans="1:19" s="12" customFormat="1" ht="14.25" hidden="1" customHeight="1">
      <c r="A565" s="4" t="s">
        <v>414</v>
      </c>
      <c r="B565" s="36"/>
      <c r="C565" s="36"/>
      <c r="D565" s="37"/>
      <c r="E565" s="37"/>
      <c r="F565" s="114"/>
      <c r="G565" s="114"/>
      <c r="H565" s="115"/>
      <c r="I565" s="115" t="s">
        <v>387</v>
      </c>
      <c r="J565" s="2">
        <v>500</v>
      </c>
      <c r="K565" s="2">
        <v>0</v>
      </c>
      <c r="L565" s="2"/>
      <c r="M565" s="2"/>
      <c r="N565" s="2">
        <f t="shared" si="334"/>
        <v>500</v>
      </c>
      <c r="O565" s="2"/>
      <c r="P565" s="2"/>
      <c r="Q565" s="2"/>
      <c r="R565" s="2">
        <v>0</v>
      </c>
      <c r="S565" s="2">
        <v>0</v>
      </c>
    </row>
    <row r="566" spans="1:19" s="12" customFormat="1" ht="35.25" hidden="1" customHeight="1">
      <c r="A566" s="4" t="s">
        <v>849</v>
      </c>
      <c r="B566" s="36"/>
      <c r="C566" s="36"/>
      <c r="D566" s="37"/>
      <c r="E566" s="37"/>
      <c r="F566" s="114"/>
      <c r="G566" s="114"/>
      <c r="H566" s="115"/>
      <c r="I566" s="115" t="s">
        <v>387</v>
      </c>
      <c r="J566" s="2"/>
      <c r="K566" s="2"/>
      <c r="L566" s="2"/>
      <c r="M566" s="2"/>
      <c r="N566" s="2">
        <f t="shared" si="334"/>
        <v>0</v>
      </c>
      <c r="O566" s="2"/>
      <c r="P566" s="2"/>
      <c r="Q566" s="2"/>
      <c r="R566" s="2">
        <v>0</v>
      </c>
      <c r="S566" s="2">
        <v>0</v>
      </c>
    </row>
    <row r="567" spans="1:19" s="12" customFormat="1" ht="24" hidden="1" customHeight="1">
      <c r="A567" s="4" t="s">
        <v>850</v>
      </c>
      <c r="B567" s="36"/>
      <c r="C567" s="36"/>
      <c r="D567" s="37"/>
      <c r="E567" s="37"/>
      <c r="F567" s="114"/>
      <c r="G567" s="114"/>
      <c r="H567" s="115"/>
      <c r="I567" s="115" t="s">
        <v>387</v>
      </c>
      <c r="J567" s="2"/>
      <c r="K567" s="2"/>
      <c r="L567" s="2"/>
      <c r="M567" s="2"/>
      <c r="N567" s="2">
        <f t="shared" si="334"/>
        <v>0</v>
      </c>
      <c r="O567" s="2"/>
      <c r="P567" s="2"/>
      <c r="Q567" s="2"/>
      <c r="R567" s="2">
        <v>0</v>
      </c>
      <c r="S567" s="2">
        <v>0</v>
      </c>
    </row>
    <row r="568" spans="1:19" s="12" customFormat="1" ht="23.25" hidden="1" customHeight="1">
      <c r="A568" s="4" t="s">
        <v>851</v>
      </c>
      <c r="B568" s="36"/>
      <c r="C568" s="36"/>
      <c r="D568" s="37"/>
      <c r="E568" s="37"/>
      <c r="F568" s="114"/>
      <c r="G568" s="114"/>
      <c r="H568" s="115"/>
      <c r="I568" s="115" t="s">
        <v>387</v>
      </c>
      <c r="J568" s="2"/>
      <c r="K568" s="2"/>
      <c r="L568" s="2"/>
      <c r="M568" s="2"/>
      <c r="N568" s="2">
        <f t="shared" si="334"/>
        <v>0</v>
      </c>
      <c r="O568" s="2"/>
      <c r="P568" s="2"/>
      <c r="Q568" s="2"/>
      <c r="R568" s="2">
        <v>0</v>
      </c>
      <c r="S568" s="2">
        <v>0</v>
      </c>
    </row>
    <row r="569" spans="1:19" s="12" customFormat="1" ht="23.25" hidden="1" customHeight="1">
      <c r="A569" s="4" t="s">
        <v>852</v>
      </c>
      <c r="B569" s="36"/>
      <c r="C569" s="36"/>
      <c r="D569" s="37"/>
      <c r="E569" s="37"/>
      <c r="F569" s="114"/>
      <c r="G569" s="114"/>
      <c r="H569" s="115"/>
      <c r="I569" s="115" t="s">
        <v>387</v>
      </c>
      <c r="J569" s="2"/>
      <c r="K569" s="2"/>
      <c r="L569" s="2"/>
      <c r="M569" s="2"/>
      <c r="N569" s="2">
        <f t="shared" si="334"/>
        <v>0</v>
      </c>
      <c r="O569" s="2"/>
      <c r="P569" s="2"/>
      <c r="Q569" s="2"/>
      <c r="R569" s="2">
        <v>0</v>
      </c>
      <c r="S569" s="2">
        <v>0</v>
      </c>
    </row>
    <row r="570" spans="1:19" s="12" customFormat="1" ht="23.25" hidden="1" customHeight="1">
      <c r="A570" s="4" t="s">
        <v>853</v>
      </c>
      <c r="B570" s="36"/>
      <c r="C570" s="36"/>
      <c r="D570" s="37"/>
      <c r="E570" s="37"/>
      <c r="F570" s="114"/>
      <c r="G570" s="114"/>
      <c r="H570" s="115"/>
      <c r="I570" s="115" t="s">
        <v>387</v>
      </c>
      <c r="J570" s="2"/>
      <c r="K570" s="2"/>
      <c r="L570" s="2"/>
      <c r="M570" s="2"/>
      <c r="N570" s="2">
        <f t="shared" si="334"/>
        <v>0</v>
      </c>
      <c r="O570" s="2"/>
      <c r="P570" s="2"/>
      <c r="Q570" s="2"/>
      <c r="R570" s="2">
        <v>0</v>
      </c>
      <c r="S570" s="2">
        <v>0</v>
      </c>
    </row>
    <row r="571" spans="1:19" s="12" customFormat="1" ht="14.25" hidden="1" customHeight="1">
      <c r="A571" s="4" t="s">
        <v>854</v>
      </c>
      <c r="B571" s="36"/>
      <c r="C571" s="36"/>
      <c r="D571" s="37"/>
      <c r="E571" s="37"/>
      <c r="F571" s="114"/>
      <c r="G571" s="114"/>
      <c r="H571" s="115"/>
      <c r="I571" s="115" t="s">
        <v>387</v>
      </c>
      <c r="J571" s="2"/>
      <c r="K571" s="2"/>
      <c r="L571" s="2"/>
      <c r="M571" s="2"/>
      <c r="N571" s="2">
        <f t="shared" si="334"/>
        <v>0</v>
      </c>
      <c r="O571" s="2"/>
      <c r="P571" s="2"/>
      <c r="Q571" s="2"/>
      <c r="R571" s="2">
        <v>0</v>
      </c>
      <c r="S571" s="2">
        <v>0</v>
      </c>
    </row>
    <row r="572" spans="1:19" s="12" customFormat="1" ht="15" hidden="1" customHeight="1">
      <c r="A572" s="4" t="s">
        <v>855</v>
      </c>
      <c r="B572" s="36"/>
      <c r="C572" s="36"/>
      <c r="D572" s="37"/>
      <c r="E572" s="37"/>
      <c r="F572" s="114"/>
      <c r="G572" s="114"/>
      <c r="H572" s="115"/>
      <c r="I572" s="115" t="s">
        <v>387</v>
      </c>
      <c r="J572" s="2">
        <v>20</v>
      </c>
      <c r="K572" s="2">
        <v>0</v>
      </c>
      <c r="L572" s="2"/>
      <c r="M572" s="2"/>
      <c r="N572" s="2">
        <f t="shared" si="334"/>
        <v>20</v>
      </c>
      <c r="O572" s="2"/>
      <c r="P572" s="2"/>
      <c r="Q572" s="2"/>
      <c r="R572" s="2">
        <v>0</v>
      </c>
      <c r="S572" s="2">
        <v>0</v>
      </c>
    </row>
    <row r="573" spans="1:19" s="12" customFormat="1" ht="24" hidden="1" customHeight="1">
      <c r="A573" s="4" t="s">
        <v>839</v>
      </c>
      <c r="B573" s="36"/>
      <c r="C573" s="36"/>
      <c r="D573" s="37"/>
      <c r="E573" s="7"/>
      <c r="F573" s="8"/>
      <c r="G573" s="8"/>
      <c r="H573" s="9"/>
      <c r="I573" s="169">
        <v>244</v>
      </c>
      <c r="J573" s="2"/>
      <c r="K573" s="2"/>
      <c r="L573" s="2"/>
      <c r="M573" s="2"/>
      <c r="N573" s="2">
        <f>SUM(J573:M573)</f>
        <v>0</v>
      </c>
      <c r="O573" s="2"/>
      <c r="P573" s="2"/>
      <c r="Q573" s="2"/>
      <c r="R573" s="2">
        <v>0</v>
      </c>
      <c r="S573" s="2">
        <v>0</v>
      </c>
    </row>
    <row r="574" spans="1:19" s="17" customFormat="1" ht="14.25" customHeight="1">
      <c r="A574" s="18" t="s">
        <v>144</v>
      </c>
      <c r="B574" s="14" t="s">
        <v>239</v>
      </c>
      <c r="C574" s="70" t="s">
        <v>258</v>
      </c>
      <c r="D574" s="78" t="s">
        <v>131</v>
      </c>
      <c r="E574" s="78" t="s">
        <v>312</v>
      </c>
      <c r="F574" s="145" t="s">
        <v>122</v>
      </c>
      <c r="G574" s="145" t="s">
        <v>340</v>
      </c>
      <c r="H574" s="127" t="s">
        <v>366</v>
      </c>
      <c r="I574" s="127" t="s">
        <v>145</v>
      </c>
      <c r="J574" s="32">
        <f t="shared" ref="J574:S574" si="335">J575</f>
        <v>120</v>
      </c>
      <c r="K574" s="32">
        <f t="shared" si="335"/>
        <v>-60</v>
      </c>
      <c r="L574" s="32">
        <f t="shared" si="335"/>
        <v>0</v>
      </c>
      <c r="M574" s="32">
        <f t="shared" si="335"/>
        <v>0</v>
      </c>
      <c r="N574" s="32">
        <f t="shared" si="335"/>
        <v>60</v>
      </c>
      <c r="O574" s="32">
        <f t="shared" si="335"/>
        <v>0</v>
      </c>
      <c r="P574" s="32">
        <f t="shared" si="335"/>
        <v>0</v>
      </c>
      <c r="Q574" s="32">
        <f t="shared" si="335"/>
        <v>0</v>
      </c>
      <c r="R574" s="32">
        <f t="shared" si="335"/>
        <v>54.3</v>
      </c>
      <c r="S574" s="32">
        <f t="shared" si="335"/>
        <v>55.1</v>
      </c>
    </row>
    <row r="575" spans="1:19" s="12" customFormat="1" ht="35.25" customHeight="1">
      <c r="A575" s="109" t="s">
        <v>173</v>
      </c>
      <c r="B575" s="110" t="s">
        <v>239</v>
      </c>
      <c r="C575" s="110" t="s">
        <v>258</v>
      </c>
      <c r="D575" s="111" t="s">
        <v>131</v>
      </c>
      <c r="E575" s="111" t="s">
        <v>312</v>
      </c>
      <c r="F575" s="112" t="s">
        <v>122</v>
      </c>
      <c r="G575" s="112" t="s">
        <v>340</v>
      </c>
      <c r="H575" s="113" t="s">
        <v>366</v>
      </c>
      <c r="I575" s="113" t="s">
        <v>174</v>
      </c>
      <c r="J575" s="39">
        <f t="shared" ref="J575:Q575" si="336">J577</f>
        <v>120</v>
      </c>
      <c r="K575" s="39">
        <f t="shared" si="336"/>
        <v>-60</v>
      </c>
      <c r="L575" s="39">
        <f t="shared" si="336"/>
        <v>0</v>
      </c>
      <c r="M575" s="39">
        <f t="shared" si="336"/>
        <v>0</v>
      </c>
      <c r="N575" s="39">
        <f t="shared" si="336"/>
        <v>60</v>
      </c>
      <c r="O575" s="39">
        <f t="shared" si="336"/>
        <v>0</v>
      </c>
      <c r="P575" s="39">
        <f t="shared" si="336"/>
        <v>0</v>
      </c>
      <c r="Q575" s="39">
        <f t="shared" si="336"/>
        <v>0</v>
      </c>
      <c r="R575" s="39">
        <f>R577+R576</f>
        <v>54.3</v>
      </c>
      <c r="S575" s="39">
        <f>S577+S576</f>
        <v>55.1</v>
      </c>
    </row>
    <row r="576" spans="1:19" s="12" customFormat="1" ht="15.75" hidden="1" customHeight="1">
      <c r="A576" s="4" t="s">
        <v>856</v>
      </c>
      <c r="B576" s="36"/>
      <c r="C576" s="36"/>
      <c r="D576" s="37"/>
      <c r="E576" s="37"/>
      <c r="F576" s="114"/>
      <c r="G576" s="114"/>
      <c r="H576" s="115"/>
      <c r="I576" s="115" t="s">
        <v>874</v>
      </c>
      <c r="J576" s="2">
        <v>120</v>
      </c>
      <c r="K576" s="2">
        <v>-60</v>
      </c>
      <c r="L576" s="2"/>
      <c r="M576" s="2"/>
      <c r="N576" s="2">
        <f>SUM(J576:M576)</f>
        <v>60</v>
      </c>
      <c r="O576" s="2"/>
      <c r="P576" s="2"/>
      <c r="Q576" s="2"/>
      <c r="R576" s="2">
        <v>0</v>
      </c>
      <c r="S576" s="2">
        <v>0</v>
      </c>
    </row>
    <row r="577" spans="1:19" s="12" customFormat="1" ht="15.75" hidden="1" customHeight="1">
      <c r="A577" s="4" t="s">
        <v>330</v>
      </c>
      <c r="B577" s="36"/>
      <c r="C577" s="36"/>
      <c r="D577" s="37"/>
      <c r="E577" s="37"/>
      <c r="F577" s="114"/>
      <c r="G577" s="114"/>
      <c r="H577" s="115"/>
      <c r="I577" s="115" t="s">
        <v>874</v>
      </c>
      <c r="J577" s="2">
        <v>120</v>
      </c>
      <c r="K577" s="2">
        <v>-60</v>
      </c>
      <c r="L577" s="2"/>
      <c r="M577" s="2"/>
      <c r="N577" s="2">
        <f>SUM(J577:M577)</f>
        <v>60</v>
      </c>
      <c r="O577" s="2"/>
      <c r="P577" s="2"/>
      <c r="Q577" s="2"/>
      <c r="R577" s="2">
        <v>54.3</v>
      </c>
      <c r="S577" s="2">
        <v>55.1</v>
      </c>
    </row>
    <row r="578" spans="1:19" s="17" customFormat="1" ht="37.5" customHeight="1">
      <c r="A578" s="73" t="s">
        <v>505</v>
      </c>
      <c r="B578" s="67" t="s">
        <v>239</v>
      </c>
      <c r="C578" s="67" t="s">
        <v>258</v>
      </c>
      <c r="D578" s="116" t="s">
        <v>131</v>
      </c>
      <c r="E578" s="116" t="s">
        <v>191</v>
      </c>
      <c r="F578" s="117" t="s">
        <v>122</v>
      </c>
      <c r="G578" s="117" t="s">
        <v>340</v>
      </c>
      <c r="H578" s="118" t="s">
        <v>341</v>
      </c>
      <c r="I578" s="118"/>
      <c r="J578" s="34">
        <f t="shared" ref="J578:Q578" si="337">J586+J591</f>
        <v>976.3</v>
      </c>
      <c r="K578" s="34">
        <f t="shared" si="337"/>
        <v>0</v>
      </c>
      <c r="L578" s="34">
        <f t="shared" si="337"/>
        <v>0</v>
      </c>
      <c r="M578" s="34">
        <f t="shared" si="337"/>
        <v>0</v>
      </c>
      <c r="N578" s="34">
        <f t="shared" si="337"/>
        <v>976.3</v>
      </c>
      <c r="O578" s="34">
        <f t="shared" si="337"/>
        <v>0</v>
      </c>
      <c r="P578" s="34">
        <f t="shared" si="337"/>
        <v>0</v>
      </c>
      <c r="Q578" s="34">
        <f t="shared" si="337"/>
        <v>0</v>
      </c>
      <c r="R578" s="34">
        <f>R586+R591+R579+R595+R599</f>
        <v>1150.8000000000002</v>
      </c>
      <c r="S578" s="34">
        <f>S586+S591+S579+S595+S599</f>
        <v>1152</v>
      </c>
    </row>
    <row r="579" spans="1:19" s="17" customFormat="1" ht="28.5" hidden="1" customHeight="1">
      <c r="A579" s="72" t="s">
        <v>857</v>
      </c>
      <c r="B579" s="14" t="s">
        <v>239</v>
      </c>
      <c r="C579" s="14" t="s">
        <v>258</v>
      </c>
      <c r="D579" s="15" t="s">
        <v>131</v>
      </c>
      <c r="E579" s="15" t="s">
        <v>191</v>
      </c>
      <c r="F579" s="108" t="s">
        <v>122</v>
      </c>
      <c r="G579" s="108" t="s">
        <v>340</v>
      </c>
      <c r="H579" s="3" t="s">
        <v>352</v>
      </c>
      <c r="I579" s="3"/>
      <c r="J579" s="31">
        <f t="shared" ref="J579:S580" si="338">J580</f>
        <v>2608.3999999999996</v>
      </c>
      <c r="K579" s="31">
        <f t="shared" si="338"/>
        <v>0</v>
      </c>
      <c r="L579" s="31">
        <f t="shared" si="338"/>
        <v>0</v>
      </c>
      <c r="M579" s="31">
        <f t="shared" si="338"/>
        <v>0</v>
      </c>
      <c r="N579" s="31">
        <f t="shared" si="338"/>
        <v>3584.7</v>
      </c>
      <c r="O579" s="31">
        <f t="shared" si="338"/>
        <v>0</v>
      </c>
      <c r="P579" s="31">
        <f t="shared" si="338"/>
        <v>0</v>
      </c>
      <c r="Q579" s="31">
        <f t="shared" si="338"/>
        <v>0</v>
      </c>
      <c r="R579" s="31">
        <f t="shared" si="338"/>
        <v>0</v>
      </c>
      <c r="S579" s="31">
        <f t="shared" si="338"/>
        <v>0</v>
      </c>
    </row>
    <row r="580" spans="1:19" s="17" customFormat="1" ht="26.25" hidden="1" customHeight="1">
      <c r="A580" s="18" t="s">
        <v>140</v>
      </c>
      <c r="B580" s="14" t="s">
        <v>239</v>
      </c>
      <c r="C580" s="70" t="s">
        <v>258</v>
      </c>
      <c r="D580" s="78" t="s">
        <v>131</v>
      </c>
      <c r="E580" s="78" t="s">
        <v>191</v>
      </c>
      <c r="F580" s="145" t="s">
        <v>122</v>
      </c>
      <c r="G580" s="145" t="s">
        <v>340</v>
      </c>
      <c r="H580" s="127" t="s">
        <v>352</v>
      </c>
      <c r="I580" s="127" t="s">
        <v>141</v>
      </c>
      <c r="J580" s="32">
        <f t="shared" si="338"/>
        <v>2608.3999999999996</v>
      </c>
      <c r="K580" s="32">
        <f t="shared" si="338"/>
        <v>0</v>
      </c>
      <c r="L580" s="32">
        <f t="shared" si="338"/>
        <v>0</v>
      </c>
      <c r="M580" s="32">
        <f t="shared" si="338"/>
        <v>0</v>
      </c>
      <c r="N580" s="32">
        <f t="shared" si="338"/>
        <v>3584.7</v>
      </c>
      <c r="O580" s="32">
        <f t="shared" si="338"/>
        <v>0</v>
      </c>
      <c r="P580" s="32">
        <f t="shared" si="338"/>
        <v>0</v>
      </c>
      <c r="Q580" s="32">
        <f t="shared" si="338"/>
        <v>0</v>
      </c>
      <c r="R580" s="32">
        <f t="shared" si="338"/>
        <v>0</v>
      </c>
      <c r="S580" s="32">
        <f t="shared" si="338"/>
        <v>0</v>
      </c>
    </row>
    <row r="581" spans="1:19" s="12" customFormat="1" ht="23.25" hidden="1" customHeight="1">
      <c r="A581" s="109" t="s">
        <v>419</v>
      </c>
      <c r="B581" s="110" t="s">
        <v>239</v>
      </c>
      <c r="C581" s="110" t="s">
        <v>258</v>
      </c>
      <c r="D581" s="111" t="s">
        <v>131</v>
      </c>
      <c r="E581" s="111" t="s">
        <v>191</v>
      </c>
      <c r="F581" s="112" t="s">
        <v>122</v>
      </c>
      <c r="G581" s="112" t="s">
        <v>340</v>
      </c>
      <c r="H581" s="113" t="s">
        <v>352</v>
      </c>
      <c r="I581" s="113" t="s">
        <v>143</v>
      </c>
      <c r="J581" s="39">
        <f>SUM(J582:J586)</f>
        <v>2608.3999999999996</v>
      </c>
      <c r="K581" s="39">
        <f>SUM(K582:K587)</f>
        <v>0</v>
      </c>
      <c r="L581" s="39">
        <f t="shared" ref="L581:Q581" si="339">SUM(L582:L587)</f>
        <v>0</v>
      </c>
      <c r="M581" s="39">
        <f t="shared" si="339"/>
        <v>0</v>
      </c>
      <c r="N581" s="39">
        <f t="shared" si="339"/>
        <v>3584.7</v>
      </c>
      <c r="O581" s="39">
        <f t="shared" si="339"/>
        <v>0</v>
      </c>
      <c r="P581" s="39">
        <f t="shared" si="339"/>
        <v>0</v>
      </c>
      <c r="Q581" s="39">
        <f t="shared" si="339"/>
        <v>0</v>
      </c>
      <c r="R581" s="39">
        <f>SUM(R582:R585)</f>
        <v>0</v>
      </c>
      <c r="S581" s="39">
        <f>SUM(S582:S585)</f>
        <v>0</v>
      </c>
    </row>
    <row r="582" spans="1:19" s="12" customFormat="1" ht="15.75" hidden="1" customHeight="1">
      <c r="A582" s="4" t="s">
        <v>858</v>
      </c>
      <c r="B582" s="36"/>
      <c r="C582" s="36"/>
      <c r="D582" s="37"/>
      <c r="E582" s="37"/>
      <c r="F582" s="114"/>
      <c r="G582" s="114"/>
      <c r="H582" s="115"/>
      <c r="I582" s="115" t="s">
        <v>387</v>
      </c>
      <c r="J582" s="2">
        <v>655.8</v>
      </c>
      <c r="K582" s="2"/>
      <c r="L582" s="2"/>
      <c r="M582" s="2"/>
      <c r="N582" s="2">
        <f>SUM(J582:M582)</f>
        <v>655.8</v>
      </c>
      <c r="O582" s="2"/>
      <c r="P582" s="2"/>
      <c r="Q582" s="2"/>
      <c r="R582" s="2">
        <v>0</v>
      </c>
      <c r="S582" s="2">
        <v>0</v>
      </c>
    </row>
    <row r="583" spans="1:19" s="12" customFormat="1" ht="18.75" hidden="1" customHeight="1">
      <c r="A583" s="4" t="s">
        <v>859</v>
      </c>
      <c r="B583" s="36"/>
      <c r="C583" s="36"/>
      <c r="D583" s="37"/>
      <c r="E583" s="37"/>
      <c r="F583" s="114"/>
      <c r="G583" s="114"/>
      <c r="H583" s="115"/>
      <c r="I583" s="115" t="s">
        <v>387</v>
      </c>
      <c r="J583" s="2">
        <v>320.5</v>
      </c>
      <c r="K583" s="2">
        <v>0</v>
      </c>
      <c r="L583" s="2"/>
      <c r="M583" s="2"/>
      <c r="N583" s="2">
        <f>SUM(J583:M583)</f>
        <v>320.5</v>
      </c>
      <c r="O583" s="2"/>
      <c r="P583" s="2"/>
      <c r="Q583" s="2"/>
      <c r="R583" s="2">
        <v>0</v>
      </c>
      <c r="S583" s="2">
        <v>0</v>
      </c>
    </row>
    <row r="584" spans="1:19" s="12" customFormat="1" ht="23.25" hidden="1" customHeight="1">
      <c r="A584" s="4" t="s">
        <v>862</v>
      </c>
      <c r="B584" s="36"/>
      <c r="C584" s="36"/>
      <c r="D584" s="37"/>
      <c r="E584" s="37"/>
      <c r="F584" s="114"/>
      <c r="G584" s="114"/>
      <c r="H584" s="115"/>
      <c r="I584" s="115" t="s">
        <v>387</v>
      </c>
      <c r="J584" s="2"/>
      <c r="K584" s="2">
        <v>0</v>
      </c>
      <c r="L584" s="2"/>
      <c r="M584" s="2"/>
      <c r="N584" s="2">
        <f>SUM(J584:M584)</f>
        <v>0</v>
      </c>
      <c r="O584" s="2"/>
      <c r="P584" s="2"/>
      <c r="Q584" s="2"/>
      <c r="R584" s="2">
        <v>0</v>
      </c>
      <c r="S584" s="2">
        <v>0</v>
      </c>
    </row>
    <row r="585" spans="1:19" s="12" customFormat="1" ht="22.5" hidden="1" customHeight="1">
      <c r="A585" s="4" t="s">
        <v>880</v>
      </c>
      <c r="B585" s="36"/>
      <c r="C585" s="36"/>
      <c r="D585" s="37"/>
      <c r="E585" s="37"/>
      <c r="F585" s="114"/>
      <c r="G585" s="114"/>
      <c r="H585" s="115"/>
      <c r="I585" s="115" t="s">
        <v>387</v>
      </c>
      <c r="J585" s="2">
        <v>655.8</v>
      </c>
      <c r="K585" s="2"/>
      <c r="L585" s="2"/>
      <c r="M585" s="2"/>
      <c r="N585" s="2">
        <f>SUM(J585:M585)</f>
        <v>655.8</v>
      </c>
      <c r="O585" s="2"/>
      <c r="P585" s="2"/>
      <c r="Q585" s="2"/>
      <c r="R585" s="2">
        <v>0</v>
      </c>
      <c r="S585" s="2">
        <v>0</v>
      </c>
    </row>
    <row r="586" spans="1:19" s="17" customFormat="1" ht="28.5" customHeight="1">
      <c r="A586" s="72" t="s">
        <v>507</v>
      </c>
      <c r="B586" s="14" t="s">
        <v>239</v>
      </c>
      <c r="C586" s="14" t="s">
        <v>258</v>
      </c>
      <c r="D586" s="15" t="s">
        <v>131</v>
      </c>
      <c r="E586" s="15" t="s">
        <v>191</v>
      </c>
      <c r="F586" s="108" t="s">
        <v>122</v>
      </c>
      <c r="G586" s="108" t="s">
        <v>340</v>
      </c>
      <c r="H586" s="3" t="s">
        <v>506</v>
      </c>
      <c r="I586" s="3"/>
      <c r="J586" s="31">
        <f t="shared" ref="J586:S587" si="340">J587</f>
        <v>976.3</v>
      </c>
      <c r="K586" s="31">
        <f t="shared" si="340"/>
        <v>0</v>
      </c>
      <c r="L586" s="31">
        <f t="shared" si="340"/>
        <v>0</v>
      </c>
      <c r="M586" s="31">
        <f t="shared" si="340"/>
        <v>0</v>
      </c>
      <c r="N586" s="31">
        <f t="shared" si="340"/>
        <v>976.3</v>
      </c>
      <c r="O586" s="31">
        <f t="shared" si="340"/>
        <v>0</v>
      </c>
      <c r="P586" s="31">
        <f t="shared" si="340"/>
        <v>0</v>
      </c>
      <c r="Q586" s="31">
        <f t="shared" si="340"/>
        <v>0</v>
      </c>
      <c r="R586" s="31">
        <f t="shared" si="340"/>
        <v>1066.9000000000001</v>
      </c>
      <c r="S586" s="31">
        <f t="shared" si="340"/>
        <v>1066.9000000000001</v>
      </c>
    </row>
    <row r="587" spans="1:19" s="17" customFormat="1" ht="26.25" customHeight="1">
      <c r="A587" s="18" t="s">
        <v>140</v>
      </c>
      <c r="B587" s="14" t="s">
        <v>239</v>
      </c>
      <c r="C587" s="70" t="s">
        <v>258</v>
      </c>
      <c r="D587" s="78" t="s">
        <v>131</v>
      </c>
      <c r="E587" s="78" t="s">
        <v>191</v>
      </c>
      <c r="F587" s="145" t="s">
        <v>122</v>
      </c>
      <c r="G587" s="145" t="s">
        <v>340</v>
      </c>
      <c r="H587" s="127" t="s">
        <v>506</v>
      </c>
      <c r="I587" s="127" t="s">
        <v>141</v>
      </c>
      <c r="J587" s="32">
        <f t="shared" si="340"/>
        <v>976.3</v>
      </c>
      <c r="K587" s="32">
        <f t="shared" si="340"/>
        <v>0</v>
      </c>
      <c r="L587" s="32">
        <f t="shared" si="340"/>
        <v>0</v>
      </c>
      <c r="M587" s="32">
        <f t="shared" si="340"/>
        <v>0</v>
      </c>
      <c r="N587" s="32">
        <f t="shared" si="340"/>
        <v>976.3</v>
      </c>
      <c r="O587" s="32">
        <f t="shared" si="340"/>
        <v>0</v>
      </c>
      <c r="P587" s="32">
        <f t="shared" si="340"/>
        <v>0</v>
      </c>
      <c r="Q587" s="32">
        <f t="shared" si="340"/>
        <v>0</v>
      </c>
      <c r="R587" s="32">
        <f t="shared" si="340"/>
        <v>1066.9000000000001</v>
      </c>
      <c r="S587" s="32">
        <f t="shared" si="340"/>
        <v>1066.9000000000001</v>
      </c>
    </row>
    <row r="588" spans="1:19" s="12" customFormat="1" ht="23.25" customHeight="1">
      <c r="A588" s="109" t="s">
        <v>419</v>
      </c>
      <c r="B588" s="110" t="s">
        <v>239</v>
      </c>
      <c r="C588" s="110" t="s">
        <v>258</v>
      </c>
      <c r="D588" s="111" t="s">
        <v>131</v>
      </c>
      <c r="E588" s="111" t="s">
        <v>191</v>
      </c>
      <c r="F588" s="112" t="s">
        <v>122</v>
      </c>
      <c r="G588" s="112" t="s">
        <v>340</v>
      </c>
      <c r="H588" s="113" t="s">
        <v>506</v>
      </c>
      <c r="I588" s="113" t="s">
        <v>143</v>
      </c>
      <c r="J588" s="39">
        <f t="shared" ref="J588:R588" si="341">SUM(J589:J590)</f>
        <v>976.3</v>
      </c>
      <c r="K588" s="39">
        <f t="shared" si="341"/>
        <v>0</v>
      </c>
      <c r="L588" s="39">
        <f t="shared" si="341"/>
        <v>0</v>
      </c>
      <c r="M588" s="39">
        <f t="shared" si="341"/>
        <v>0</v>
      </c>
      <c r="N588" s="39">
        <f t="shared" si="341"/>
        <v>976.3</v>
      </c>
      <c r="O588" s="39">
        <f t="shared" si="341"/>
        <v>0</v>
      </c>
      <c r="P588" s="39">
        <f t="shared" si="341"/>
        <v>0</v>
      </c>
      <c r="Q588" s="39">
        <f t="shared" si="341"/>
        <v>0</v>
      </c>
      <c r="R588" s="39">
        <f t="shared" si="341"/>
        <v>1066.9000000000001</v>
      </c>
      <c r="S588" s="39">
        <f t="shared" ref="S588" si="342">SUM(S589:S590)</f>
        <v>1066.9000000000001</v>
      </c>
    </row>
    <row r="589" spans="1:19" s="12" customFormat="1" ht="15.75" hidden="1" customHeight="1">
      <c r="A589" s="4" t="s">
        <v>860</v>
      </c>
      <c r="B589" s="36"/>
      <c r="C589" s="36"/>
      <c r="D589" s="37"/>
      <c r="E589" s="37"/>
      <c r="F589" s="114"/>
      <c r="G589" s="114"/>
      <c r="H589" s="115"/>
      <c r="I589" s="115" t="s">
        <v>387</v>
      </c>
      <c r="J589" s="2">
        <v>655.8</v>
      </c>
      <c r="K589" s="2"/>
      <c r="L589" s="2"/>
      <c r="M589" s="2"/>
      <c r="N589" s="2">
        <f>SUM(J589:M589)</f>
        <v>655.8</v>
      </c>
      <c r="O589" s="2"/>
      <c r="P589" s="2"/>
      <c r="Q589" s="2"/>
      <c r="R589" s="2">
        <v>639</v>
      </c>
      <c r="S589" s="2">
        <v>639</v>
      </c>
    </row>
    <row r="590" spans="1:19" s="12" customFormat="1" ht="18" hidden="1" customHeight="1">
      <c r="A590" s="4" t="s">
        <v>861</v>
      </c>
      <c r="B590" s="36"/>
      <c r="C590" s="36"/>
      <c r="D590" s="37"/>
      <c r="E590" s="37"/>
      <c r="F590" s="114"/>
      <c r="G590" s="114"/>
      <c r="H590" s="115"/>
      <c r="I590" s="115" t="s">
        <v>387</v>
      </c>
      <c r="J590" s="2">
        <v>320.5</v>
      </c>
      <c r="K590" s="2">
        <v>0</v>
      </c>
      <c r="L590" s="2"/>
      <c r="M590" s="2"/>
      <c r="N590" s="2">
        <f>SUM(J590:M590)</f>
        <v>320.5</v>
      </c>
      <c r="O590" s="2"/>
      <c r="P590" s="2"/>
      <c r="Q590" s="2"/>
      <c r="R590" s="2">
        <v>427.9</v>
      </c>
      <c r="S590" s="2">
        <v>427.9</v>
      </c>
    </row>
    <row r="591" spans="1:19" s="17" customFormat="1" ht="39" hidden="1" customHeight="1">
      <c r="A591" s="72" t="s">
        <v>509</v>
      </c>
      <c r="B591" s="14" t="s">
        <v>239</v>
      </c>
      <c r="C591" s="14" t="s">
        <v>258</v>
      </c>
      <c r="D591" s="15" t="s">
        <v>131</v>
      </c>
      <c r="E591" s="15" t="s">
        <v>191</v>
      </c>
      <c r="F591" s="108" t="s">
        <v>122</v>
      </c>
      <c r="G591" s="108" t="s">
        <v>340</v>
      </c>
      <c r="H591" s="3" t="s">
        <v>508</v>
      </c>
      <c r="I591" s="3"/>
      <c r="J591" s="31">
        <f t="shared" ref="J591:K593" si="343">J592</f>
        <v>0</v>
      </c>
      <c r="K591" s="31">
        <f t="shared" si="343"/>
        <v>0</v>
      </c>
      <c r="L591" s="31">
        <f t="shared" ref="L591:S593" si="344">L592</f>
        <v>0</v>
      </c>
      <c r="M591" s="31">
        <f t="shared" si="344"/>
        <v>0</v>
      </c>
      <c r="N591" s="31">
        <f t="shared" si="344"/>
        <v>0</v>
      </c>
      <c r="O591" s="31">
        <f t="shared" si="344"/>
        <v>0</v>
      </c>
      <c r="P591" s="31">
        <f t="shared" si="344"/>
        <v>0</v>
      </c>
      <c r="Q591" s="31">
        <f t="shared" si="344"/>
        <v>0</v>
      </c>
      <c r="R591" s="31">
        <f t="shared" si="344"/>
        <v>0</v>
      </c>
      <c r="S591" s="31">
        <f t="shared" si="344"/>
        <v>0</v>
      </c>
    </row>
    <row r="592" spans="1:19" s="17" customFormat="1" ht="16.5" hidden="1" customHeight="1">
      <c r="A592" s="18" t="s">
        <v>140</v>
      </c>
      <c r="B592" s="14" t="s">
        <v>239</v>
      </c>
      <c r="C592" s="70" t="s">
        <v>258</v>
      </c>
      <c r="D592" s="78" t="s">
        <v>131</v>
      </c>
      <c r="E592" s="78" t="s">
        <v>191</v>
      </c>
      <c r="F592" s="145" t="s">
        <v>122</v>
      </c>
      <c r="G592" s="145" t="s">
        <v>340</v>
      </c>
      <c r="H592" s="127" t="s">
        <v>508</v>
      </c>
      <c r="I592" s="127" t="s">
        <v>141</v>
      </c>
      <c r="J592" s="32">
        <f t="shared" si="343"/>
        <v>0</v>
      </c>
      <c r="K592" s="32">
        <f t="shared" si="343"/>
        <v>0</v>
      </c>
      <c r="L592" s="32">
        <f t="shared" si="344"/>
        <v>0</v>
      </c>
      <c r="M592" s="32">
        <f t="shared" si="344"/>
        <v>0</v>
      </c>
      <c r="N592" s="32">
        <f t="shared" si="344"/>
        <v>0</v>
      </c>
      <c r="O592" s="32">
        <f t="shared" si="344"/>
        <v>0</v>
      </c>
      <c r="P592" s="32">
        <f t="shared" si="344"/>
        <v>0</v>
      </c>
      <c r="Q592" s="32">
        <f t="shared" si="344"/>
        <v>0</v>
      </c>
      <c r="R592" s="32">
        <f t="shared" si="344"/>
        <v>0</v>
      </c>
      <c r="S592" s="32">
        <f t="shared" si="344"/>
        <v>0</v>
      </c>
    </row>
    <row r="593" spans="1:19" s="12" customFormat="1" ht="23.25" hidden="1" customHeight="1">
      <c r="A593" s="109" t="s">
        <v>419</v>
      </c>
      <c r="B593" s="110" t="s">
        <v>239</v>
      </c>
      <c r="C593" s="110" t="s">
        <v>258</v>
      </c>
      <c r="D593" s="111" t="s">
        <v>131</v>
      </c>
      <c r="E593" s="111" t="s">
        <v>191</v>
      </c>
      <c r="F593" s="112" t="s">
        <v>122</v>
      </c>
      <c r="G593" s="112" t="s">
        <v>340</v>
      </c>
      <c r="H593" s="113" t="s">
        <v>508</v>
      </c>
      <c r="I593" s="113" t="s">
        <v>143</v>
      </c>
      <c r="J593" s="39">
        <f t="shared" si="343"/>
        <v>0</v>
      </c>
      <c r="K593" s="39">
        <f t="shared" si="343"/>
        <v>0</v>
      </c>
      <c r="L593" s="39">
        <f t="shared" si="344"/>
        <v>0</v>
      </c>
      <c r="M593" s="39">
        <f t="shared" si="344"/>
        <v>0</v>
      </c>
      <c r="N593" s="39">
        <f t="shared" si="344"/>
        <v>0</v>
      </c>
      <c r="O593" s="39">
        <f t="shared" si="344"/>
        <v>0</v>
      </c>
      <c r="P593" s="39">
        <f t="shared" si="344"/>
        <v>0</v>
      </c>
      <c r="Q593" s="39">
        <f t="shared" si="344"/>
        <v>0</v>
      </c>
      <c r="R593" s="39">
        <f t="shared" si="344"/>
        <v>0</v>
      </c>
      <c r="S593" s="39">
        <f t="shared" si="344"/>
        <v>0</v>
      </c>
    </row>
    <row r="594" spans="1:19" s="12" customFormat="1" ht="23.25" hidden="1" customHeight="1">
      <c r="A594" s="4"/>
      <c r="B594" s="36"/>
      <c r="C594" s="36"/>
      <c r="D594" s="37"/>
      <c r="E594" s="37"/>
      <c r="F594" s="114"/>
      <c r="G594" s="114"/>
      <c r="H594" s="115"/>
      <c r="I594" s="115" t="s">
        <v>387</v>
      </c>
      <c r="J594" s="2"/>
      <c r="K594" s="2">
        <v>0</v>
      </c>
      <c r="L594" s="2"/>
      <c r="M594" s="2"/>
      <c r="N594" s="2">
        <f>SUM(J594:M594)</f>
        <v>0</v>
      </c>
      <c r="O594" s="2"/>
      <c r="P594" s="2"/>
      <c r="Q594" s="2"/>
      <c r="R594" s="2"/>
      <c r="S594" s="2"/>
    </row>
    <row r="595" spans="1:19" s="17" customFormat="1" ht="28.5" hidden="1" customHeight="1">
      <c r="A595" s="72" t="s">
        <v>863</v>
      </c>
      <c r="B595" s="14" t="s">
        <v>239</v>
      </c>
      <c r="C595" s="14" t="s">
        <v>258</v>
      </c>
      <c r="D595" s="15" t="s">
        <v>131</v>
      </c>
      <c r="E595" s="15" t="s">
        <v>191</v>
      </c>
      <c r="F595" s="108" t="s">
        <v>122</v>
      </c>
      <c r="G595" s="108" t="s">
        <v>340</v>
      </c>
      <c r="H595" s="3" t="s">
        <v>864</v>
      </c>
      <c r="I595" s="3"/>
      <c r="J595" s="31">
        <f t="shared" ref="J595:S596" si="345">J596</f>
        <v>655.8</v>
      </c>
      <c r="K595" s="31">
        <f t="shared" si="345"/>
        <v>0</v>
      </c>
      <c r="L595" s="31">
        <f t="shared" si="345"/>
        <v>0</v>
      </c>
      <c r="M595" s="31">
        <f t="shared" si="345"/>
        <v>0</v>
      </c>
      <c r="N595" s="31">
        <f t="shared" si="345"/>
        <v>655.8</v>
      </c>
      <c r="O595" s="31">
        <f t="shared" si="345"/>
        <v>0</v>
      </c>
      <c r="P595" s="31">
        <f t="shared" si="345"/>
        <v>0</v>
      </c>
      <c r="Q595" s="31">
        <f t="shared" si="345"/>
        <v>0</v>
      </c>
      <c r="R595" s="31">
        <f t="shared" si="345"/>
        <v>0</v>
      </c>
      <c r="S595" s="31">
        <f t="shared" si="345"/>
        <v>0</v>
      </c>
    </row>
    <row r="596" spans="1:19" s="17" customFormat="1" ht="26.25" hidden="1" customHeight="1">
      <c r="A596" s="18" t="s">
        <v>140</v>
      </c>
      <c r="B596" s="14" t="s">
        <v>239</v>
      </c>
      <c r="C596" s="70" t="s">
        <v>258</v>
      </c>
      <c r="D596" s="78" t="s">
        <v>131</v>
      </c>
      <c r="E596" s="78" t="s">
        <v>191</v>
      </c>
      <c r="F596" s="145" t="s">
        <v>122</v>
      </c>
      <c r="G596" s="145" t="s">
        <v>340</v>
      </c>
      <c r="H596" s="3" t="s">
        <v>864</v>
      </c>
      <c r="I596" s="127" t="s">
        <v>141</v>
      </c>
      <c r="J596" s="32">
        <f t="shared" si="345"/>
        <v>655.8</v>
      </c>
      <c r="K596" s="32">
        <f t="shared" si="345"/>
        <v>0</v>
      </c>
      <c r="L596" s="32">
        <f t="shared" si="345"/>
        <v>0</v>
      </c>
      <c r="M596" s="32">
        <f t="shared" si="345"/>
        <v>0</v>
      </c>
      <c r="N596" s="32">
        <f t="shared" si="345"/>
        <v>655.8</v>
      </c>
      <c r="O596" s="32">
        <f t="shared" si="345"/>
        <v>0</v>
      </c>
      <c r="P596" s="32">
        <f t="shared" si="345"/>
        <v>0</v>
      </c>
      <c r="Q596" s="32">
        <f t="shared" si="345"/>
        <v>0</v>
      </c>
      <c r="R596" s="32">
        <f t="shared" si="345"/>
        <v>0</v>
      </c>
      <c r="S596" s="32">
        <f t="shared" si="345"/>
        <v>0</v>
      </c>
    </row>
    <row r="597" spans="1:19" s="12" customFormat="1" ht="23.25" hidden="1" customHeight="1">
      <c r="A597" s="109" t="s">
        <v>419</v>
      </c>
      <c r="B597" s="110" t="s">
        <v>239</v>
      </c>
      <c r="C597" s="110" t="s">
        <v>258</v>
      </c>
      <c r="D597" s="111" t="s">
        <v>131</v>
      </c>
      <c r="E597" s="111" t="s">
        <v>191</v>
      </c>
      <c r="F597" s="112" t="s">
        <v>122</v>
      </c>
      <c r="G597" s="112" t="s">
        <v>340</v>
      </c>
      <c r="H597" s="3" t="s">
        <v>864</v>
      </c>
      <c r="I597" s="113" t="s">
        <v>143</v>
      </c>
      <c r="J597" s="39">
        <f t="shared" ref="J597:S597" si="346">SUM(J598:J598)</f>
        <v>655.8</v>
      </c>
      <c r="K597" s="39">
        <f t="shared" si="346"/>
        <v>0</v>
      </c>
      <c r="L597" s="39">
        <f t="shared" si="346"/>
        <v>0</v>
      </c>
      <c r="M597" s="39">
        <f t="shared" si="346"/>
        <v>0</v>
      </c>
      <c r="N597" s="39">
        <f t="shared" si="346"/>
        <v>655.8</v>
      </c>
      <c r="O597" s="39">
        <f t="shared" si="346"/>
        <v>0</v>
      </c>
      <c r="P597" s="39">
        <f t="shared" si="346"/>
        <v>0</v>
      </c>
      <c r="Q597" s="39">
        <f t="shared" si="346"/>
        <v>0</v>
      </c>
      <c r="R597" s="39">
        <f t="shared" si="346"/>
        <v>0</v>
      </c>
      <c r="S597" s="39">
        <f t="shared" si="346"/>
        <v>0</v>
      </c>
    </row>
    <row r="598" spans="1:19" s="12" customFormat="1" ht="22.5" hidden="1" customHeight="1">
      <c r="A598" s="4"/>
      <c r="B598" s="36"/>
      <c r="C598" s="36"/>
      <c r="D598" s="37"/>
      <c r="E598" s="37"/>
      <c r="F598" s="114"/>
      <c r="G598" s="114"/>
      <c r="H598" s="115"/>
      <c r="I598" s="115" t="s">
        <v>387</v>
      </c>
      <c r="J598" s="2">
        <v>655.8</v>
      </c>
      <c r="K598" s="2"/>
      <c r="L598" s="2"/>
      <c r="M598" s="2"/>
      <c r="N598" s="2">
        <f>SUM(J598:M598)</f>
        <v>655.8</v>
      </c>
      <c r="O598" s="2"/>
      <c r="P598" s="2"/>
      <c r="Q598" s="2"/>
      <c r="R598" s="2"/>
      <c r="S598" s="2"/>
    </row>
    <row r="599" spans="1:19" s="17" customFormat="1" ht="39" customHeight="1">
      <c r="A599" s="72" t="s">
        <v>865</v>
      </c>
      <c r="B599" s="14" t="s">
        <v>239</v>
      </c>
      <c r="C599" s="14" t="s">
        <v>258</v>
      </c>
      <c r="D599" s="15" t="s">
        <v>131</v>
      </c>
      <c r="E599" s="15" t="s">
        <v>191</v>
      </c>
      <c r="F599" s="108" t="s">
        <v>122</v>
      </c>
      <c r="G599" s="108" t="s">
        <v>340</v>
      </c>
      <c r="H599" s="3" t="s">
        <v>866</v>
      </c>
      <c r="I599" s="3"/>
      <c r="J599" s="31">
        <f t="shared" ref="J599:S601" si="347">J600</f>
        <v>0</v>
      </c>
      <c r="K599" s="31">
        <f t="shared" si="347"/>
        <v>0</v>
      </c>
      <c r="L599" s="31">
        <f t="shared" si="347"/>
        <v>0</v>
      </c>
      <c r="M599" s="31">
        <f t="shared" si="347"/>
        <v>0</v>
      </c>
      <c r="N599" s="31">
        <f t="shared" si="347"/>
        <v>0</v>
      </c>
      <c r="O599" s="31">
        <f t="shared" si="347"/>
        <v>0</v>
      </c>
      <c r="P599" s="31">
        <f t="shared" si="347"/>
        <v>0</v>
      </c>
      <c r="Q599" s="31">
        <f t="shared" si="347"/>
        <v>0</v>
      </c>
      <c r="R599" s="31">
        <f t="shared" si="347"/>
        <v>83.9</v>
      </c>
      <c r="S599" s="31">
        <f t="shared" si="347"/>
        <v>85.1</v>
      </c>
    </row>
    <row r="600" spans="1:19" s="17" customFormat="1" ht="16.5" customHeight="1">
      <c r="A600" s="18" t="s">
        <v>140</v>
      </c>
      <c r="B600" s="14" t="s">
        <v>239</v>
      </c>
      <c r="C600" s="70" t="s">
        <v>258</v>
      </c>
      <c r="D600" s="78" t="s">
        <v>131</v>
      </c>
      <c r="E600" s="78" t="s">
        <v>191</v>
      </c>
      <c r="F600" s="145" t="s">
        <v>122</v>
      </c>
      <c r="G600" s="145" t="s">
        <v>340</v>
      </c>
      <c r="H600" s="3" t="s">
        <v>866</v>
      </c>
      <c r="I600" s="127" t="s">
        <v>141</v>
      </c>
      <c r="J600" s="32">
        <f t="shared" si="347"/>
        <v>0</v>
      </c>
      <c r="K600" s="32">
        <f t="shared" si="347"/>
        <v>0</v>
      </c>
      <c r="L600" s="32">
        <f t="shared" si="347"/>
        <v>0</v>
      </c>
      <c r="M600" s="32">
        <f t="shared" si="347"/>
        <v>0</v>
      </c>
      <c r="N600" s="32">
        <f t="shared" si="347"/>
        <v>0</v>
      </c>
      <c r="O600" s="32">
        <f t="shared" si="347"/>
        <v>0</v>
      </c>
      <c r="P600" s="32">
        <f t="shared" si="347"/>
        <v>0</v>
      </c>
      <c r="Q600" s="32">
        <f t="shared" si="347"/>
        <v>0</v>
      </c>
      <c r="R600" s="32">
        <f t="shared" si="347"/>
        <v>83.9</v>
      </c>
      <c r="S600" s="32">
        <f t="shared" si="347"/>
        <v>85.1</v>
      </c>
    </row>
    <row r="601" spans="1:19" s="12" customFormat="1" ht="23.25" customHeight="1">
      <c r="A601" s="109" t="s">
        <v>419</v>
      </c>
      <c r="B601" s="110" t="s">
        <v>239</v>
      </c>
      <c r="C601" s="110" t="s">
        <v>258</v>
      </c>
      <c r="D601" s="111" t="s">
        <v>131</v>
      </c>
      <c r="E601" s="111" t="s">
        <v>191</v>
      </c>
      <c r="F601" s="112" t="s">
        <v>122</v>
      </c>
      <c r="G601" s="112" t="s">
        <v>340</v>
      </c>
      <c r="H601" s="3" t="s">
        <v>866</v>
      </c>
      <c r="I601" s="113" t="s">
        <v>143</v>
      </c>
      <c r="J601" s="39">
        <f t="shared" si="347"/>
        <v>0</v>
      </c>
      <c r="K601" s="39">
        <f t="shared" si="347"/>
        <v>0</v>
      </c>
      <c r="L601" s="39">
        <f t="shared" si="347"/>
        <v>0</v>
      </c>
      <c r="M601" s="39">
        <f t="shared" si="347"/>
        <v>0</v>
      </c>
      <c r="N601" s="39">
        <f t="shared" si="347"/>
        <v>0</v>
      </c>
      <c r="O601" s="39">
        <f t="shared" si="347"/>
        <v>0</v>
      </c>
      <c r="P601" s="39">
        <f t="shared" si="347"/>
        <v>0</v>
      </c>
      <c r="Q601" s="39">
        <f t="shared" si="347"/>
        <v>0</v>
      </c>
      <c r="R601" s="39">
        <f t="shared" si="347"/>
        <v>83.9</v>
      </c>
      <c r="S601" s="39">
        <f t="shared" si="347"/>
        <v>85.1</v>
      </c>
    </row>
    <row r="602" spans="1:19" s="12" customFormat="1" ht="17.25" hidden="1" customHeight="1">
      <c r="A602" s="4" t="s">
        <v>867</v>
      </c>
      <c r="B602" s="36"/>
      <c r="C602" s="36"/>
      <c r="D602" s="37"/>
      <c r="E602" s="37"/>
      <c r="F602" s="114"/>
      <c r="G602" s="114"/>
      <c r="H602" s="115"/>
      <c r="I602" s="115" t="s">
        <v>387</v>
      </c>
      <c r="J602" s="2"/>
      <c r="K602" s="2">
        <v>0</v>
      </c>
      <c r="L602" s="2"/>
      <c r="M602" s="2"/>
      <c r="N602" s="2">
        <f>SUM(J602:M602)</f>
        <v>0</v>
      </c>
      <c r="O602" s="2"/>
      <c r="P602" s="2"/>
      <c r="Q602" s="2"/>
      <c r="R602" s="2">
        <v>83.9</v>
      </c>
      <c r="S602" s="2">
        <v>85.1</v>
      </c>
    </row>
    <row r="603" spans="1:19" s="17" customFormat="1" ht="18" customHeight="1">
      <c r="A603" s="66" t="s">
        <v>267</v>
      </c>
      <c r="B603" s="67" t="s">
        <v>239</v>
      </c>
      <c r="C603" s="67" t="s">
        <v>258</v>
      </c>
      <c r="D603" s="67" t="s">
        <v>258</v>
      </c>
      <c r="E603" s="310"/>
      <c r="F603" s="311"/>
      <c r="G603" s="311"/>
      <c r="H603" s="312"/>
      <c r="I603" s="70"/>
      <c r="J603" s="152">
        <f>J604+J623</f>
        <v>10376.5</v>
      </c>
      <c r="K603" s="152">
        <f>K604+K623</f>
        <v>-382.50000000000045</v>
      </c>
      <c r="L603" s="152">
        <f t="shared" ref="L603:R603" si="348">L604+L623</f>
        <v>0</v>
      </c>
      <c r="M603" s="152">
        <f t="shared" si="348"/>
        <v>0</v>
      </c>
      <c r="N603" s="152">
        <f t="shared" si="348"/>
        <v>9993.9999999999982</v>
      </c>
      <c r="O603" s="152">
        <f t="shared" si="348"/>
        <v>0</v>
      </c>
      <c r="P603" s="152">
        <f t="shared" si="348"/>
        <v>0</v>
      </c>
      <c r="Q603" s="152">
        <f t="shared" si="348"/>
        <v>0</v>
      </c>
      <c r="R603" s="152">
        <f t="shared" si="348"/>
        <v>9688.6999999999989</v>
      </c>
      <c r="S603" s="152">
        <f t="shared" ref="S603" si="349">S604+S623</f>
        <v>9827.6</v>
      </c>
    </row>
    <row r="604" spans="1:19" s="13" customFormat="1" ht="42" customHeight="1">
      <c r="A604" s="96" t="s">
        <v>450</v>
      </c>
      <c r="B604" s="97" t="s">
        <v>239</v>
      </c>
      <c r="C604" s="97" t="s">
        <v>258</v>
      </c>
      <c r="D604" s="98" t="s">
        <v>258</v>
      </c>
      <c r="E604" s="98" t="s">
        <v>119</v>
      </c>
      <c r="F604" s="99" t="s">
        <v>122</v>
      </c>
      <c r="G604" s="99" t="s">
        <v>340</v>
      </c>
      <c r="H604" s="100" t="s">
        <v>341</v>
      </c>
      <c r="I604" s="100"/>
      <c r="J604" s="101">
        <f t="shared" ref="J604:S604" si="350">J605</f>
        <v>10376.5</v>
      </c>
      <c r="K604" s="101">
        <f t="shared" si="350"/>
        <v>-382.50000000000045</v>
      </c>
      <c r="L604" s="101">
        <f t="shared" si="350"/>
        <v>0</v>
      </c>
      <c r="M604" s="101">
        <f t="shared" si="350"/>
        <v>0</v>
      </c>
      <c r="N604" s="101">
        <f t="shared" si="350"/>
        <v>9993.9999999999982</v>
      </c>
      <c r="O604" s="101">
        <f t="shared" si="350"/>
        <v>0</v>
      </c>
      <c r="P604" s="101">
        <f t="shared" si="350"/>
        <v>0</v>
      </c>
      <c r="Q604" s="101">
        <f t="shared" si="350"/>
        <v>0</v>
      </c>
      <c r="R604" s="101">
        <f t="shared" si="350"/>
        <v>9688.6999999999989</v>
      </c>
      <c r="S604" s="101">
        <f t="shared" si="350"/>
        <v>9827.6</v>
      </c>
    </row>
    <row r="605" spans="1:19" s="107" customFormat="1" ht="87" customHeight="1">
      <c r="A605" s="18" t="s">
        <v>451</v>
      </c>
      <c r="B605" s="102" t="s">
        <v>239</v>
      </c>
      <c r="C605" s="102" t="s">
        <v>258</v>
      </c>
      <c r="D605" s="103" t="s">
        <v>258</v>
      </c>
      <c r="E605" s="103" t="s">
        <v>119</v>
      </c>
      <c r="F605" s="104" t="s">
        <v>124</v>
      </c>
      <c r="G605" s="104" t="s">
        <v>340</v>
      </c>
      <c r="H605" s="105" t="s">
        <v>341</v>
      </c>
      <c r="I605" s="105"/>
      <c r="J605" s="106">
        <f t="shared" ref="J605:Q605" si="351">J611</f>
        <v>10376.5</v>
      </c>
      <c r="K605" s="106">
        <f t="shared" si="351"/>
        <v>-382.50000000000045</v>
      </c>
      <c r="L605" s="106">
        <f t="shared" si="351"/>
        <v>0</v>
      </c>
      <c r="M605" s="106">
        <f t="shared" si="351"/>
        <v>0</v>
      </c>
      <c r="N605" s="106">
        <f t="shared" si="351"/>
        <v>9993.9999999999982</v>
      </c>
      <c r="O605" s="106">
        <f t="shared" si="351"/>
        <v>0</v>
      </c>
      <c r="P605" s="106">
        <f t="shared" si="351"/>
        <v>0</v>
      </c>
      <c r="Q605" s="106">
        <f t="shared" si="351"/>
        <v>0</v>
      </c>
      <c r="R605" s="106">
        <f>R611+R606</f>
        <v>9688.6999999999989</v>
      </c>
      <c r="S605" s="106">
        <f>S611+S606</f>
        <v>9827.6</v>
      </c>
    </row>
    <row r="606" spans="1:19" s="13" customFormat="1" ht="38.450000000000003" customHeight="1">
      <c r="A606" s="18" t="s">
        <v>154</v>
      </c>
      <c r="B606" s="14" t="s">
        <v>117</v>
      </c>
      <c r="C606" s="14" t="s">
        <v>119</v>
      </c>
      <c r="D606" s="15" t="s">
        <v>150</v>
      </c>
      <c r="E606" s="26" t="s">
        <v>119</v>
      </c>
      <c r="F606" s="27" t="s">
        <v>124</v>
      </c>
      <c r="G606" s="27" t="s">
        <v>340</v>
      </c>
      <c r="H606" s="1" t="s">
        <v>21</v>
      </c>
      <c r="I606" s="16"/>
      <c r="J606" s="30">
        <f t="shared" ref="J606:S607" si="352">J607</f>
        <v>0</v>
      </c>
      <c r="K606" s="30">
        <f t="shared" si="352"/>
        <v>0</v>
      </c>
      <c r="L606" s="30">
        <f t="shared" si="352"/>
        <v>0</v>
      </c>
      <c r="M606" s="30">
        <f t="shared" si="352"/>
        <v>5</v>
      </c>
      <c r="N606" s="30">
        <f t="shared" si="352"/>
        <v>5</v>
      </c>
      <c r="O606" s="30">
        <f t="shared" si="352"/>
        <v>0</v>
      </c>
      <c r="P606" s="30">
        <f t="shared" si="352"/>
        <v>0</v>
      </c>
      <c r="Q606" s="30">
        <f t="shared" si="352"/>
        <v>0</v>
      </c>
      <c r="R606" s="30">
        <f t="shared" si="352"/>
        <v>5</v>
      </c>
      <c r="S606" s="30">
        <f t="shared" si="352"/>
        <v>5</v>
      </c>
    </row>
    <row r="607" spans="1:19" s="13" customFormat="1" ht="24.75" customHeight="1">
      <c r="A607" s="18" t="s">
        <v>140</v>
      </c>
      <c r="B607" s="14" t="s">
        <v>117</v>
      </c>
      <c r="C607" s="14" t="s">
        <v>119</v>
      </c>
      <c r="D607" s="15" t="s">
        <v>150</v>
      </c>
      <c r="E607" s="26" t="s">
        <v>119</v>
      </c>
      <c r="F607" s="27" t="s">
        <v>124</v>
      </c>
      <c r="G607" s="27" t="s">
        <v>340</v>
      </c>
      <c r="H607" s="1" t="s">
        <v>21</v>
      </c>
      <c r="I607" s="16">
        <v>200</v>
      </c>
      <c r="J607" s="30">
        <f t="shared" si="352"/>
        <v>0</v>
      </c>
      <c r="K607" s="30">
        <f t="shared" si="352"/>
        <v>0</v>
      </c>
      <c r="L607" s="30">
        <f t="shared" si="352"/>
        <v>0</v>
      </c>
      <c r="M607" s="30">
        <f t="shared" si="352"/>
        <v>5</v>
      </c>
      <c r="N607" s="30">
        <f t="shared" si="352"/>
        <v>5</v>
      </c>
      <c r="O607" s="30">
        <f t="shared" si="352"/>
        <v>0</v>
      </c>
      <c r="P607" s="30">
        <f t="shared" si="352"/>
        <v>0</v>
      </c>
      <c r="Q607" s="30">
        <f t="shared" si="352"/>
        <v>0</v>
      </c>
      <c r="R607" s="30">
        <f t="shared" si="352"/>
        <v>5</v>
      </c>
      <c r="S607" s="30">
        <f t="shared" si="352"/>
        <v>5</v>
      </c>
    </row>
    <row r="608" spans="1:19" s="137" customFormat="1" ht="24.75" customHeight="1">
      <c r="A608" s="109" t="s">
        <v>142</v>
      </c>
      <c r="B608" s="110" t="s">
        <v>117</v>
      </c>
      <c r="C608" s="110" t="s">
        <v>119</v>
      </c>
      <c r="D608" s="111" t="s">
        <v>150</v>
      </c>
      <c r="E608" s="132" t="s">
        <v>119</v>
      </c>
      <c r="F608" s="133" t="s">
        <v>124</v>
      </c>
      <c r="G608" s="133" t="s">
        <v>340</v>
      </c>
      <c r="H608" s="134" t="s">
        <v>21</v>
      </c>
      <c r="I608" s="56">
        <v>240</v>
      </c>
      <c r="J608" s="128">
        <f>J609+J610</f>
        <v>0</v>
      </c>
      <c r="K608" s="128">
        <f>K609+K610</f>
        <v>0</v>
      </c>
      <c r="L608" s="128">
        <f t="shared" ref="L608:R608" si="353">L609+L610</f>
        <v>0</v>
      </c>
      <c r="M608" s="128">
        <f t="shared" si="353"/>
        <v>5</v>
      </c>
      <c r="N608" s="128">
        <f t="shared" si="353"/>
        <v>5</v>
      </c>
      <c r="O608" s="128">
        <f t="shared" si="353"/>
        <v>0</v>
      </c>
      <c r="P608" s="128">
        <f t="shared" si="353"/>
        <v>0</v>
      </c>
      <c r="Q608" s="128">
        <f t="shared" si="353"/>
        <v>0</v>
      </c>
      <c r="R608" s="128">
        <f t="shared" si="353"/>
        <v>5</v>
      </c>
      <c r="S608" s="128">
        <f t="shared" ref="S608" si="354">S609+S610</f>
        <v>5</v>
      </c>
    </row>
    <row r="609" spans="1:19" s="12" customFormat="1" ht="15" hidden="1" customHeight="1">
      <c r="A609" s="4" t="s">
        <v>388</v>
      </c>
      <c r="B609" s="5"/>
      <c r="C609" s="5"/>
      <c r="D609" s="6"/>
      <c r="E609" s="7"/>
      <c r="F609" s="8"/>
      <c r="G609" s="8"/>
      <c r="H609" s="9"/>
      <c r="I609" s="10" t="s">
        <v>386</v>
      </c>
      <c r="J609" s="2"/>
      <c r="K609" s="2"/>
      <c r="L609" s="2"/>
      <c r="M609" s="2">
        <v>5</v>
      </c>
      <c r="N609" s="2">
        <f>SUM(J609:M609)</f>
        <v>5</v>
      </c>
      <c r="O609" s="2"/>
      <c r="P609" s="2"/>
      <c r="Q609" s="2"/>
      <c r="R609" s="2">
        <v>5</v>
      </c>
      <c r="S609" s="2">
        <v>5</v>
      </c>
    </row>
    <row r="610" spans="1:19" s="12" customFormat="1" ht="15" hidden="1" customHeight="1">
      <c r="A610" s="4" t="s">
        <v>389</v>
      </c>
      <c r="B610" s="5"/>
      <c r="C610" s="5"/>
      <c r="D610" s="6"/>
      <c r="E610" s="7"/>
      <c r="F610" s="8"/>
      <c r="G610" s="8"/>
      <c r="H610" s="9"/>
      <c r="I610" s="10" t="s">
        <v>387</v>
      </c>
      <c r="J610" s="2"/>
      <c r="K610" s="2"/>
      <c r="L610" s="2"/>
      <c r="M610" s="2"/>
      <c r="N610" s="2">
        <f>SUM(J610:M610)</f>
        <v>0</v>
      </c>
      <c r="O610" s="2"/>
      <c r="P610" s="2"/>
      <c r="Q610" s="2"/>
      <c r="R610" s="2"/>
      <c r="S610" s="2"/>
    </row>
    <row r="611" spans="1:19" s="23" customFormat="1" ht="24" customHeight="1">
      <c r="A611" s="72" t="s">
        <v>268</v>
      </c>
      <c r="B611" s="14" t="s">
        <v>239</v>
      </c>
      <c r="C611" s="14" t="s">
        <v>258</v>
      </c>
      <c r="D611" s="15" t="s">
        <v>258</v>
      </c>
      <c r="E611" s="15" t="s">
        <v>119</v>
      </c>
      <c r="F611" s="108" t="s">
        <v>124</v>
      </c>
      <c r="G611" s="108" t="s">
        <v>340</v>
      </c>
      <c r="H611" s="3" t="s">
        <v>367</v>
      </c>
      <c r="I611" s="3"/>
      <c r="J611" s="31">
        <f>J612+J617+J621</f>
        <v>10376.5</v>
      </c>
      <c r="K611" s="31">
        <f>K612+K617+K621</f>
        <v>-382.50000000000045</v>
      </c>
      <c r="L611" s="31">
        <f t="shared" ref="L611:R611" si="355">L612+L617+L621</f>
        <v>0</v>
      </c>
      <c r="M611" s="31">
        <f t="shared" si="355"/>
        <v>0</v>
      </c>
      <c r="N611" s="31">
        <f t="shared" si="355"/>
        <v>9993.9999999999982</v>
      </c>
      <c r="O611" s="31">
        <f t="shared" si="355"/>
        <v>0</v>
      </c>
      <c r="P611" s="31">
        <f t="shared" si="355"/>
        <v>0</v>
      </c>
      <c r="Q611" s="31">
        <f t="shared" si="355"/>
        <v>0</v>
      </c>
      <c r="R611" s="31">
        <f t="shared" si="355"/>
        <v>9683.6999999999989</v>
      </c>
      <c r="S611" s="31">
        <f t="shared" ref="S611" si="356">S612+S617+S621</f>
        <v>9822.6</v>
      </c>
    </row>
    <row r="612" spans="1:19" s="17" customFormat="1" ht="35.25" customHeight="1">
      <c r="A612" s="18" t="s">
        <v>126</v>
      </c>
      <c r="B612" s="14" t="s">
        <v>239</v>
      </c>
      <c r="C612" s="14" t="s">
        <v>258</v>
      </c>
      <c r="D612" s="15" t="s">
        <v>258</v>
      </c>
      <c r="E612" s="15" t="s">
        <v>119</v>
      </c>
      <c r="F612" s="108" t="s">
        <v>124</v>
      </c>
      <c r="G612" s="108" t="s">
        <v>340</v>
      </c>
      <c r="H612" s="3" t="s">
        <v>367</v>
      </c>
      <c r="I612" s="3" t="s">
        <v>127</v>
      </c>
      <c r="J612" s="31">
        <f>J613</f>
        <v>9974.7000000000007</v>
      </c>
      <c r="K612" s="31">
        <f>K613</f>
        <v>-382.50000000000045</v>
      </c>
      <c r="L612" s="31">
        <f t="shared" ref="L612:S612" si="357">L613</f>
        <v>0</v>
      </c>
      <c r="M612" s="31">
        <f t="shared" si="357"/>
        <v>0</v>
      </c>
      <c r="N612" s="31">
        <f t="shared" si="357"/>
        <v>9592.1999999999989</v>
      </c>
      <c r="O612" s="31">
        <f t="shared" si="357"/>
        <v>0</v>
      </c>
      <c r="P612" s="31">
        <f t="shared" si="357"/>
        <v>0</v>
      </c>
      <c r="Q612" s="31">
        <f t="shared" si="357"/>
        <v>0</v>
      </c>
      <c r="R612" s="31">
        <f t="shared" si="357"/>
        <v>9286.7999999999993</v>
      </c>
      <c r="S612" s="31">
        <f t="shared" si="357"/>
        <v>9420.1</v>
      </c>
    </row>
    <row r="613" spans="1:19" s="76" customFormat="1" ht="15.75" customHeight="1">
      <c r="A613" s="109" t="s">
        <v>128</v>
      </c>
      <c r="B613" s="110" t="s">
        <v>239</v>
      </c>
      <c r="C613" s="110" t="s">
        <v>258</v>
      </c>
      <c r="D613" s="111" t="s">
        <v>258</v>
      </c>
      <c r="E613" s="111" t="s">
        <v>119</v>
      </c>
      <c r="F613" s="112" t="s">
        <v>124</v>
      </c>
      <c r="G613" s="112" t="s">
        <v>340</v>
      </c>
      <c r="H613" s="113" t="s">
        <v>367</v>
      </c>
      <c r="I613" s="113" t="s">
        <v>129</v>
      </c>
      <c r="J613" s="39">
        <f>J614+J615+J616</f>
        <v>9974.7000000000007</v>
      </c>
      <c r="K613" s="39">
        <f>K614+K615+K616</f>
        <v>-382.50000000000045</v>
      </c>
      <c r="L613" s="39">
        <f t="shared" ref="L613:R613" si="358">L614+L615+L616</f>
        <v>0</v>
      </c>
      <c r="M613" s="39">
        <f t="shared" si="358"/>
        <v>0</v>
      </c>
      <c r="N613" s="39">
        <f t="shared" si="358"/>
        <v>9592.1999999999989</v>
      </c>
      <c r="O613" s="39">
        <f t="shared" si="358"/>
        <v>0</v>
      </c>
      <c r="P613" s="39">
        <f t="shared" si="358"/>
        <v>0</v>
      </c>
      <c r="Q613" s="39">
        <f t="shared" si="358"/>
        <v>0</v>
      </c>
      <c r="R613" s="39">
        <f t="shared" si="358"/>
        <v>9286.7999999999993</v>
      </c>
      <c r="S613" s="39">
        <f t="shared" ref="S613" si="359">S614+S615+S616</f>
        <v>9420.1</v>
      </c>
    </row>
    <row r="614" spans="1:19" s="12" customFormat="1" ht="13.5" hidden="1" customHeight="1">
      <c r="A614" s="4" t="s">
        <v>394</v>
      </c>
      <c r="B614" s="36"/>
      <c r="C614" s="36"/>
      <c r="D614" s="37"/>
      <c r="E614" s="37"/>
      <c r="F614" s="114"/>
      <c r="G614" s="114"/>
      <c r="H614" s="129"/>
      <c r="I614" s="115" t="s">
        <v>383</v>
      </c>
      <c r="J614" s="2">
        <v>7655.5</v>
      </c>
      <c r="K614" s="2">
        <f>7361.7-J614</f>
        <v>-293.80000000000018</v>
      </c>
      <c r="L614" s="2"/>
      <c r="M614" s="2"/>
      <c r="N614" s="2">
        <f>SUM(J614:M614)</f>
        <v>7361.7</v>
      </c>
      <c r="O614" s="2"/>
      <c r="P614" s="2"/>
      <c r="Q614" s="2"/>
      <c r="R614" s="2">
        <v>7097.4</v>
      </c>
      <c r="S614" s="2">
        <v>7199.3</v>
      </c>
    </row>
    <row r="615" spans="1:19" s="12" customFormat="1" ht="13.5" hidden="1" customHeight="1">
      <c r="A615" s="4" t="s">
        <v>395</v>
      </c>
      <c r="B615" s="36"/>
      <c r="C615" s="36"/>
      <c r="D615" s="37"/>
      <c r="E615" s="37"/>
      <c r="F615" s="114"/>
      <c r="G615" s="114"/>
      <c r="H615" s="115"/>
      <c r="I615" s="115" t="s">
        <v>385</v>
      </c>
      <c r="J615" s="2">
        <v>31.4</v>
      </c>
      <c r="K615" s="2"/>
      <c r="L615" s="2"/>
      <c r="M615" s="2"/>
      <c r="N615" s="2">
        <f>SUM(J615:M615)</f>
        <v>31.4</v>
      </c>
      <c r="O615" s="2"/>
      <c r="P615" s="2"/>
      <c r="Q615" s="2"/>
      <c r="R615" s="2">
        <v>68.099999999999994</v>
      </c>
      <c r="S615" s="2">
        <v>69</v>
      </c>
    </row>
    <row r="616" spans="1:19" s="12" customFormat="1" ht="13.5" hidden="1" customHeight="1">
      <c r="A616" s="4" t="s">
        <v>396</v>
      </c>
      <c r="B616" s="36"/>
      <c r="C616" s="36"/>
      <c r="D616" s="37"/>
      <c r="E616" s="37"/>
      <c r="F616" s="114"/>
      <c r="G616" s="114"/>
      <c r="H616" s="129"/>
      <c r="I616" s="115" t="s">
        <v>384</v>
      </c>
      <c r="J616" s="2">
        <v>2287.8000000000002</v>
      </c>
      <c r="K616" s="2">
        <f>2199.1-J616</f>
        <v>-88.700000000000273</v>
      </c>
      <c r="L616" s="2"/>
      <c r="M616" s="2"/>
      <c r="N616" s="2">
        <f>SUM(J616:M616)</f>
        <v>2199.1</v>
      </c>
      <c r="O616" s="2"/>
      <c r="P616" s="2"/>
      <c r="Q616" s="2"/>
      <c r="R616" s="2">
        <v>2121.3000000000002</v>
      </c>
      <c r="S616" s="2">
        <v>2151.8000000000002</v>
      </c>
    </row>
    <row r="617" spans="1:19" s="17" customFormat="1" ht="21.75" customHeight="1">
      <c r="A617" s="18" t="s">
        <v>140</v>
      </c>
      <c r="B617" s="70" t="s">
        <v>239</v>
      </c>
      <c r="C617" s="70" t="s">
        <v>258</v>
      </c>
      <c r="D617" s="78" t="s">
        <v>258</v>
      </c>
      <c r="E617" s="26" t="s">
        <v>119</v>
      </c>
      <c r="F617" s="27" t="s">
        <v>124</v>
      </c>
      <c r="G617" s="27" t="s">
        <v>340</v>
      </c>
      <c r="H617" s="1" t="s">
        <v>367</v>
      </c>
      <c r="I617" s="127" t="s">
        <v>141</v>
      </c>
      <c r="J617" s="32">
        <f>J618</f>
        <v>401.79999999999995</v>
      </c>
      <c r="K617" s="32">
        <f>K618</f>
        <v>0</v>
      </c>
      <c r="L617" s="32">
        <f t="shared" ref="L617:S617" si="360">L618</f>
        <v>0</v>
      </c>
      <c r="M617" s="32">
        <f t="shared" si="360"/>
        <v>0</v>
      </c>
      <c r="N617" s="32">
        <f t="shared" si="360"/>
        <v>401.79999999999995</v>
      </c>
      <c r="O617" s="32">
        <f t="shared" si="360"/>
        <v>0</v>
      </c>
      <c r="P617" s="32">
        <f t="shared" si="360"/>
        <v>0</v>
      </c>
      <c r="Q617" s="32">
        <f t="shared" si="360"/>
        <v>0</v>
      </c>
      <c r="R617" s="32">
        <f t="shared" si="360"/>
        <v>396.9</v>
      </c>
      <c r="S617" s="32">
        <f t="shared" si="360"/>
        <v>402.5</v>
      </c>
    </row>
    <row r="618" spans="1:19" s="76" customFormat="1" ht="24" customHeight="1">
      <c r="A618" s="109" t="s">
        <v>142</v>
      </c>
      <c r="B618" s="130" t="s">
        <v>239</v>
      </c>
      <c r="C618" s="130" t="s">
        <v>258</v>
      </c>
      <c r="D618" s="131" t="s">
        <v>258</v>
      </c>
      <c r="E618" s="132" t="s">
        <v>119</v>
      </c>
      <c r="F618" s="133" t="s">
        <v>124</v>
      </c>
      <c r="G618" s="133" t="s">
        <v>340</v>
      </c>
      <c r="H618" s="134" t="s">
        <v>367</v>
      </c>
      <c r="I618" s="135" t="s">
        <v>143</v>
      </c>
      <c r="J618" s="40">
        <f>J619+J620</f>
        <v>401.79999999999995</v>
      </c>
      <c r="K618" s="40">
        <f>K619+K620</f>
        <v>0</v>
      </c>
      <c r="L618" s="40">
        <f t="shared" ref="L618:R618" si="361">L619+L620</f>
        <v>0</v>
      </c>
      <c r="M618" s="40">
        <f t="shared" si="361"/>
        <v>0</v>
      </c>
      <c r="N618" s="40">
        <f t="shared" si="361"/>
        <v>401.79999999999995</v>
      </c>
      <c r="O618" s="40">
        <f t="shared" si="361"/>
        <v>0</v>
      </c>
      <c r="P618" s="40">
        <f t="shared" si="361"/>
        <v>0</v>
      </c>
      <c r="Q618" s="40">
        <f t="shared" si="361"/>
        <v>0</v>
      </c>
      <c r="R618" s="40">
        <f t="shared" si="361"/>
        <v>396.9</v>
      </c>
      <c r="S618" s="40">
        <f t="shared" ref="S618" si="362">S619+S620</f>
        <v>402.5</v>
      </c>
    </row>
    <row r="619" spans="1:19" s="12" customFormat="1" ht="15" hidden="1" customHeight="1">
      <c r="A619" s="4" t="s">
        <v>388</v>
      </c>
      <c r="B619" s="5"/>
      <c r="C619" s="5"/>
      <c r="D619" s="6"/>
      <c r="E619" s="7"/>
      <c r="F619" s="8"/>
      <c r="G619" s="8"/>
      <c r="H619" s="9"/>
      <c r="I619" s="10" t="s">
        <v>386</v>
      </c>
      <c r="J619" s="2">
        <v>170.7</v>
      </c>
      <c r="K619" s="2"/>
      <c r="L619" s="2"/>
      <c r="M619" s="2"/>
      <c r="N619" s="2">
        <f>SUM(J619:M619)</f>
        <v>170.7</v>
      </c>
      <c r="O619" s="2"/>
      <c r="P619" s="2"/>
      <c r="Q619" s="2"/>
      <c r="R619" s="2">
        <v>163</v>
      </c>
      <c r="S619" s="2">
        <v>165.3</v>
      </c>
    </row>
    <row r="620" spans="1:19" s="12" customFormat="1" ht="15" hidden="1" customHeight="1">
      <c r="A620" s="4" t="s">
        <v>389</v>
      </c>
      <c r="B620" s="5"/>
      <c r="C620" s="5"/>
      <c r="D620" s="6"/>
      <c r="E620" s="7"/>
      <c r="F620" s="8"/>
      <c r="G620" s="8"/>
      <c r="H620" s="9"/>
      <c r="I620" s="10" t="s">
        <v>387</v>
      </c>
      <c r="J620" s="2">
        <v>231.1</v>
      </c>
      <c r="K620" s="2"/>
      <c r="L620" s="2"/>
      <c r="M620" s="2"/>
      <c r="N620" s="2">
        <f>SUM(J620:M620)</f>
        <v>231.1</v>
      </c>
      <c r="O620" s="2"/>
      <c r="P620" s="2"/>
      <c r="Q620" s="2"/>
      <c r="R620" s="2">
        <v>233.9</v>
      </c>
      <c r="S620" s="2">
        <v>237.2</v>
      </c>
    </row>
    <row r="621" spans="1:19" s="17" customFormat="1" ht="13.5" hidden="1" customHeight="1">
      <c r="A621" s="18" t="s">
        <v>144</v>
      </c>
      <c r="B621" s="70" t="s">
        <v>239</v>
      </c>
      <c r="C621" s="70" t="s">
        <v>258</v>
      </c>
      <c r="D621" s="78" t="s">
        <v>258</v>
      </c>
      <c r="E621" s="26" t="s">
        <v>119</v>
      </c>
      <c r="F621" s="27" t="s">
        <v>124</v>
      </c>
      <c r="G621" s="27" t="s">
        <v>340</v>
      </c>
      <c r="H621" s="1" t="s">
        <v>367</v>
      </c>
      <c r="I621" s="127" t="s">
        <v>145</v>
      </c>
      <c r="J621" s="32">
        <f>J622</f>
        <v>0</v>
      </c>
      <c r="K621" s="32">
        <f>K622</f>
        <v>0</v>
      </c>
      <c r="L621" s="32">
        <f t="shared" ref="L621:S621" si="363">L622</f>
        <v>0</v>
      </c>
      <c r="M621" s="32">
        <f t="shared" si="363"/>
        <v>0</v>
      </c>
      <c r="N621" s="32">
        <f t="shared" si="363"/>
        <v>0</v>
      </c>
      <c r="O621" s="32">
        <f t="shared" si="363"/>
        <v>0</v>
      </c>
      <c r="P621" s="32">
        <f t="shared" si="363"/>
        <v>0</v>
      </c>
      <c r="Q621" s="32">
        <f t="shared" si="363"/>
        <v>0</v>
      </c>
      <c r="R621" s="32">
        <f t="shared" si="363"/>
        <v>0</v>
      </c>
      <c r="S621" s="32">
        <f t="shared" si="363"/>
        <v>0</v>
      </c>
    </row>
    <row r="622" spans="1:19" s="76" customFormat="1" ht="15" hidden="1" customHeight="1">
      <c r="A622" s="109" t="s">
        <v>146</v>
      </c>
      <c r="B622" s="130" t="s">
        <v>239</v>
      </c>
      <c r="C622" s="130" t="s">
        <v>258</v>
      </c>
      <c r="D622" s="131" t="s">
        <v>258</v>
      </c>
      <c r="E622" s="132" t="s">
        <v>119</v>
      </c>
      <c r="F622" s="133" t="s">
        <v>124</v>
      </c>
      <c r="G622" s="133" t="s">
        <v>340</v>
      </c>
      <c r="H622" s="134" t="s">
        <v>367</v>
      </c>
      <c r="I622" s="135" t="s">
        <v>147</v>
      </c>
      <c r="J622" s="128"/>
      <c r="K622" s="128"/>
      <c r="L622" s="128"/>
      <c r="M622" s="128"/>
      <c r="N622" s="2">
        <f>SUM(J622:M622)</f>
        <v>0</v>
      </c>
      <c r="O622" s="128"/>
      <c r="P622" s="128"/>
      <c r="Q622" s="128"/>
      <c r="R622" s="2">
        <f>N622+Q622</f>
        <v>0</v>
      </c>
      <c r="S622" s="2">
        <f>O622+R622</f>
        <v>0</v>
      </c>
    </row>
    <row r="623" spans="1:19" s="17" customFormat="1" ht="25.5" hidden="1" customHeight="1">
      <c r="A623" s="136" t="s">
        <v>65</v>
      </c>
      <c r="B623" s="97" t="s">
        <v>239</v>
      </c>
      <c r="C623" s="97" t="s">
        <v>258</v>
      </c>
      <c r="D623" s="98" t="s">
        <v>258</v>
      </c>
      <c r="E623" s="98" t="s">
        <v>69</v>
      </c>
      <c r="F623" s="99" t="s">
        <v>122</v>
      </c>
      <c r="G623" s="99" t="s">
        <v>340</v>
      </c>
      <c r="H623" s="100" t="s">
        <v>341</v>
      </c>
      <c r="I623" s="100"/>
      <c r="J623" s="101">
        <f t="shared" ref="J623:S626" si="364">J624</f>
        <v>0</v>
      </c>
      <c r="K623" s="101">
        <f t="shared" si="364"/>
        <v>0</v>
      </c>
      <c r="L623" s="101">
        <f t="shared" si="364"/>
        <v>0</v>
      </c>
      <c r="M623" s="101">
        <f t="shared" si="364"/>
        <v>0</v>
      </c>
      <c r="N623" s="101">
        <f t="shared" si="364"/>
        <v>0</v>
      </c>
      <c r="O623" s="101">
        <f t="shared" si="364"/>
        <v>0</v>
      </c>
      <c r="P623" s="101">
        <f t="shared" si="364"/>
        <v>0</v>
      </c>
      <c r="Q623" s="101">
        <f t="shared" si="364"/>
        <v>0</v>
      </c>
      <c r="R623" s="101">
        <f t="shared" si="364"/>
        <v>0</v>
      </c>
      <c r="S623" s="101">
        <f t="shared" si="364"/>
        <v>0</v>
      </c>
    </row>
    <row r="624" spans="1:19" s="17" customFormat="1" ht="15" hidden="1" customHeight="1">
      <c r="A624" s="72" t="s">
        <v>66</v>
      </c>
      <c r="B624" s="70" t="s">
        <v>239</v>
      </c>
      <c r="C624" s="70" t="s">
        <v>258</v>
      </c>
      <c r="D624" s="78" t="s">
        <v>258</v>
      </c>
      <c r="E624" s="26" t="s">
        <v>69</v>
      </c>
      <c r="F624" s="27" t="s">
        <v>122</v>
      </c>
      <c r="G624" s="27" t="s">
        <v>340</v>
      </c>
      <c r="H624" s="1" t="s">
        <v>67</v>
      </c>
      <c r="I624" s="127"/>
      <c r="J624" s="32">
        <f t="shared" si="364"/>
        <v>0</v>
      </c>
      <c r="K624" s="32">
        <f t="shared" si="364"/>
        <v>0</v>
      </c>
      <c r="L624" s="32">
        <f t="shared" si="364"/>
        <v>0</v>
      </c>
      <c r="M624" s="32">
        <f t="shared" si="364"/>
        <v>0</v>
      </c>
      <c r="N624" s="32">
        <f t="shared" si="364"/>
        <v>0</v>
      </c>
      <c r="O624" s="32">
        <f t="shared" si="364"/>
        <v>0</v>
      </c>
      <c r="P624" s="32">
        <f t="shared" si="364"/>
        <v>0</v>
      </c>
      <c r="Q624" s="32">
        <f t="shared" si="364"/>
        <v>0</v>
      </c>
      <c r="R624" s="32">
        <f t="shared" si="364"/>
        <v>0</v>
      </c>
      <c r="S624" s="32">
        <f t="shared" si="364"/>
        <v>0</v>
      </c>
    </row>
    <row r="625" spans="1:19" s="13" customFormat="1" ht="34.5" hidden="1" customHeight="1">
      <c r="A625" s="18" t="s">
        <v>126</v>
      </c>
      <c r="B625" s="14" t="s">
        <v>239</v>
      </c>
      <c r="C625" s="14" t="s">
        <v>258</v>
      </c>
      <c r="D625" s="15" t="s">
        <v>258</v>
      </c>
      <c r="E625" s="15" t="s">
        <v>69</v>
      </c>
      <c r="F625" s="108" t="s">
        <v>122</v>
      </c>
      <c r="G625" s="108" t="s">
        <v>340</v>
      </c>
      <c r="H625" s="3" t="s">
        <v>67</v>
      </c>
      <c r="I625" s="3" t="s">
        <v>127</v>
      </c>
      <c r="J625" s="31">
        <f t="shared" si="364"/>
        <v>0</v>
      </c>
      <c r="K625" s="31">
        <f t="shared" si="364"/>
        <v>0</v>
      </c>
      <c r="L625" s="31">
        <f t="shared" si="364"/>
        <v>0</v>
      </c>
      <c r="M625" s="31">
        <f t="shared" si="364"/>
        <v>0</v>
      </c>
      <c r="N625" s="31">
        <f t="shared" si="364"/>
        <v>0</v>
      </c>
      <c r="O625" s="31">
        <f t="shared" si="364"/>
        <v>0</v>
      </c>
      <c r="P625" s="31">
        <f t="shared" si="364"/>
        <v>0</v>
      </c>
      <c r="Q625" s="31">
        <f t="shared" si="364"/>
        <v>0</v>
      </c>
      <c r="R625" s="31">
        <f t="shared" si="364"/>
        <v>0</v>
      </c>
      <c r="S625" s="31">
        <f t="shared" si="364"/>
        <v>0</v>
      </c>
    </row>
    <row r="626" spans="1:19" s="24" customFormat="1" ht="12" hidden="1" customHeight="1">
      <c r="A626" s="109" t="s">
        <v>128</v>
      </c>
      <c r="B626" s="110" t="s">
        <v>239</v>
      </c>
      <c r="C626" s="110" t="s">
        <v>258</v>
      </c>
      <c r="D626" s="111" t="s">
        <v>258</v>
      </c>
      <c r="E626" s="111" t="s">
        <v>69</v>
      </c>
      <c r="F626" s="112" t="s">
        <v>122</v>
      </c>
      <c r="G626" s="112" t="s">
        <v>340</v>
      </c>
      <c r="H626" s="113" t="s">
        <v>67</v>
      </c>
      <c r="I626" s="113" t="s">
        <v>129</v>
      </c>
      <c r="J626" s="39">
        <f t="shared" si="364"/>
        <v>0</v>
      </c>
      <c r="K626" s="39">
        <f t="shared" si="364"/>
        <v>0</v>
      </c>
      <c r="L626" s="39">
        <f t="shared" si="364"/>
        <v>0</v>
      </c>
      <c r="M626" s="39">
        <f t="shared" si="364"/>
        <v>0</v>
      </c>
      <c r="N626" s="39">
        <f t="shared" si="364"/>
        <v>0</v>
      </c>
      <c r="O626" s="39">
        <f t="shared" si="364"/>
        <v>0</v>
      </c>
      <c r="P626" s="39">
        <f t="shared" si="364"/>
        <v>0</v>
      </c>
      <c r="Q626" s="39">
        <f t="shared" si="364"/>
        <v>0</v>
      </c>
      <c r="R626" s="39">
        <f t="shared" si="364"/>
        <v>0</v>
      </c>
      <c r="S626" s="39">
        <f t="shared" si="364"/>
        <v>0</v>
      </c>
    </row>
    <row r="627" spans="1:19" s="12" customFormat="1" ht="13.5" hidden="1" customHeight="1">
      <c r="A627" s="4" t="s">
        <v>75</v>
      </c>
      <c r="B627" s="36"/>
      <c r="C627" s="36"/>
      <c r="D627" s="37"/>
      <c r="E627" s="37"/>
      <c r="F627" s="114"/>
      <c r="G627" s="114"/>
      <c r="H627" s="115"/>
      <c r="I627" s="115" t="s">
        <v>385</v>
      </c>
      <c r="J627" s="2"/>
      <c r="K627" s="2"/>
      <c r="L627" s="2"/>
      <c r="M627" s="2"/>
      <c r="N627" s="2">
        <f>SUM(J627:M627)</f>
        <v>0</v>
      </c>
      <c r="O627" s="2"/>
      <c r="P627" s="2"/>
      <c r="Q627" s="2"/>
      <c r="R627" s="2">
        <f>N627+Q627</f>
        <v>0</v>
      </c>
      <c r="S627" s="2">
        <f>O627+R627</f>
        <v>0</v>
      </c>
    </row>
    <row r="628" spans="1:19" ht="15" customHeight="1">
      <c r="A628" s="66" t="s">
        <v>216</v>
      </c>
      <c r="B628" s="67" t="s">
        <v>239</v>
      </c>
      <c r="C628" s="67" t="s">
        <v>208</v>
      </c>
      <c r="D628" s="67"/>
      <c r="E628" s="304"/>
      <c r="F628" s="305"/>
      <c r="G628" s="305"/>
      <c r="H628" s="306"/>
      <c r="I628" s="67"/>
      <c r="J628" s="81">
        <f>J629+J644</f>
        <v>500</v>
      </c>
      <c r="K628" s="81">
        <f>K629+K644</f>
        <v>0</v>
      </c>
      <c r="L628" s="81">
        <f t="shared" ref="L628:R628" si="365">L629+L644</f>
        <v>0</v>
      </c>
      <c r="M628" s="81">
        <f t="shared" si="365"/>
        <v>3126.7999999999997</v>
      </c>
      <c r="N628" s="81">
        <f t="shared" si="365"/>
        <v>3626.7999999999997</v>
      </c>
      <c r="O628" s="81">
        <f t="shared" si="365"/>
        <v>0</v>
      </c>
      <c r="P628" s="81">
        <f t="shared" si="365"/>
        <v>0</v>
      </c>
      <c r="Q628" s="81">
        <f t="shared" si="365"/>
        <v>0</v>
      </c>
      <c r="R628" s="81">
        <f t="shared" si="365"/>
        <v>4051.3</v>
      </c>
      <c r="S628" s="81">
        <f t="shared" ref="S628" si="366">S629+S644</f>
        <v>3282.7999999999997</v>
      </c>
    </row>
    <row r="629" spans="1:19" ht="15.75" customHeight="1">
      <c r="A629" s="73" t="s">
        <v>217</v>
      </c>
      <c r="B629" s="67" t="s">
        <v>239</v>
      </c>
      <c r="C629" s="67" t="s">
        <v>208</v>
      </c>
      <c r="D629" s="67" t="s">
        <v>131</v>
      </c>
      <c r="E629" s="304"/>
      <c r="F629" s="305"/>
      <c r="G629" s="305"/>
      <c r="H629" s="306"/>
      <c r="I629" s="67"/>
      <c r="J629" s="81">
        <f>J630+J637</f>
        <v>500</v>
      </c>
      <c r="K629" s="81">
        <f>K630+K637</f>
        <v>0</v>
      </c>
      <c r="L629" s="81">
        <f t="shared" ref="L629:R629" si="367">L630+L637</f>
        <v>0</v>
      </c>
      <c r="M629" s="81">
        <f t="shared" si="367"/>
        <v>184.1</v>
      </c>
      <c r="N629" s="81">
        <f t="shared" si="367"/>
        <v>684.1</v>
      </c>
      <c r="O629" s="81">
        <f t="shared" si="367"/>
        <v>0</v>
      </c>
      <c r="P629" s="81">
        <f t="shared" si="367"/>
        <v>0</v>
      </c>
      <c r="Q629" s="81">
        <f t="shared" si="367"/>
        <v>0</v>
      </c>
      <c r="R629" s="81">
        <f t="shared" si="367"/>
        <v>928.2</v>
      </c>
      <c r="S629" s="81">
        <f t="shared" ref="S629" si="368">S630+S637</f>
        <v>159.69999999999999</v>
      </c>
    </row>
    <row r="630" spans="1:19" s="17" customFormat="1" ht="26.25" customHeight="1">
      <c r="A630" s="154" t="s">
        <v>668</v>
      </c>
      <c r="B630" s="97" t="s">
        <v>239</v>
      </c>
      <c r="C630" s="97" t="s">
        <v>208</v>
      </c>
      <c r="D630" s="98" t="s">
        <v>131</v>
      </c>
      <c r="E630" s="20" t="s">
        <v>287</v>
      </c>
      <c r="F630" s="21" t="s">
        <v>122</v>
      </c>
      <c r="G630" s="21" t="s">
        <v>340</v>
      </c>
      <c r="H630" s="22" t="s">
        <v>341</v>
      </c>
      <c r="I630" s="22"/>
      <c r="J630" s="33">
        <f>J634</f>
        <v>500</v>
      </c>
      <c r="K630" s="33">
        <f>K634</f>
        <v>0</v>
      </c>
      <c r="L630" s="33">
        <f t="shared" ref="L630:Q630" si="369">L634</f>
        <v>0</v>
      </c>
      <c r="M630" s="33">
        <f t="shared" si="369"/>
        <v>0</v>
      </c>
      <c r="N630" s="33">
        <f t="shared" si="369"/>
        <v>500</v>
      </c>
      <c r="O630" s="33">
        <f t="shared" si="369"/>
        <v>0</v>
      </c>
      <c r="P630" s="33">
        <f t="shared" si="369"/>
        <v>0</v>
      </c>
      <c r="Q630" s="33">
        <f t="shared" si="369"/>
        <v>0</v>
      </c>
      <c r="R630" s="33">
        <f>R634+R631</f>
        <v>768.5</v>
      </c>
      <c r="S630" s="33">
        <f>S634+S631</f>
        <v>0</v>
      </c>
    </row>
    <row r="631" spans="1:19" s="17" customFormat="1" ht="28.5" customHeight="1">
      <c r="A631" s="18" t="s">
        <v>868</v>
      </c>
      <c r="B631" s="70" t="s">
        <v>239</v>
      </c>
      <c r="C631" s="70" t="s">
        <v>208</v>
      </c>
      <c r="D631" s="78" t="s">
        <v>131</v>
      </c>
      <c r="E631" s="26" t="s">
        <v>287</v>
      </c>
      <c r="F631" s="27" t="s">
        <v>122</v>
      </c>
      <c r="G631" s="27" t="s">
        <v>340</v>
      </c>
      <c r="H631" s="1" t="s">
        <v>869</v>
      </c>
      <c r="I631" s="16"/>
      <c r="J631" s="30">
        <f t="shared" ref="J631:S632" si="370">J632</f>
        <v>0</v>
      </c>
      <c r="K631" s="30">
        <f t="shared" si="370"/>
        <v>0</v>
      </c>
      <c r="L631" s="30">
        <f t="shared" si="370"/>
        <v>0</v>
      </c>
      <c r="M631" s="30">
        <f t="shared" si="370"/>
        <v>0</v>
      </c>
      <c r="N631" s="30">
        <f t="shared" si="370"/>
        <v>0</v>
      </c>
      <c r="O631" s="30">
        <f t="shared" si="370"/>
        <v>0</v>
      </c>
      <c r="P631" s="30">
        <f t="shared" si="370"/>
        <v>0</v>
      </c>
      <c r="Q631" s="30">
        <f t="shared" si="370"/>
        <v>0</v>
      </c>
      <c r="R631" s="30">
        <f t="shared" si="370"/>
        <v>768.5</v>
      </c>
      <c r="S631" s="30">
        <f t="shared" si="370"/>
        <v>0</v>
      </c>
    </row>
    <row r="632" spans="1:19" s="17" customFormat="1" ht="14.25" customHeight="1">
      <c r="A632" s="18" t="s">
        <v>175</v>
      </c>
      <c r="B632" s="70" t="s">
        <v>239</v>
      </c>
      <c r="C632" s="70" t="s">
        <v>208</v>
      </c>
      <c r="D632" s="78" t="s">
        <v>131</v>
      </c>
      <c r="E632" s="26" t="s">
        <v>287</v>
      </c>
      <c r="F632" s="27" t="s">
        <v>122</v>
      </c>
      <c r="G632" s="27" t="s">
        <v>340</v>
      </c>
      <c r="H632" s="1" t="s">
        <v>869</v>
      </c>
      <c r="I632" s="16">
        <v>300</v>
      </c>
      <c r="J632" s="30">
        <f t="shared" si="370"/>
        <v>0</v>
      </c>
      <c r="K632" s="30">
        <f t="shared" si="370"/>
        <v>0</v>
      </c>
      <c r="L632" s="30">
        <f t="shared" si="370"/>
        <v>0</v>
      </c>
      <c r="M632" s="30">
        <f t="shared" si="370"/>
        <v>0</v>
      </c>
      <c r="N632" s="30">
        <f t="shared" si="370"/>
        <v>0</v>
      </c>
      <c r="O632" s="30">
        <f t="shared" si="370"/>
        <v>0</v>
      </c>
      <c r="P632" s="30">
        <f t="shared" si="370"/>
        <v>0</v>
      </c>
      <c r="Q632" s="30">
        <f t="shared" si="370"/>
        <v>0</v>
      </c>
      <c r="R632" s="30">
        <f t="shared" si="370"/>
        <v>768.5</v>
      </c>
      <c r="S632" s="30">
        <f t="shared" si="370"/>
        <v>0</v>
      </c>
    </row>
    <row r="633" spans="1:19" s="24" customFormat="1" ht="25.5" customHeight="1">
      <c r="A633" s="41" t="s">
        <v>870</v>
      </c>
      <c r="B633" s="110" t="s">
        <v>239</v>
      </c>
      <c r="C633" s="110" t="s">
        <v>208</v>
      </c>
      <c r="D633" s="111" t="s">
        <v>131</v>
      </c>
      <c r="E633" s="132" t="s">
        <v>287</v>
      </c>
      <c r="F633" s="133" t="s">
        <v>122</v>
      </c>
      <c r="G633" s="133" t="s">
        <v>340</v>
      </c>
      <c r="H633" s="134" t="s">
        <v>869</v>
      </c>
      <c r="I633" s="56">
        <v>320</v>
      </c>
      <c r="J633" s="128"/>
      <c r="K633" s="128"/>
      <c r="L633" s="128"/>
      <c r="M633" s="128"/>
      <c r="N633" s="2">
        <f>SUM(J633:M633)</f>
        <v>0</v>
      </c>
      <c r="O633" s="128"/>
      <c r="P633" s="128"/>
      <c r="Q633" s="128"/>
      <c r="R633" s="2">
        <v>768.5</v>
      </c>
      <c r="S633" s="2">
        <v>0</v>
      </c>
    </row>
    <row r="634" spans="1:19" s="17" customFormat="1" ht="39.75" hidden="1" customHeight="1">
      <c r="A634" s="18" t="s">
        <v>34</v>
      </c>
      <c r="B634" s="70" t="s">
        <v>239</v>
      </c>
      <c r="C634" s="70" t="s">
        <v>208</v>
      </c>
      <c r="D634" s="78" t="s">
        <v>131</v>
      </c>
      <c r="E634" s="26" t="s">
        <v>287</v>
      </c>
      <c r="F634" s="27" t="s">
        <v>122</v>
      </c>
      <c r="G634" s="27" t="s">
        <v>340</v>
      </c>
      <c r="H634" s="1" t="s">
        <v>252</v>
      </c>
      <c r="I634" s="16"/>
      <c r="J634" s="30">
        <f t="shared" ref="J634:S635" si="371">J635</f>
        <v>500</v>
      </c>
      <c r="K634" s="30">
        <f t="shared" si="371"/>
        <v>0</v>
      </c>
      <c r="L634" s="30">
        <f t="shared" si="371"/>
        <v>0</v>
      </c>
      <c r="M634" s="30">
        <f t="shared" si="371"/>
        <v>0</v>
      </c>
      <c r="N634" s="30">
        <f t="shared" si="371"/>
        <v>500</v>
      </c>
      <c r="O634" s="30">
        <f t="shared" si="371"/>
        <v>0</v>
      </c>
      <c r="P634" s="30">
        <f t="shared" si="371"/>
        <v>0</v>
      </c>
      <c r="Q634" s="30">
        <f t="shared" si="371"/>
        <v>0</v>
      </c>
      <c r="R634" s="30">
        <f t="shared" si="371"/>
        <v>0</v>
      </c>
      <c r="S634" s="30">
        <f t="shared" si="371"/>
        <v>0</v>
      </c>
    </row>
    <row r="635" spans="1:19" s="17" customFormat="1" ht="18.75" hidden="1" customHeight="1">
      <c r="A635" s="18" t="s">
        <v>175</v>
      </c>
      <c r="B635" s="70" t="s">
        <v>239</v>
      </c>
      <c r="C635" s="70" t="s">
        <v>208</v>
      </c>
      <c r="D635" s="78" t="s">
        <v>131</v>
      </c>
      <c r="E635" s="26" t="s">
        <v>287</v>
      </c>
      <c r="F635" s="27" t="s">
        <v>122</v>
      </c>
      <c r="G635" s="27" t="s">
        <v>340</v>
      </c>
      <c r="H635" s="1" t="s">
        <v>252</v>
      </c>
      <c r="I635" s="16">
        <v>300</v>
      </c>
      <c r="J635" s="30">
        <f t="shared" si="371"/>
        <v>500</v>
      </c>
      <c r="K635" s="30">
        <f t="shared" si="371"/>
        <v>0</v>
      </c>
      <c r="L635" s="30">
        <f t="shared" si="371"/>
        <v>0</v>
      </c>
      <c r="M635" s="30">
        <f t="shared" si="371"/>
        <v>0</v>
      </c>
      <c r="N635" s="30">
        <f t="shared" si="371"/>
        <v>500</v>
      </c>
      <c r="O635" s="30">
        <f t="shared" si="371"/>
        <v>0</v>
      </c>
      <c r="P635" s="30">
        <f t="shared" si="371"/>
        <v>0</v>
      </c>
      <c r="Q635" s="30">
        <f t="shared" si="371"/>
        <v>0</v>
      </c>
      <c r="R635" s="30">
        <f t="shared" si="371"/>
        <v>0</v>
      </c>
      <c r="S635" s="30">
        <f t="shared" si="371"/>
        <v>0</v>
      </c>
    </row>
    <row r="636" spans="1:19" s="24" customFormat="1" ht="22.5" hidden="1" customHeight="1">
      <c r="A636" s="109" t="s">
        <v>176</v>
      </c>
      <c r="B636" s="110" t="s">
        <v>239</v>
      </c>
      <c r="C636" s="110" t="s">
        <v>208</v>
      </c>
      <c r="D636" s="111" t="s">
        <v>131</v>
      </c>
      <c r="E636" s="132" t="s">
        <v>287</v>
      </c>
      <c r="F636" s="133" t="s">
        <v>122</v>
      </c>
      <c r="G636" s="133" t="s">
        <v>340</v>
      </c>
      <c r="H636" s="134" t="s">
        <v>252</v>
      </c>
      <c r="I636" s="56">
        <v>320</v>
      </c>
      <c r="J636" s="128">
        <v>500</v>
      </c>
      <c r="K636" s="128">
        <v>0</v>
      </c>
      <c r="L636" s="128"/>
      <c r="M636" s="128"/>
      <c r="N636" s="2">
        <f>SUM(J636:M636)</f>
        <v>500</v>
      </c>
      <c r="O636" s="128"/>
      <c r="P636" s="128"/>
      <c r="Q636" s="128"/>
      <c r="R636" s="2"/>
      <c r="S636" s="2"/>
    </row>
    <row r="637" spans="1:19" s="17" customFormat="1" ht="36.75" customHeight="1">
      <c r="A637" s="73" t="s">
        <v>669</v>
      </c>
      <c r="B637" s="67" t="s">
        <v>239</v>
      </c>
      <c r="C637" s="67" t="s">
        <v>208</v>
      </c>
      <c r="D637" s="116" t="s">
        <v>131</v>
      </c>
      <c r="E637" s="116" t="s">
        <v>312</v>
      </c>
      <c r="F637" s="117" t="s">
        <v>122</v>
      </c>
      <c r="G637" s="117" t="s">
        <v>340</v>
      </c>
      <c r="H637" s="118" t="s">
        <v>341</v>
      </c>
      <c r="I637" s="118"/>
      <c r="J637" s="34">
        <f>J638+J641</f>
        <v>0</v>
      </c>
      <c r="K637" s="34">
        <f>K638+K641</f>
        <v>0</v>
      </c>
      <c r="L637" s="34">
        <f t="shared" ref="L637:R637" si="372">L638+L641</f>
        <v>0</v>
      </c>
      <c r="M637" s="34">
        <f t="shared" si="372"/>
        <v>184.1</v>
      </c>
      <c r="N637" s="34">
        <f t="shared" si="372"/>
        <v>184.1</v>
      </c>
      <c r="O637" s="34">
        <f t="shared" si="372"/>
        <v>0</v>
      </c>
      <c r="P637" s="34">
        <f t="shared" si="372"/>
        <v>0</v>
      </c>
      <c r="Q637" s="34">
        <f t="shared" si="372"/>
        <v>0</v>
      </c>
      <c r="R637" s="34">
        <f t="shared" si="372"/>
        <v>159.69999999999999</v>
      </c>
      <c r="S637" s="34">
        <f t="shared" ref="S637" si="373">S638+S641</f>
        <v>159.69999999999999</v>
      </c>
    </row>
    <row r="638" spans="1:19" s="17" customFormat="1" ht="39.75" customHeight="1">
      <c r="A638" s="18" t="s">
        <v>269</v>
      </c>
      <c r="B638" s="70" t="s">
        <v>239</v>
      </c>
      <c r="C638" s="70" t="s">
        <v>208</v>
      </c>
      <c r="D638" s="78" t="s">
        <v>131</v>
      </c>
      <c r="E638" s="26" t="s">
        <v>312</v>
      </c>
      <c r="F638" s="27" t="s">
        <v>122</v>
      </c>
      <c r="G638" s="27" t="s">
        <v>340</v>
      </c>
      <c r="H638" s="1" t="s">
        <v>26</v>
      </c>
      <c r="I638" s="16"/>
      <c r="J638" s="30">
        <f t="shared" ref="J638:S639" si="374">J639</f>
        <v>0</v>
      </c>
      <c r="K638" s="30">
        <f t="shared" si="374"/>
        <v>0</v>
      </c>
      <c r="L638" s="30">
        <f t="shared" si="374"/>
        <v>0</v>
      </c>
      <c r="M638" s="30">
        <f t="shared" si="374"/>
        <v>184.1</v>
      </c>
      <c r="N638" s="30">
        <f t="shared" si="374"/>
        <v>184.1</v>
      </c>
      <c r="O638" s="30">
        <f t="shared" si="374"/>
        <v>0</v>
      </c>
      <c r="P638" s="30">
        <f t="shared" si="374"/>
        <v>0</v>
      </c>
      <c r="Q638" s="30">
        <f t="shared" si="374"/>
        <v>0</v>
      </c>
      <c r="R638" s="30">
        <f t="shared" si="374"/>
        <v>159.69999999999999</v>
      </c>
      <c r="S638" s="30">
        <f t="shared" si="374"/>
        <v>159.69999999999999</v>
      </c>
    </row>
    <row r="639" spans="1:19" s="17" customFormat="1" ht="16.5" customHeight="1">
      <c r="A639" s="18" t="s">
        <v>175</v>
      </c>
      <c r="B639" s="70" t="s">
        <v>239</v>
      </c>
      <c r="C639" s="70" t="s">
        <v>208</v>
      </c>
      <c r="D639" s="78" t="s">
        <v>131</v>
      </c>
      <c r="E639" s="26" t="s">
        <v>312</v>
      </c>
      <c r="F639" s="27" t="s">
        <v>122</v>
      </c>
      <c r="G639" s="27" t="s">
        <v>340</v>
      </c>
      <c r="H639" s="1" t="s">
        <v>26</v>
      </c>
      <c r="I639" s="16">
        <v>300</v>
      </c>
      <c r="J639" s="30">
        <f t="shared" si="374"/>
        <v>0</v>
      </c>
      <c r="K639" s="30">
        <f t="shared" si="374"/>
        <v>0</v>
      </c>
      <c r="L639" s="30">
        <f t="shared" si="374"/>
        <v>0</v>
      </c>
      <c r="M639" s="30">
        <f t="shared" si="374"/>
        <v>184.1</v>
      </c>
      <c r="N639" s="30">
        <f t="shared" si="374"/>
        <v>184.1</v>
      </c>
      <c r="O639" s="30">
        <f t="shared" si="374"/>
        <v>0</v>
      </c>
      <c r="P639" s="30">
        <f t="shared" si="374"/>
        <v>0</v>
      </c>
      <c r="Q639" s="30">
        <f t="shared" si="374"/>
        <v>0</v>
      </c>
      <c r="R639" s="30">
        <f t="shared" si="374"/>
        <v>159.69999999999999</v>
      </c>
      <c r="S639" s="30">
        <f t="shared" si="374"/>
        <v>159.69999999999999</v>
      </c>
    </row>
    <row r="640" spans="1:19" s="24" customFormat="1" ht="24.75" customHeight="1">
      <c r="A640" s="109" t="s">
        <v>176</v>
      </c>
      <c r="B640" s="130" t="s">
        <v>239</v>
      </c>
      <c r="C640" s="130" t="s">
        <v>208</v>
      </c>
      <c r="D640" s="131" t="s">
        <v>131</v>
      </c>
      <c r="E640" s="132" t="s">
        <v>312</v>
      </c>
      <c r="F640" s="133" t="s">
        <v>122</v>
      </c>
      <c r="G640" s="133" t="s">
        <v>340</v>
      </c>
      <c r="H640" s="134" t="s">
        <v>26</v>
      </c>
      <c r="I640" s="56">
        <v>320</v>
      </c>
      <c r="J640" s="128"/>
      <c r="K640" s="128"/>
      <c r="L640" s="128"/>
      <c r="M640" s="128">
        <v>184.1</v>
      </c>
      <c r="N640" s="2">
        <f>SUM(J640:M640)</f>
        <v>184.1</v>
      </c>
      <c r="O640" s="128"/>
      <c r="P640" s="128"/>
      <c r="Q640" s="128"/>
      <c r="R640" s="2">
        <v>159.69999999999999</v>
      </c>
      <c r="S640" s="2">
        <v>159.69999999999999</v>
      </c>
    </row>
    <row r="641" spans="1:19" s="17" customFormat="1" ht="24.75" hidden="1" customHeight="1">
      <c r="A641" s="69" t="s">
        <v>351</v>
      </c>
      <c r="B641" s="70" t="s">
        <v>239</v>
      </c>
      <c r="C641" s="70" t="s">
        <v>208</v>
      </c>
      <c r="D641" s="78" t="s">
        <v>131</v>
      </c>
      <c r="E641" s="26" t="s">
        <v>312</v>
      </c>
      <c r="F641" s="27" t="s">
        <v>122</v>
      </c>
      <c r="G641" s="27" t="s">
        <v>340</v>
      </c>
      <c r="H641" s="1" t="s">
        <v>352</v>
      </c>
      <c r="I641" s="16"/>
      <c r="J641" s="30">
        <f t="shared" ref="J641:S642" si="375">J642</f>
        <v>0</v>
      </c>
      <c r="K641" s="30">
        <f t="shared" si="375"/>
        <v>0</v>
      </c>
      <c r="L641" s="30">
        <f t="shared" si="375"/>
        <v>0</v>
      </c>
      <c r="M641" s="30">
        <f t="shared" si="375"/>
        <v>0</v>
      </c>
      <c r="N641" s="30">
        <f t="shared" si="375"/>
        <v>0</v>
      </c>
      <c r="O641" s="30">
        <f t="shared" si="375"/>
        <v>0</v>
      </c>
      <c r="P641" s="30">
        <f t="shared" si="375"/>
        <v>0</v>
      </c>
      <c r="Q641" s="30">
        <f t="shared" si="375"/>
        <v>0</v>
      </c>
      <c r="R641" s="30">
        <f t="shared" si="375"/>
        <v>0</v>
      </c>
      <c r="S641" s="30">
        <f t="shared" si="375"/>
        <v>0</v>
      </c>
    </row>
    <row r="642" spans="1:19" s="17" customFormat="1" ht="14.25" hidden="1" customHeight="1">
      <c r="A642" s="18" t="s">
        <v>175</v>
      </c>
      <c r="B642" s="70" t="s">
        <v>239</v>
      </c>
      <c r="C642" s="70" t="s">
        <v>208</v>
      </c>
      <c r="D642" s="78" t="s">
        <v>131</v>
      </c>
      <c r="E642" s="26" t="s">
        <v>312</v>
      </c>
      <c r="F642" s="27" t="s">
        <v>122</v>
      </c>
      <c r="G642" s="27" t="s">
        <v>340</v>
      </c>
      <c r="H642" s="1" t="s">
        <v>352</v>
      </c>
      <c r="I642" s="16">
        <v>300</v>
      </c>
      <c r="J642" s="30">
        <f t="shared" si="375"/>
        <v>0</v>
      </c>
      <c r="K642" s="30">
        <f t="shared" si="375"/>
        <v>0</v>
      </c>
      <c r="L642" s="30">
        <f t="shared" si="375"/>
        <v>0</v>
      </c>
      <c r="M642" s="30">
        <f t="shared" si="375"/>
        <v>0</v>
      </c>
      <c r="N642" s="30">
        <f t="shared" si="375"/>
        <v>0</v>
      </c>
      <c r="O642" s="30">
        <f t="shared" si="375"/>
        <v>0</v>
      </c>
      <c r="P642" s="30">
        <f t="shared" si="375"/>
        <v>0</v>
      </c>
      <c r="Q642" s="30">
        <f t="shared" si="375"/>
        <v>0</v>
      </c>
      <c r="R642" s="30">
        <f t="shared" si="375"/>
        <v>0</v>
      </c>
      <c r="S642" s="30">
        <f t="shared" si="375"/>
        <v>0</v>
      </c>
    </row>
    <row r="643" spans="1:19" s="24" customFormat="1" ht="21.75" hidden="1" customHeight="1">
      <c r="A643" s="109" t="s">
        <v>176</v>
      </c>
      <c r="B643" s="110" t="s">
        <v>239</v>
      </c>
      <c r="C643" s="110" t="s">
        <v>208</v>
      </c>
      <c r="D643" s="111" t="s">
        <v>131</v>
      </c>
      <c r="E643" s="132" t="s">
        <v>312</v>
      </c>
      <c r="F643" s="133" t="s">
        <v>122</v>
      </c>
      <c r="G643" s="133" t="s">
        <v>340</v>
      </c>
      <c r="H643" s="134" t="s">
        <v>352</v>
      </c>
      <c r="I643" s="56">
        <v>320</v>
      </c>
      <c r="J643" s="128"/>
      <c r="K643" s="128"/>
      <c r="L643" s="128"/>
      <c r="M643" s="128"/>
      <c r="N643" s="2">
        <f>SUM(J643:M643)</f>
        <v>0</v>
      </c>
      <c r="O643" s="128"/>
      <c r="P643" s="128"/>
      <c r="Q643" s="128"/>
      <c r="R643" s="2">
        <f>N643+Q643</f>
        <v>0</v>
      </c>
      <c r="S643" s="2">
        <f>O643+R643</f>
        <v>0</v>
      </c>
    </row>
    <row r="644" spans="1:19" ht="13.5" customHeight="1">
      <c r="A644" s="73" t="s">
        <v>223</v>
      </c>
      <c r="B644" s="67" t="s">
        <v>239</v>
      </c>
      <c r="C644" s="67" t="s">
        <v>208</v>
      </c>
      <c r="D644" s="67" t="s">
        <v>150</v>
      </c>
      <c r="E644" s="304"/>
      <c r="F644" s="305"/>
      <c r="G644" s="305"/>
      <c r="H644" s="306"/>
      <c r="I644" s="67"/>
      <c r="J644" s="81">
        <f t="shared" ref="J644:S648" si="376">J645</f>
        <v>0</v>
      </c>
      <c r="K644" s="81">
        <f t="shared" si="376"/>
        <v>0</v>
      </c>
      <c r="L644" s="81">
        <f t="shared" si="376"/>
        <v>0</v>
      </c>
      <c r="M644" s="81">
        <f t="shared" si="376"/>
        <v>2942.7</v>
      </c>
      <c r="N644" s="81">
        <f t="shared" si="376"/>
        <v>2942.7</v>
      </c>
      <c r="O644" s="81">
        <f t="shared" si="376"/>
        <v>0</v>
      </c>
      <c r="P644" s="81">
        <f t="shared" si="376"/>
        <v>0</v>
      </c>
      <c r="Q644" s="81">
        <f t="shared" si="376"/>
        <v>0</v>
      </c>
      <c r="R644" s="81">
        <f t="shared" si="376"/>
        <v>3123.1</v>
      </c>
      <c r="S644" s="81">
        <f t="shared" si="376"/>
        <v>3123.1</v>
      </c>
    </row>
    <row r="645" spans="1:19" ht="18.75" customHeight="1">
      <c r="A645" s="66" t="s">
        <v>218</v>
      </c>
      <c r="B645" s="67" t="s">
        <v>239</v>
      </c>
      <c r="C645" s="67" t="s">
        <v>208</v>
      </c>
      <c r="D645" s="116" t="s">
        <v>150</v>
      </c>
      <c r="E645" s="116" t="s">
        <v>219</v>
      </c>
      <c r="F645" s="117" t="s">
        <v>122</v>
      </c>
      <c r="G645" s="117" t="s">
        <v>340</v>
      </c>
      <c r="H645" s="118" t="s">
        <v>341</v>
      </c>
      <c r="I645" s="118"/>
      <c r="J645" s="34">
        <f t="shared" si="376"/>
        <v>0</v>
      </c>
      <c r="K645" s="34">
        <f t="shared" si="376"/>
        <v>0</v>
      </c>
      <c r="L645" s="34">
        <f t="shared" si="376"/>
        <v>0</v>
      </c>
      <c r="M645" s="34">
        <f t="shared" si="376"/>
        <v>2942.7</v>
      </c>
      <c r="N645" s="34">
        <f t="shared" si="376"/>
        <v>2942.7</v>
      </c>
      <c r="O645" s="34">
        <f t="shared" si="376"/>
        <v>0</v>
      </c>
      <c r="P645" s="34">
        <f t="shared" si="376"/>
        <v>0</v>
      </c>
      <c r="Q645" s="34">
        <f t="shared" si="376"/>
        <v>0</v>
      </c>
      <c r="R645" s="34">
        <f>R646</f>
        <v>3123.1</v>
      </c>
      <c r="S645" s="34">
        <f>S646</f>
        <v>3123.1</v>
      </c>
    </row>
    <row r="646" spans="1:19" s="164" customFormat="1" ht="14.25" customHeight="1">
      <c r="A646" s="161" t="s">
        <v>223</v>
      </c>
      <c r="B646" s="162" t="s">
        <v>239</v>
      </c>
      <c r="C646" s="162" t="s">
        <v>208</v>
      </c>
      <c r="D646" s="122" t="s">
        <v>150</v>
      </c>
      <c r="E646" s="122" t="s">
        <v>219</v>
      </c>
      <c r="F646" s="123" t="s">
        <v>139</v>
      </c>
      <c r="G646" s="123" t="s">
        <v>340</v>
      </c>
      <c r="H646" s="124" t="s">
        <v>341</v>
      </c>
      <c r="I646" s="163"/>
      <c r="J646" s="160">
        <f t="shared" si="376"/>
        <v>0</v>
      </c>
      <c r="K646" s="160">
        <f t="shared" si="376"/>
        <v>0</v>
      </c>
      <c r="L646" s="160">
        <f t="shared" si="376"/>
        <v>0</v>
      </c>
      <c r="M646" s="160">
        <f t="shared" si="376"/>
        <v>2942.7</v>
      </c>
      <c r="N646" s="160">
        <f t="shared" si="376"/>
        <v>2942.7</v>
      </c>
      <c r="O646" s="160">
        <f t="shared" si="376"/>
        <v>0</v>
      </c>
      <c r="P646" s="160">
        <f t="shared" si="376"/>
        <v>0</v>
      </c>
      <c r="Q646" s="160">
        <f t="shared" si="376"/>
        <v>0</v>
      </c>
      <c r="R646" s="160">
        <f>R647+R652</f>
        <v>3123.1</v>
      </c>
      <c r="S646" s="160">
        <f>S647+S652</f>
        <v>3123.1</v>
      </c>
    </row>
    <row r="647" spans="1:19" ht="39" customHeight="1">
      <c r="A647" s="18" t="s">
        <v>780</v>
      </c>
      <c r="B647" s="14" t="s">
        <v>239</v>
      </c>
      <c r="C647" s="14" t="s">
        <v>208</v>
      </c>
      <c r="D647" s="15" t="s">
        <v>150</v>
      </c>
      <c r="E647" s="26" t="s">
        <v>219</v>
      </c>
      <c r="F647" s="27" t="s">
        <v>139</v>
      </c>
      <c r="G647" s="27" t="s">
        <v>340</v>
      </c>
      <c r="H647" s="1" t="s">
        <v>27</v>
      </c>
      <c r="I647" s="16"/>
      <c r="J647" s="30">
        <f t="shared" si="376"/>
        <v>0</v>
      </c>
      <c r="K647" s="30">
        <f t="shared" si="376"/>
        <v>0</v>
      </c>
      <c r="L647" s="30">
        <f t="shared" si="376"/>
        <v>0</v>
      </c>
      <c r="M647" s="30">
        <f t="shared" si="376"/>
        <v>2942.7</v>
      </c>
      <c r="N647" s="30">
        <f t="shared" si="376"/>
        <v>2942.7</v>
      </c>
      <c r="O647" s="30">
        <f t="shared" si="376"/>
        <v>0</v>
      </c>
      <c r="P647" s="30">
        <f t="shared" si="376"/>
        <v>0</v>
      </c>
      <c r="Q647" s="30">
        <f t="shared" si="376"/>
        <v>0</v>
      </c>
      <c r="R647" s="30">
        <f t="shared" si="376"/>
        <v>2182.6999999999998</v>
      </c>
      <c r="S647" s="30">
        <f t="shared" si="376"/>
        <v>2182.6999999999998</v>
      </c>
    </row>
    <row r="648" spans="1:19" s="17" customFormat="1" ht="23.25" customHeight="1">
      <c r="A648" s="18" t="s">
        <v>242</v>
      </c>
      <c r="B648" s="14" t="s">
        <v>239</v>
      </c>
      <c r="C648" s="14" t="s">
        <v>208</v>
      </c>
      <c r="D648" s="15" t="s">
        <v>150</v>
      </c>
      <c r="E648" s="26" t="s">
        <v>219</v>
      </c>
      <c r="F648" s="27" t="s">
        <v>139</v>
      </c>
      <c r="G648" s="27" t="s">
        <v>340</v>
      </c>
      <c r="H648" s="1" t="s">
        <v>27</v>
      </c>
      <c r="I648" s="16">
        <v>400</v>
      </c>
      <c r="J648" s="30">
        <f t="shared" si="376"/>
        <v>0</v>
      </c>
      <c r="K648" s="30">
        <f t="shared" si="376"/>
        <v>0</v>
      </c>
      <c r="L648" s="30">
        <f t="shared" si="376"/>
        <v>0</v>
      </c>
      <c r="M648" s="30">
        <f t="shared" si="376"/>
        <v>2942.7</v>
      </c>
      <c r="N648" s="30">
        <f t="shared" si="376"/>
        <v>2942.7</v>
      </c>
      <c r="O648" s="30">
        <f t="shared" si="376"/>
        <v>0</v>
      </c>
      <c r="P648" s="30">
        <f t="shared" si="376"/>
        <v>0</v>
      </c>
      <c r="Q648" s="30">
        <f t="shared" si="376"/>
        <v>0</v>
      </c>
      <c r="R648" s="30">
        <f t="shared" si="376"/>
        <v>2182.6999999999998</v>
      </c>
      <c r="S648" s="30">
        <f t="shared" si="376"/>
        <v>2182.6999999999998</v>
      </c>
    </row>
    <row r="649" spans="1:19" s="24" customFormat="1" ht="16.5" customHeight="1">
      <c r="A649" s="167" t="s">
        <v>244</v>
      </c>
      <c r="B649" s="130" t="s">
        <v>239</v>
      </c>
      <c r="C649" s="130" t="s">
        <v>208</v>
      </c>
      <c r="D649" s="131" t="s">
        <v>150</v>
      </c>
      <c r="E649" s="132" t="s">
        <v>219</v>
      </c>
      <c r="F649" s="133" t="s">
        <v>139</v>
      </c>
      <c r="G649" s="133" t="s">
        <v>340</v>
      </c>
      <c r="H649" s="134" t="s">
        <v>27</v>
      </c>
      <c r="I649" s="56">
        <v>410</v>
      </c>
      <c r="J649" s="128">
        <f>SUM(J650:J651)</f>
        <v>0</v>
      </c>
      <c r="K649" s="128">
        <f t="shared" ref="K649:R649" si="377">SUM(K650:K651)</f>
        <v>0</v>
      </c>
      <c r="L649" s="128">
        <f t="shared" si="377"/>
        <v>0</v>
      </c>
      <c r="M649" s="128">
        <f t="shared" si="377"/>
        <v>2942.7</v>
      </c>
      <c r="N649" s="128">
        <f t="shared" si="377"/>
        <v>2942.7</v>
      </c>
      <c r="O649" s="128">
        <f t="shared" si="377"/>
        <v>0</v>
      </c>
      <c r="P649" s="128">
        <f t="shared" si="377"/>
        <v>0</v>
      </c>
      <c r="Q649" s="128">
        <f t="shared" si="377"/>
        <v>0</v>
      </c>
      <c r="R649" s="128">
        <f t="shared" si="377"/>
        <v>2182.6999999999998</v>
      </c>
      <c r="S649" s="128">
        <f t="shared" ref="S649" si="378">SUM(S650:S651)</f>
        <v>2182.6999999999998</v>
      </c>
    </row>
    <row r="650" spans="1:19" s="184" customFormat="1" ht="16.5" hidden="1" customHeight="1">
      <c r="A650" s="176" t="s">
        <v>815</v>
      </c>
      <c r="B650" s="177"/>
      <c r="C650" s="177"/>
      <c r="D650" s="178"/>
      <c r="E650" s="179"/>
      <c r="F650" s="180"/>
      <c r="G650" s="180"/>
      <c r="H650" s="181"/>
      <c r="I650" s="56">
        <v>412</v>
      </c>
      <c r="J650" s="182"/>
      <c r="K650" s="182"/>
      <c r="L650" s="182"/>
      <c r="M650" s="182">
        <v>2001.4</v>
      </c>
      <c r="N650" s="183">
        <f t="shared" ref="N650:N651" si="379">SUM(J650:M650)</f>
        <v>2001.4</v>
      </c>
      <c r="O650" s="182"/>
      <c r="P650" s="182"/>
      <c r="Q650" s="182"/>
      <c r="R650" s="2">
        <v>2182.6999999999998</v>
      </c>
      <c r="S650" s="2">
        <v>2182.6999999999998</v>
      </c>
    </row>
    <row r="651" spans="1:19" s="184" customFormat="1" ht="16.5" hidden="1" customHeight="1">
      <c r="A651" s="176" t="s">
        <v>816</v>
      </c>
      <c r="B651" s="177"/>
      <c r="C651" s="177"/>
      <c r="D651" s="178"/>
      <c r="E651" s="179"/>
      <c r="F651" s="180"/>
      <c r="G651" s="180"/>
      <c r="H651" s="181"/>
      <c r="I651" s="185"/>
      <c r="J651" s="182"/>
      <c r="K651" s="182"/>
      <c r="L651" s="182"/>
      <c r="M651" s="182">
        <v>941.3</v>
      </c>
      <c r="N651" s="183">
        <f t="shared" si="379"/>
        <v>941.3</v>
      </c>
      <c r="O651" s="182"/>
      <c r="P651" s="182"/>
      <c r="Q651" s="182"/>
      <c r="R651" s="183"/>
      <c r="S651" s="183"/>
    </row>
    <row r="652" spans="1:19" ht="39" customHeight="1">
      <c r="A652" s="18" t="s">
        <v>871</v>
      </c>
      <c r="B652" s="14" t="s">
        <v>239</v>
      </c>
      <c r="C652" s="14" t="s">
        <v>208</v>
      </c>
      <c r="D652" s="15" t="s">
        <v>150</v>
      </c>
      <c r="E652" s="26" t="s">
        <v>219</v>
      </c>
      <c r="F652" s="27" t="s">
        <v>139</v>
      </c>
      <c r="G652" s="27" t="s">
        <v>340</v>
      </c>
      <c r="H652" s="1" t="s">
        <v>872</v>
      </c>
      <c r="I652" s="16"/>
      <c r="J652" s="30">
        <f t="shared" ref="J652:S653" si="380">J653</f>
        <v>0</v>
      </c>
      <c r="K652" s="30">
        <f t="shared" si="380"/>
        <v>0</v>
      </c>
      <c r="L652" s="30">
        <f t="shared" si="380"/>
        <v>0</v>
      </c>
      <c r="M652" s="30">
        <f t="shared" si="380"/>
        <v>2942.7</v>
      </c>
      <c r="N652" s="30">
        <f t="shared" si="380"/>
        <v>2942.7</v>
      </c>
      <c r="O652" s="30">
        <f t="shared" si="380"/>
        <v>0</v>
      </c>
      <c r="P652" s="30">
        <f t="shared" si="380"/>
        <v>0</v>
      </c>
      <c r="Q652" s="30">
        <f t="shared" si="380"/>
        <v>0</v>
      </c>
      <c r="R652" s="30">
        <f t="shared" si="380"/>
        <v>940.4</v>
      </c>
      <c r="S652" s="30">
        <f t="shared" si="380"/>
        <v>940.4</v>
      </c>
    </row>
    <row r="653" spans="1:19" s="17" customFormat="1" ht="23.25" customHeight="1">
      <c r="A653" s="18" t="s">
        <v>242</v>
      </c>
      <c r="B653" s="14" t="s">
        <v>239</v>
      </c>
      <c r="C653" s="14" t="s">
        <v>208</v>
      </c>
      <c r="D653" s="15" t="s">
        <v>150</v>
      </c>
      <c r="E653" s="26" t="s">
        <v>219</v>
      </c>
      <c r="F653" s="27" t="s">
        <v>139</v>
      </c>
      <c r="G653" s="27" t="s">
        <v>340</v>
      </c>
      <c r="H653" s="1" t="s">
        <v>872</v>
      </c>
      <c r="I653" s="16">
        <v>400</v>
      </c>
      <c r="J653" s="30">
        <f t="shared" si="380"/>
        <v>0</v>
      </c>
      <c r="K653" s="30">
        <f t="shared" si="380"/>
        <v>0</v>
      </c>
      <c r="L653" s="30">
        <f t="shared" si="380"/>
        <v>0</v>
      </c>
      <c r="M653" s="30">
        <f t="shared" si="380"/>
        <v>2942.7</v>
      </c>
      <c r="N653" s="30">
        <f t="shared" si="380"/>
        <v>2942.7</v>
      </c>
      <c r="O653" s="30">
        <f t="shared" si="380"/>
        <v>0</v>
      </c>
      <c r="P653" s="30">
        <f t="shared" si="380"/>
        <v>0</v>
      </c>
      <c r="Q653" s="30">
        <f t="shared" si="380"/>
        <v>0</v>
      </c>
      <c r="R653" s="30">
        <f t="shared" si="380"/>
        <v>940.4</v>
      </c>
      <c r="S653" s="30">
        <f t="shared" si="380"/>
        <v>940.4</v>
      </c>
    </row>
    <row r="654" spans="1:19" s="24" customFormat="1" ht="16.5" customHeight="1">
      <c r="A654" s="167" t="s">
        <v>244</v>
      </c>
      <c r="B654" s="130" t="s">
        <v>239</v>
      </c>
      <c r="C654" s="130" t="s">
        <v>208</v>
      </c>
      <c r="D654" s="131" t="s">
        <v>150</v>
      </c>
      <c r="E654" s="132" t="s">
        <v>219</v>
      </c>
      <c r="F654" s="133" t="s">
        <v>139</v>
      </c>
      <c r="G654" s="133" t="s">
        <v>340</v>
      </c>
      <c r="H654" s="134" t="s">
        <v>872</v>
      </c>
      <c r="I654" s="56">
        <v>410</v>
      </c>
      <c r="J654" s="128">
        <f>SUM(J655:J656)</f>
        <v>0</v>
      </c>
      <c r="K654" s="128">
        <f t="shared" ref="K654:R654" si="381">SUM(K655:K656)</f>
        <v>0</v>
      </c>
      <c r="L654" s="128">
        <f t="shared" si="381"/>
        <v>0</v>
      </c>
      <c r="M654" s="128">
        <f t="shared" si="381"/>
        <v>2942.7</v>
      </c>
      <c r="N654" s="128">
        <f t="shared" si="381"/>
        <v>2942.7</v>
      </c>
      <c r="O654" s="128">
        <f t="shared" si="381"/>
        <v>0</v>
      </c>
      <c r="P654" s="128">
        <f t="shared" si="381"/>
        <v>0</v>
      </c>
      <c r="Q654" s="128">
        <f t="shared" si="381"/>
        <v>0</v>
      </c>
      <c r="R654" s="128">
        <f t="shared" si="381"/>
        <v>940.4</v>
      </c>
      <c r="S654" s="128">
        <f t="shared" ref="S654" si="382">SUM(S655:S656)</f>
        <v>940.4</v>
      </c>
    </row>
    <row r="655" spans="1:19" s="184" customFormat="1" ht="16.5" hidden="1" customHeight="1">
      <c r="A655" s="176" t="s">
        <v>815</v>
      </c>
      <c r="B655" s="177"/>
      <c r="C655" s="177"/>
      <c r="D655" s="178"/>
      <c r="E655" s="179"/>
      <c r="F655" s="180"/>
      <c r="G655" s="180"/>
      <c r="H655" s="181"/>
      <c r="I655" s="185"/>
      <c r="J655" s="182"/>
      <c r="K655" s="182"/>
      <c r="L655" s="182"/>
      <c r="M655" s="182">
        <v>2001.4</v>
      </c>
      <c r="N655" s="183">
        <f t="shared" ref="N655:N656" si="383">SUM(J655:M655)</f>
        <v>2001.4</v>
      </c>
      <c r="O655" s="182"/>
      <c r="P655" s="182"/>
      <c r="Q655" s="182"/>
      <c r="R655" s="2"/>
      <c r="S655" s="2"/>
    </row>
    <row r="656" spans="1:19" s="184" customFormat="1" ht="16.5" hidden="1" customHeight="1">
      <c r="A656" s="176" t="s">
        <v>816</v>
      </c>
      <c r="B656" s="177"/>
      <c r="C656" s="177"/>
      <c r="D656" s="178"/>
      <c r="E656" s="179"/>
      <c r="F656" s="180"/>
      <c r="G656" s="180"/>
      <c r="H656" s="181"/>
      <c r="I656" s="56">
        <v>412</v>
      </c>
      <c r="J656" s="182"/>
      <c r="K656" s="182"/>
      <c r="L656" s="182"/>
      <c r="M656" s="182">
        <v>941.3</v>
      </c>
      <c r="N656" s="183">
        <f t="shared" si="383"/>
        <v>941.3</v>
      </c>
      <c r="O656" s="182"/>
      <c r="P656" s="182"/>
      <c r="Q656" s="182"/>
      <c r="R656" s="2">
        <v>940.4</v>
      </c>
      <c r="S656" s="2">
        <v>940.4</v>
      </c>
    </row>
    <row r="657" spans="1:19" s="24" customFormat="1" ht="16.5" hidden="1" customHeight="1">
      <c r="A657" s="66" t="s">
        <v>274</v>
      </c>
      <c r="B657" s="67" t="s">
        <v>239</v>
      </c>
      <c r="C657" s="67" t="s">
        <v>165</v>
      </c>
      <c r="D657" s="67"/>
      <c r="E657" s="304"/>
      <c r="F657" s="305"/>
      <c r="G657" s="305"/>
      <c r="H657" s="306"/>
      <c r="I657" s="67"/>
      <c r="J657" s="34">
        <f t="shared" ref="J657:S659" si="384">J658</f>
        <v>0</v>
      </c>
      <c r="K657" s="34">
        <f t="shared" si="384"/>
        <v>0</v>
      </c>
      <c r="L657" s="34">
        <f t="shared" si="384"/>
        <v>0</v>
      </c>
      <c r="M657" s="34">
        <f t="shared" si="384"/>
        <v>0</v>
      </c>
      <c r="N657" s="34">
        <f t="shared" si="384"/>
        <v>0</v>
      </c>
      <c r="O657" s="34">
        <f t="shared" si="384"/>
        <v>0</v>
      </c>
      <c r="P657" s="34">
        <f t="shared" si="384"/>
        <v>0</v>
      </c>
      <c r="Q657" s="34">
        <f t="shared" si="384"/>
        <v>0</v>
      </c>
      <c r="R657" s="34">
        <f t="shared" si="384"/>
        <v>0</v>
      </c>
      <c r="S657" s="34">
        <f t="shared" si="384"/>
        <v>0</v>
      </c>
    </row>
    <row r="658" spans="1:19" s="24" customFormat="1" ht="18" hidden="1" customHeight="1">
      <c r="A658" s="73" t="s">
        <v>275</v>
      </c>
      <c r="B658" s="67" t="s">
        <v>239</v>
      </c>
      <c r="C658" s="67" t="s">
        <v>165</v>
      </c>
      <c r="D658" s="67" t="s">
        <v>121</v>
      </c>
      <c r="E658" s="304"/>
      <c r="F658" s="305"/>
      <c r="G658" s="305"/>
      <c r="H658" s="306"/>
      <c r="I658" s="67"/>
      <c r="J658" s="34">
        <f t="shared" si="384"/>
        <v>0</v>
      </c>
      <c r="K658" s="34">
        <f t="shared" si="384"/>
        <v>0</v>
      </c>
      <c r="L658" s="34">
        <f t="shared" si="384"/>
        <v>0</v>
      </c>
      <c r="M658" s="34">
        <f t="shared" si="384"/>
        <v>0</v>
      </c>
      <c r="N658" s="34">
        <f t="shared" si="384"/>
        <v>0</v>
      </c>
      <c r="O658" s="34">
        <f t="shared" si="384"/>
        <v>0</v>
      </c>
      <c r="P658" s="34">
        <f t="shared" si="384"/>
        <v>0</v>
      </c>
      <c r="Q658" s="34">
        <f t="shared" si="384"/>
        <v>0</v>
      </c>
      <c r="R658" s="34">
        <f t="shared" si="384"/>
        <v>0</v>
      </c>
      <c r="S658" s="34">
        <f t="shared" si="384"/>
        <v>0</v>
      </c>
    </row>
    <row r="659" spans="1:19" s="24" customFormat="1" ht="39" hidden="1" customHeight="1">
      <c r="A659" s="154" t="s">
        <v>667</v>
      </c>
      <c r="B659" s="67" t="s">
        <v>239</v>
      </c>
      <c r="C659" s="67" t="s">
        <v>165</v>
      </c>
      <c r="D659" s="116" t="s">
        <v>121</v>
      </c>
      <c r="E659" s="116" t="s">
        <v>281</v>
      </c>
      <c r="F659" s="117" t="s">
        <v>122</v>
      </c>
      <c r="G659" s="117" t="s">
        <v>340</v>
      </c>
      <c r="H659" s="118" t="s">
        <v>341</v>
      </c>
      <c r="I659" s="118"/>
      <c r="J659" s="34">
        <f t="shared" si="384"/>
        <v>0</v>
      </c>
      <c r="K659" s="34">
        <f t="shared" si="384"/>
        <v>0</v>
      </c>
      <c r="L659" s="34">
        <f t="shared" si="384"/>
        <v>0</v>
      </c>
      <c r="M659" s="34">
        <f t="shared" si="384"/>
        <v>0</v>
      </c>
      <c r="N659" s="34">
        <f t="shared" si="384"/>
        <v>0</v>
      </c>
      <c r="O659" s="34">
        <f t="shared" si="384"/>
        <v>0</v>
      </c>
      <c r="P659" s="34">
        <f t="shared" si="384"/>
        <v>0</v>
      </c>
      <c r="Q659" s="34">
        <f t="shared" si="384"/>
        <v>0</v>
      </c>
      <c r="R659" s="34">
        <f t="shared" si="384"/>
        <v>0</v>
      </c>
      <c r="S659" s="34">
        <f t="shared" si="384"/>
        <v>0</v>
      </c>
    </row>
    <row r="660" spans="1:19" s="24" customFormat="1" ht="25.5" hidden="1" customHeight="1">
      <c r="A660" s="72" t="s">
        <v>241</v>
      </c>
      <c r="B660" s="70" t="s">
        <v>239</v>
      </c>
      <c r="C660" s="70" t="s">
        <v>165</v>
      </c>
      <c r="D660" s="78" t="s">
        <v>121</v>
      </c>
      <c r="E660" s="26" t="s">
        <v>281</v>
      </c>
      <c r="F660" s="27" t="s">
        <v>122</v>
      </c>
      <c r="G660" s="27" t="s">
        <v>340</v>
      </c>
      <c r="H660" s="1" t="s">
        <v>358</v>
      </c>
      <c r="I660" s="16"/>
      <c r="J660" s="30">
        <f t="shared" ref="J660:S662" si="385">J661</f>
        <v>0</v>
      </c>
      <c r="K660" s="30">
        <f t="shared" si="385"/>
        <v>0</v>
      </c>
      <c r="L660" s="30">
        <f t="shared" si="385"/>
        <v>0</v>
      </c>
      <c r="M660" s="30">
        <f t="shared" si="385"/>
        <v>0</v>
      </c>
      <c r="N660" s="30">
        <f t="shared" si="385"/>
        <v>0</v>
      </c>
      <c r="O660" s="30">
        <f t="shared" si="385"/>
        <v>0</v>
      </c>
      <c r="P660" s="30">
        <f t="shared" si="385"/>
        <v>0</v>
      </c>
      <c r="Q660" s="30">
        <f t="shared" si="385"/>
        <v>0</v>
      </c>
      <c r="R660" s="30">
        <f t="shared" si="385"/>
        <v>0</v>
      </c>
      <c r="S660" s="30">
        <f t="shared" si="385"/>
        <v>0</v>
      </c>
    </row>
    <row r="661" spans="1:19" s="24" customFormat="1" ht="25.5" hidden="1" customHeight="1">
      <c r="A661" s="18" t="s">
        <v>242</v>
      </c>
      <c r="B661" s="70" t="s">
        <v>239</v>
      </c>
      <c r="C661" s="70" t="s">
        <v>165</v>
      </c>
      <c r="D661" s="78" t="s">
        <v>121</v>
      </c>
      <c r="E661" s="26" t="s">
        <v>281</v>
      </c>
      <c r="F661" s="27" t="s">
        <v>122</v>
      </c>
      <c r="G661" s="27" t="s">
        <v>340</v>
      </c>
      <c r="H661" s="1" t="s">
        <v>358</v>
      </c>
      <c r="I661" s="16">
        <v>400</v>
      </c>
      <c r="J661" s="30">
        <f t="shared" si="385"/>
        <v>0</v>
      </c>
      <c r="K661" s="30">
        <f t="shared" si="385"/>
        <v>0</v>
      </c>
      <c r="L661" s="30">
        <f t="shared" si="385"/>
        <v>0</v>
      </c>
      <c r="M661" s="30">
        <f t="shared" si="385"/>
        <v>0</v>
      </c>
      <c r="N661" s="30">
        <f t="shared" si="385"/>
        <v>0</v>
      </c>
      <c r="O661" s="30">
        <f t="shared" si="385"/>
        <v>0</v>
      </c>
      <c r="P661" s="30">
        <f t="shared" si="385"/>
        <v>0</v>
      </c>
      <c r="Q661" s="30">
        <f t="shared" si="385"/>
        <v>0</v>
      </c>
      <c r="R661" s="30">
        <f t="shared" si="385"/>
        <v>0</v>
      </c>
      <c r="S661" s="30">
        <f t="shared" si="385"/>
        <v>0</v>
      </c>
    </row>
    <row r="662" spans="1:19" s="24" customFormat="1" ht="16.5" hidden="1" customHeight="1">
      <c r="A662" s="167" t="s">
        <v>244</v>
      </c>
      <c r="B662" s="130" t="s">
        <v>239</v>
      </c>
      <c r="C662" s="130" t="s">
        <v>165</v>
      </c>
      <c r="D662" s="131" t="s">
        <v>121</v>
      </c>
      <c r="E662" s="132" t="s">
        <v>281</v>
      </c>
      <c r="F662" s="133" t="s">
        <v>122</v>
      </c>
      <c r="G662" s="133" t="s">
        <v>340</v>
      </c>
      <c r="H662" s="134" t="s">
        <v>358</v>
      </c>
      <c r="I662" s="56">
        <v>410</v>
      </c>
      <c r="J662" s="128">
        <f t="shared" si="385"/>
        <v>0</v>
      </c>
      <c r="K662" s="128">
        <f t="shared" si="385"/>
        <v>0</v>
      </c>
      <c r="L662" s="128">
        <f t="shared" si="385"/>
        <v>0</v>
      </c>
      <c r="M662" s="128">
        <f t="shared" si="385"/>
        <v>0</v>
      </c>
      <c r="N662" s="128">
        <f t="shared" si="385"/>
        <v>0</v>
      </c>
      <c r="O662" s="128">
        <f t="shared" si="385"/>
        <v>0</v>
      </c>
      <c r="P662" s="128">
        <f t="shared" si="385"/>
        <v>0</v>
      </c>
      <c r="Q662" s="128">
        <f t="shared" si="385"/>
        <v>0</v>
      </c>
      <c r="R662" s="128">
        <f t="shared" si="385"/>
        <v>0</v>
      </c>
      <c r="S662" s="128">
        <f t="shared" si="385"/>
        <v>0</v>
      </c>
    </row>
    <row r="663" spans="1:19" s="12" customFormat="1" ht="16.5" hidden="1" customHeight="1">
      <c r="A663" s="186" t="s">
        <v>433</v>
      </c>
      <c r="B663" s="5"/>
      <c r="C663" s="5"/>
      <c r="D663" s="6"/>
      <c r="E663" s="7"/>
      <c r="F663" s="8"/>
      <c r="G663" s="8"/>
      <c r="H663" s="9"/>
      <c r="I663" s="169"/>
      <c r="J663" s="2"/>
      <c r="K663" s="2"/>
      <c r="L663" s="2"/>
      <c r="M663" s="2"/>
      <c r="N663" s="2">
        <f>SUM(J663:M663)</f>
        <v>0</v>
      </c>
      <c r="O663" s="2"/>
      <c r="P663" s="2"/>
      <c r="Q663" s="2"/>
      <c r="R663" s="2">
        <f>N663+Q663</f>
        <v>0</v>
      </c>
      <c r="S663" s="2">
        <f>O663+R663</f>
        <v>0</v>
      </c>
    </row>
    <row r="664" spans="1:19" s="12" customFormat="1" ht="16.5" hidden="1" customHeight="1">
      <c r="A664" s="186" t="s">
        <v>434</v>
      </c>
      <c r="B664" s="5"/>
      <c r="C664" s="5"/>
      <c r="D664" s="6"/>
      <c r="E664" s="7"/>
      <c r="F664" s="8"/>
      <c r="G664" s="8"/>
      <c r="H664" s="9"/>
      <c r="I664" s="169"/>
      <c r="J664" s="2"/>
      <c r="K664" s="2"/>
      <c r="L664" s="2"/>
      <c r="M664" s="2"/>
      <c r="N664" s="2">
        <f>SUM(J664:M664)</f>
        <v>0</v>
      </c>
      <c r="O664" s="2"/>
      <c r="P664" s="2"/>
      <c r="Q664" s="2"/>
      <c r="R664" s="2">
        <f>N664+Q664</f>
        <v>0</v>
      </c>
      <c r="S664" s="2">
        <f>O664+R664</f>
        <v>0</v>
      </c>
    </row>
    <row r="665" spans="1:19" s="24" customFormat="1" ht="13.5" customHeight="1">
      <c r="A665" s="109"/>
      <c r="B665" s="130"/>
      <c r="C665" s="130"/>
      <c r="D665" s="131"/>
      <c r="E665" s="132"/>
      <c r="F665" s="133"/>
      <c r="G665" s="133"/>
      <c r="H665" s="134"/>
      <c r="I665" s="56"/>
      <c r="J665" s="128"/>
      <c r="K665" s="128"/>
      <c r="L665" s="128"/>
      <c r="M665" s="128"/>
      <c r="N665" s="128"/>
      <c r="O665" s="128"/>
      <c r="P665" s="128"/>
      <c r="Q665" s="128"/>
      <c r="R665" s="128"/>
      <c r="S665" s="128"/>
    </row>
    <row r="666" spans="1:19" s="95" customFormat="1" ht="30" customHeight="1">
      <c r="A666" s="66" t="s">
        <v>276</v>
      </c>
      <c r="B666" s="67" t="s">
        <v>277</v>
      </c>
      <c r="C666" s="67"/>
      <c r="D666" s="67"/>
      <c r="E666" s="304"/>
      <c r="F666" s="305"/>
      <c r="G666" s="305"/>
      <c r="H666" s="306"/>
      <c r="I666" s="67"/>
      <c r="J666" s="81" t="e">
        <f t="shared" ref="J666:R666" si="386">J667+J676+J1056+J1151+J1159+J1303</f>
        <v>#REF!</v>
      </c>
      <c r="K666" s="81" t="e">
        <f t="shared" si="386"/>
        <v>#REF!</v>
      </c>
      <c r="L666" s="81" t="e">
        <f t="shared" si="386"/>
        <v>#REF!</v>
      </c>
      <c r="M666" s="81" t="e">
        <f t="shared" si="386"/>
        <v>#REF!</v>
      </c>
      <c r="N666" s="81" t="e">
        <f t="shared" si="386"/>
        <v>#REF!</v>
      </c>
      <c r="O666" s="81" t="e">
        <f t="shared" si="386"/>
        <v>#REF!</v>
      </c>
      <c r="P666" s="81" t="e">
        <f t="shared" si="386"/>
        <v>#REF!</v>
      </c>
      <c r="Q666" s="81" t="e">
        <f t="shared" si="386"/>
        <v>#REF!</v>
      </c>
      <c r="R666" s="81">
        <f t="shared" si="386"/>
        <v>791223.8</v>
      </c>
      <c r="S666" s="81">
        <f t="shared" ref="S666" si="387">S667+S676+S1056+S1151+S1159+S1303</f>
        <v>824670.69999999984</v>
      </c>
    </row>
    <row r="667" spans="1:19" s="17" customFormat="1" ht="16.5" hidden="1" customHeight="1">
      <c r="A667" s="66" t="s">
        <v>118</v>
      </c>
      <c r="B667" s="67" t="s">
        <v>277</v>
      </c>
      <c r="C667" s="67" t="s">
        <v>119</v>
      </c>
      <c r="D667" s="67"/>
      <c r="E667" s="304"/>
      <c r="F667" s="305"/>
      <c r="G667" s="305"/>
      <c r="H667" s="306"/>
      <c r="I667" s="67"/>
      <c r="J667" s="81">
        <f t="shared" ref="J667:S671" si="388">J668</f>
        <v>170</v>
      </c>
      <c r="K667" s="81">
        <f t="shared" si="388"/>
        <v>-40</v>
      </c>
      <c r="L667" s="81">
        <f t="shared" si="388"/>
        <v>0</v>
      </c>
      <c r="M667" s="81">
        <f t="shared" si="388"/>
        <v>0</v>
      </c>
      <c r="N667" s="81">
        <f t="shared" si="388"/>
        <v>130</v>
      </c>
      <c r="O667" s="81">
        <f t="shared" si="388"/>
        <v>0</v>
      </c>
      <c r="P667" s="81">
        <f t="shared" si="388"/>
        <v>0</v>
      </c>
      <c r="Q667" s="81">
        <f t="shared" si="388"/>
        <v>0</v>
      </c>
      <c r="R667" s="81">
        <f t="shared" si="388"/>
        <v>0</v>
      </c>
      <c r="S667" s="81">
        <f t="shared" si="388"/>
        <v>0</v>
      </c>
    </row>
    <row r="668" spans="1:19" s="17" customFormat="1" ht="15.75" hidden="1" customHeight="1">
      <c r="A668" s="73" t="s">
        <v>170</v>
      </c>
      <c r="B668" s="97" t="s">
        <v>277</v>
      </c>
      <c r="C668" s="97" t="s">
        <v>119</v>
      </c>
      <c r="D668" s="98" t="s">
        <v>172</v>
      </c>
      <c r="E668" s="98"/>
      <c r="F668" s="99"/>
      <c r="G668" s="99"/>
      <c r="H668" s="100"/>
      <c r="I668" s="100"/>
      <c r="J668" s="101">
        <f t="shared" si="388"/>
        <v>170</v>
      </c>
      <c r="K668" s="101">
        <f t="shared" si="388"/>
        <v>-40</v>
      </c>
      <c r="L668" s="101">
        <f t="shared" si="388"/>
        <v>0</v>
      </c>
      <c r="M668" s="101">
        <f t="shared" si="388"/>
        <v>0</v>
      </c>
      <c r="N668" s="101">
        <f t="shared" si="388"/>
        <v>130</v>
      </c>
      <c r="O668" s="101">
        <f t="shared" si="388"/>
        <v>0</v>
      </c>
      <c r="P668" s="101">
        <f t="shared" si="388"/>
        <v>0</v>
      </c>
      <c r="Q668" s="101">
        <f t="shared" si="388"/>
        <v>0</v>
      </c>
      <c r="R668" s="101">
        <f t="shared" si="388"/>
        <v>0</v>
      </c>
      <c r="S668" s="101">
        <f t="shared" si="388"/>
        <v>0</v>
      </c>
    </row>
    <row r="669" spans="1:19" s="13" customFormat="1" ht="39.75" hidden="1" customHeight="1">
      <c r="A669" s="187" t="s">
        <v>470</v>
      </c>
      <c r="B669" s="97" t="s">
        <v>277</v>
      </c>
      <c r="C669" s="97" t="s">
        <v>119</v>
      </c>
      <c r="D669" s="98" t="s">
        <v>172</v>
      </c>
      <c r="E669" s="98" t="s">
        <v>273</v>
      </c>
      <c r="F669" s="99" t="s">
        <v>122</v>
      </c>
      <c r="G669" s="99" t="s">
        <v>340</v>
      </c>
      <c r="H669" s="100" t="s">
        <v>341</v>
      </c>
      <c r="I669" s="100"/>
      <c r="J669" s="101">
        <f t="shared" si="388"/>
        <v>170</v>
      </c>
      <c r="K669" s="101">
        <f t="shared" si="388"/>
        <v>-40</v>
      </c>
      <c r="L669" s="101">
        <f t="shared" si="388"/>
        <v>0</v>
      </c>
      <c r="M669" s="101">
        <f t="shared" si="388"/>
        <v>0</v>
      </c>
      <c r="N669" s="101">
        <f t="shared" si="388"/>
        <v>130</v>
      </c>
      <c r="O669" s="101">
        <f t="shared" si="388"/>
        <v>0</v>
      </c>
      <c r="P669" s="101">
        <f t="shared" si="388"/>
        <v>0</v>
      </c>
      <c r="Q669" s="101">
        <f t="shared" si="388"/>
        <v>0</v>
      </c>
      <c r="R669" s="101">
        <f t="shared" si="388"/>
        <v>0</v>
      </c>
      <c r="S669" s="101">
        <f t="shared" si="388"/>
        <v>0</v>
      </c>
    </row>
    <row r="670" spans="1:19" s="13" customFormat="1" ht="17.25" hidden="1" customHeight="1">
      <c r="A670" s="18" t="s">
        <v>348</v>
      </c>
      <c r="B670" s="14" t="s">
        <v>277</v>
      </c>
      <c r="C670" s="14" t="s">
        <v>119</v>
      </c>
      <c r="D670" s="15" t="s">
        <v>172</v>
      </c>
      <c r="E670" s="26" t="s">
        <v>273</v>
      </c>
      <c r="F670" s="27" t="s">
        <v>122</v>
      </c>
      <c r="G670" s="27" t="s">
        <v>340</v>
      </c>
      <c r="H670" s="1" t="s">
        <v>349</v>
      </c>
      <c r="I670" s="16"/>
      <c r="J670" s="30">
        <f t="shared" si="388"/>
        <v>170</v>
      </c>
      <c r="K670" s="30">
        <f t="shared" si="388"/>
        <v>-40</v>
      </c>
      <c r="L670" s="30">
        <f t="shared" si="388"/>
        <v>0</v>
      </c>
      <c r="M670" s="30">
        <f t="shared" si="388"/>
        <v>0</v>
      </c>
      <c r="N670" s="30">
        <f t="shared" si="388"/>
        <v>130</v>
      </c>
      <c r="O670" s="30">
        <f t="shared" si="388"/>
        <v>0</v>
      </c>
      <c r="P670" s="30">
        <f t="shared" si="388"/>
        <v>0</v>
      </c>
      <c r="Q670" s="30">
        <f t="shared" si="388"/>
        <v>0</v>
      </c>
      <c r="R670" s="30">
        <f t="shared" si="388"/>
        <v>0</v>
      </c>
      <c r="S670" s="30">
        <f t="shared" si="388"/>
        <v>0</v>
      </c>
    </row>
    <row r="671" spans="1:19" s="17" customFormat="1" ht="17.25" hidden="1" customHeight="1">
      <c r="A671" s="18" t="s">
        <v>140</v>
      </c>
      <c r="B671" s="70" t="s">
        <v>277</v>
      </c>
      <c r="C671" s="70" t="s">
        <v>119</v>
      </c>
      <c r="D671" s="78" t="s">
        <v>172</v>
      </c>
      <c r="E671" s="26" t="s">
        <v>273</v>
      </c>
      <c r="F671" s="27" t="s">
        <v>122</v>
      </c>
      <c r="G671" s="27" t="s">
        <v>340</v>
      </c>
      <c r="H671" s="1" t="s">
        <v>349</v>
      </c>
      <c r="I671" s="127" t="s">
        <v>141</v>
      </c>
      <c r="J671" s="32">
        <f t="shared" si="388"/>
        <v>170</v>
      </c>
      <c r="K671" s="32">
        <f t="shared" si="388"/>
        <v>-40</v>
      </c>
      <c r="L671" s="32">
        <f t="shared" si="388"/>
        <v>0</v>
      </c>
      <c r="M671" s="32">
        <f t="shared" si="388"/>
        <v>0</v>
      </c>
      <c r="N671" s="32">
        <f t="shared" si="388"/>
        <v>130</v>
      </c>
      <c r="O671" s="32">
        <f t="shared" si="388"/>
        <v>0</v>
      </c>
      <c r="P671" s="32">
        <f t="shared" si="388"/>
        <v>0</v>
      </c>
      <c r="Q671" s="32">
        <f t="shared" si="388"/>
        <v>0</v>
      </c>
      <c r="R671" s="32">
        <f t="shared" si="388"/>
        <v>0</v>
      </c>
      <c r="S671" s="32">
        <f t="shared" si="388"/>
        <v>0</v>
      </c>
    </row>
    <row r="672" spans="1:19" s="76" customFormat="1" ht="27.75" hidden="1" customHeight="1">
      <c r="A672" s="109" t="s">
        <v>142</v>
      </c>
      <c r="B672" s="130" t="s">
        <v>277</v>
      </c>
      <c r="C672" s="130" t="s">
        <v>119</v>
      </c>
      <c r="D672" s="131" t="s">
        <v>172</v>
      </c>
      <c r="E672" s="132" t="s">
        <v>273</v>
      </c>
      <c r="F672" s="133" t="s">
        <v>122</v>
      </c>
      <c r="G672" s="133" t="s">
        <v>340</v>
      </c>
      <c r="H672" s="134" t="s">
        <v>349</v>
      </c>
      <c r="I672" s="135" t="s">
        <v>143</v>
      </c>
      <c r="J672" s="40">
        <f>J673+J674+J675</f>
        <v>170</v>
      </c>
      <c r="K672" s="40">
        <f>K673+K674+K675</f>
        <v>-40</v>
      </c>
      <c r="L672" s="40">
        <f t="shared" ref="L672:R672" si="389">L673+L674+L675</f>
        <v>0</v>
      </c>
      <c r="M672" s="40">
        <f t="shared" si="389"/>
        <v>0</v>
      </c>
      <c r="N672" s="40">
        <f t="shared" si="389"/>
        <v>130</v>
      </c>
      <c r="O672" s="40">
        <f t="shared" si="389"/>
        <v>0</v>
      </c>
      <c r="P672" s="40">
        <f t="shared" si="389"/>
        <v>0</v>
      </c>
      <c r="Q672" s="40">
        <f t="shared" si="389"/>
        <v>0</v>
      </c>
      <c r="R672" s="40">
        <f t="shared" si="389"/>
        <v>0</v>
      </c>
      <c r="S672" s="40">
        <f t="shared" ref="S672" si="390">S673+S674+S675</f>
        <v>0</v>
      </c>
    </row>
    <row r="673" spans="1:19" s="17" customFormat="1" ht="22.5" hidden="1" customHeight="1">
      <c r="A673" s="4" t="s">
        <v>703</v>
      </c>
      <c r="B673" s="5"/>
      <c r="C673" s="5"/>
      <c r="D673" s="6"/>
      <c r="E673" s="7"/>
      <c r="F673" s="8"/>
      <c r="G673" s="8"/>
      <c r="H673" s="9"/>
      <c r="I673" s="10"/>
      <c r="J673" s="188">
        <v>120</v>
      </c>
      <c r="K673" s="188">
        <v>-20</v>
      </c>
      <c r="L673" s="188"/>
      <c r="M673" s="188"/>
      <c r="N673" s="2">
        <f>SUM(J673:M673)</f>
        <v>100</v>
      </c>
      <c r="O673" s="188"/>
      <c r="P673" s="188"/>
      <c r="Q673" s="188"/>
      <c r="R673" s="2"/>
      <c r="S673" s="2"/>
    </row>
    <row r="674" spans="1:19" s="12" customFormat="1" ht="15.75" hidden="1" customHeight="1">
      <c r="A674" s="4" t="s">
        <v>704</v>
      </c>
      <c r="B674" s="5"/>
      <c r="C674" s="5"/>
      <c r="D674" s="6"/>
      <c r="E674" s="7"/>
      <c r="F674" s="8"/>
      <c r="G674" s="8"/>
      <c r="H674" s="9"/>
      <c r="I674" s="169"/>
      <c r="J674" s="2">
        <v>0</v>
      </c>
      <c r="K674" s="2"/>
      <c r="L674" s="2"/>
      <c r="M674" s="2"/>
      <c r="N674" s="2">
        <f>SUM(J674:M674)</f>
        <v>0</v>
      </c>
      <c r="O674" s="2"/>
      <c r="P674" s="2"/>
      <c r="Q674" s="2"/>
      <c r="R674" s="2"/>
      <c r="S674" s="2"/>
    </row>
    <row r="675" spans="1:19" s="12" customFormat="1" ht="35.25" hidden="1" customHeight="1">
      <c r="A675" s="46" t="s">
        <v>609</v>
      </c>
      <c r="B675" s="5"/>
      <c r="C675" s="5"/>
      <c r="D675" s="6"/>
      <c r="E675" s="7"/>
      <c r="F675" s="8"/>
      <c r="G675" s="8"/>
      <c r="H675" s="9"/>
      <c r="I675" s="169"/>
      <c r="J675" s="2">
        <v>50</v>
      </c>
      <c r="K675" s="2">
        <v>-20</v>
      </c>
      <c r="L675" s="2"/>
      <c r="M675" s="2"/>
      <c r="N675" s="2">
        <f>SUM(J675:M675)</f>
        <v>30</v>
      </c>
      <c r="O675" s="2"/>
      <c r="P675" s="2"/>
      <c r="Q675" s="2"/>
      <c r="R675" s="2"/>
      <c r="S675" s="2"/>
    </row>
    <row r="676" spans="1:19" s="17" customFormat="1" ht="17.25" customHeight="1">
      <c r="A676" s="73" t="s">
        <v>278</v>
      </c>
      <c r="B676" s="19" t="s">
        <v>277</v>
      </c>
      <c r="C676" s="19" t="s">
        <v>163</v>
      </c>
      <c r="D676" s="19"/>
      <c r="E676" s="327"/>
      <c r="F676" s="328"/>
      <c r="G676" s="328"/>
      <c r="H676" s="329"/>
      <c r="I676" s="19"/>
      <c r="J676" s="74">
        <f t="shared" ref="J676:R676" si="391">J677+J741+J814+J915+J990</f>
        <v>217069.7</v>
      </c>
      <c r="K676" s="74">
        <f t="shared" si="391"/>
        <v>-6738.4</v>
      </c>
      <c r="L676" s="74">
        <f t="shared" si="391"/>
        <v>697.8</v>
      </c>
      <c r="M676" s="74">
        <f t="shared" si="391"/>
        <v>399671.89999999997</v>
      </c>
      <c r="N676" s="74">
        <f t="shared" si="391"/>
        <v>610701</v>
      </c>
      <c r="O676" s="74">
        <f t="shared" si="391"/>
        <v>0</v>
      </c>
      <c r="P676" s="74">
        <f t="shared" si="391"/>
        <v>0</v>
      </c>
      <c r="Q676" s="74">
        <f t="shared" si="391"/>
        <v>0</v>
      </c>
      <c r="R676" s="74">
        <f t="shared" si="391"/>
        <v>696388.10000000009</v>
      </c>
      <c r="S676" s="74">
        <f t="shared" ref="S676" si="392">S677+S741+S814+S915+S990</f>
        <v>728704.99999999988</v>
      </c>
    </row>
    <row r="677" spans="1:19" s="17" customFormat="1" ht="15" customHeight="1">
      <c r="A677" s="73" t="s">
        <v>279</v>
      </c>
      <c r="B677" s="19" t="s">
        <v>277</v>
      </c>
      <c r="C677" s="19" t="s">
        <v>163</v>
      </c>
      <c r="D677" s="19" t="s">
        <v>119</v>
      </c>
      <c r="E677" s="327"/>
      <c r="F677" s="328"/>
      <c r="G677" s="328"/>
      <c r="H677" s="329"/>
      <c r="I677" s="19"/>
      <c r="J677" s="74">
        <f>J684+J721+J706+J678</f>
        <v>91448.700000000012</v>
      </c>
      <c r="K677" s="74">
        <f>K684+K721+K706+K678</f>
        <v>-1678</v>
      </c>
      <c r="L677" s="74">
        <f t="shared" ref="L677:Q677" si="393">L684+L721+L706+L678</f>
        <v>0</v>
      </c>
      <c r="M677" s="74">
        <f t="shared" si="393"/>
        <v>183585.3</v>
      </c>
      <c r="N677" s="74">
        <f t="shared" si="393"/>
        <v>273356</v>
      </c>
      <c r="O677" s="74">
        <f t="shared" si="393"/>
        <v>0</v>
      </c>
      <c r="P677" s="74">
        <f t="shared" si="393"/>
        <v>0</v>
      </c>
      <c r="Q677" s="74">
        <f t="shared" si="393"/>
        <v>0</v>
      </c>
      <c r="R677" s="74">
        <f>R684+R721+R706+R678+R701</f>
        <v>334136.7</v>
      </c>
      <c r="S677" s="74">
        <f>S684+S721+S706+S678+S701+S712</f>
        <v>349538.9</v>
      </c>
    </row>
    <row r="678" spans="1:19" s="17" customFormat="1" ht="39.75" hidden="1" customHeight="1">
      <c r="A678" s="189" t="s">
        <v>457</v>
      </c>
      <c r="B678" s="67" t="s">
        <v>277</v>
      </c>
      <c r="C678" s="19" t="s">
        <v>163</v>
      </c>
      <c r="D678" s="20" t="s">
        <v>119</v>
      </c>
      <c r="E678" s="20" t="s">
        <v>163</v>
      </c>
      <c r="F678" s="21" t="s">
        <v>122</v>
      </c>
      <c r="G678" s="21" t="s">
        <v>340</v>
      </c>
      <c r="H678" s="22" t="s">
        <v>341</v>
      </c>
      <c r="I678" s="22"/>
      <c r="J678" s="33">
        <f t="shared" ref="J678:S680" si="394">J679</f>
        <v>1320.8</v>
      </c>
      <c r="K678" s="33">
        <f t="shared" si="394"/>
        <v>0</v>
      </c>
      <c r="L678" s="33">
        <f t="shared" si="394"/>
        <v>0</v>
      </c>
      <c r="M678" s="33">
        <f t="shared" si="394"/>
        <v>0</v>
      </c>
      <c r="N678" s="33">
        <f t="shared" si="394"/>
        <v>1320.8</v>
      </c>
      <c r="O678" s="33">
        <f t="shared" si="394"/>
        <v>0</v>
      </c>
      <c r="P678" s="33">
        <f t="shared" si="394"/>
        <v>0</v>
      </c>
      <c r="Q678" s="33">
        <f t="shared" si="394"/>
        <v>0</v>
      </c>
      <c r="R678" s="33">
        <f t="shared" si="394"/>
        <v>0</v>
      </c>
      <c r="S678" s="33">
        <f t="shared" si="394"/>
        <v>0</v>
      </c>
    </row>
    <row r="679" spans="1:19" s="17" customFormat="1" ht="15.75" hidden="1" customHeight="1">
      <c r="A679" s="150" t="s">
        <v>186</v>
      </c>
      <c r="B679" s="70" t="s">
        <v>277</v>
      </c>
      <c r="C679" s="77" t="s">
        <v>163</v>
      </c>
      <c r="D679" s="26" t="s">
        <v>119</v>
      </c>
      <c r="E679" s="26" t="s">
        <v>163</v>
      </c>
      <c r="F679" s="27" t="s">
        <v>122</v>
      </c>
      <c r="G679" s="27" t="s">
        <v>340</v>
      </c>
      <c r="H679" s="1" t="s">
        <v>350</v>
      </c>
      <c r="I679" s="1"/>
      <c r="J679" s="30">
        <f t="shared" si="394"/>
        <v>1320.8</v>
      </c>
      <c r="K679" s="30">
        <f t="shared" si="394"/>
        <v>0</v>
      </c>
      <c r="L679" s="30">
        <f t="shared" si="394"/>
        <v>0</v>
      </c>
      <c r="M679" s="30">
        <f t="shared" si="394"/>
        <v>0</v>
      </c>
      <c r="N679" s="30">
        <f t="shared" si="394"/>
        <v>1320.8</v>
      </c>
      <c r="O679" s="30">
        <f t="shared" si="394"/>
        <v>0</v>
      </c>
      <c r="P679" s="30">
        <f t="shared" si="394"/>
        <v>0</v>
      </c>
      <c r="Q679" s="30">
        <f t="shared" si="394"/>
        <v>0</v>
      </c>
      <c r="R679" s="30">
        <f t="shared" si="394"/>
        <v>0</v>
      </c>
      <c r="S679" s="30">
        <f t="shared" si="394"/>
        <v>0</v>
      </c>
    </row>
    <row r="680" spans="1:19" s="76" customFormat="1" ht="24" hidden="1" customHeight="1">
      <c r="A680" s="150" t="s">
        <v>187</v>
      </c>
      <c r="B680" s="14" t="s">
        <v>277</v>
      </c>
      <c r="C680" s="70" t="s">
        <v>163</v>
      </c>
      <c r="D680" s="78" t="s">
        <v>119</v>
      </c>
      <c r="E680" s="26" t="s">
        <v>163</v>
      </c>
      <c r="F680" s="27" t="s">
        <v>122</v>
      </c>
      <c r="G680" s="27" t="s">
        <v>340</v>
      </c>
      <c r="H680" s="1" t="s">
        <v>350</v>
      </c>
      <c r="I680" s="1" t="s">
        <v>188</v>
      </c>
      <c r="J680" s="30">
        <f t="shared" si="394"/>
        <v>1320.8</v>
      </c>
      <c r="K680" s="30">
        <f t="shared" si="394"/>
        <v>0</v>
      </c>
      <c r="L680" s="30">
        <f t="shared" si="394"/>
        <v>0</v>
      </c>
      <c r="M680" s="30">
        <f t="shared" si="394"/>
        <v>0</v>
      </c>
      <c r="N680" s="30">
        <f t="shared" si="394"/>
        <v>1320.8</v>
      </c>
      <c r="O680" s="30">
        <f t="shared" si="394"/>
        <v>0</v>
      </c>
      <c r="P680" s="30">
        <f t="shared" si="394"/>
        <v>0</v>
      </c>
      <c r="Q680" s="30">
        <f t="shared" si="394"/>
        <v>0</v>
      </c>
      <c r="R680" s="30">
        <f t="shared" si="394"/>
        <v>0</v>
      </c>
      <c r="S680" s="30">
        <f t="shared" si="394"/>
        <v>0</v>
      </c>
    </row>
    <row r="681" spans="1:19" s="24" customFormat="1" ht="14.25" hidden="1" customHeight="1">
      <c r="A681" s="151" t="s">
        <v>189</v>
      </c>
      <c r="B681" s="130" t="s">
        <v>277</v>
      </c>
      <c r="C681" s="130" t="s">
        <v>163</v>
      </c>
      <c r="D681" s="131" t="s">
        <v>119</v>
      </c>
      <c r="E681" s="132" t="s">
        <v>163</v>
      </c>
      <c r="F681" s="133" t="s">
        <v>122</v>
      </c>
      <c r="G681" s="133" t="s">
        <v>340</v>
      </c>
      <c r="H681" s="134" t="s">
        <v>350</v>
      </c>
      <c r="I681" s="134" t="s">
        <v>190</v>
      </c>
      <c r="J681" s="128">
        <f>J682+J683</f>
        <v>1320.8</v>
      </c>
      <c r="K681" s="128">
        <f>K682+K683</f>
        <v>0</v>
      </c>
      <c r="L681" s="128">
        <f t="shared" ref="L681:R681" si="395">L682+L683</f>
        <v>0</v>
      </c>
      <c r="M681" s="128">
        <f t="shared" si="395"/>
        <v>0</v>
      </c>
      <c r="N681" s="128">
        <f t="shared" si="395"/>
        <v>1320.8</v>
      </c>
      <c r="O681" s="128">
        <f t="shared" si="395"/>
        <v>0</v>
      </c>
      <c r="P681" s="128">
        <f t="shared" si="395"/>
        <v>0</v>
      </c>
      <c r="Q681" s="128">
        <f t="shared" si="395"/>
        <v>0</v>
      </c>
      <c r="R681" s="128">
        <f t="shared" si="395"/>
        <v>0</v>
      </c>
      <c r="S681" s="128">
        <f t="shared" ref="S681" si="396">S682+S683</f>
        <v>0</v>
      </c>
    </row>
    <row r="682" spans="1:19" s="17" customFormat="1" ht="26.25" hidden="1" customHeight="1">
      <c r="A682" s="4" t="s">
        <v>512</v>
      </c>
      <c r="B682" s="19"/>
      <c r="C682" s="19"/>
      <c r="D682" s="20"/>
      <c r="E682" s="20"/>
      <c r="F682" s="21"/>
      <c r="G682" s="21"/>
      <c r="H682" s="22"/>
      <c r="I682" s="1" t="s">
        <v>303</v>
      </c>
      <c r="J682" s="30">
        <v>1320.8</v>
      </c>
      <c r="K682" s="30"/>
      <c r="L682" s="30"/>
      <c r="M682" s="30"/>
      <c r="N682" s="2">
        <f>SUM(J682:M682)</f>
        <v>1320.8</v>
      </c>
      <c r="O682" s="30"/>
      <c r="P682" s="30"/>
      <c r="Q682" s="30"/>
      <c r="R682" s="2"/>
      <c r="S682" s="2"/>
    </row>
    <row r="683" spans="1:19" s="17" customFormat="1" ht="15" hidden="1" customHeight="1">
      <c r="A683" s="190" t="s">
        <v>705</v>
      </c>
      <c r="B683" s="19"/>
      <c r="C683" s="19"/>
      <c r="D683" s="20"/>
      <c r="E683" s="20"/>
      <c r="F683" s="21"/>
      <c r="G683" s="21"/>
      <c r="H683" s="22"/>
      <c r="I683" s="1" t="s">
        <v>303</v>
      </c>
      <c r="J683" s="33"/>
      <c r="K683" s="33"/>
      <c r="L683" s="33"/>
      <c r="M683" s="33"/>
      <c r="N683" s="2">
        <f>SUM(J683:M683)</f>
        <v>0</v>
      </c>
      <c r="O683" s="33"/>
      <c r="P683" s="33"/>
      <c r="Q683" s="33"/>
      <c r="R683" s="2"/>
      <c r="S683" s="2"/>
    </row>
    <row r="684" spans="1:19" s="17" customFormat="1" ht="36" customHeight="1">
      <c r="A684" s="189" t="s">
        <v>458</v>
      </c>
      <c r="B684" s="67" t="s">
        <v>277</v>
      </c>
      <c r="C684" s="19" t="s">
        <v>163</v>
      </c>
      <c r="D684" s="20" t="s">
        <v>119</v>
      </c>
      <c r="E684" s="20" t="s">
        <v>247</v>
      </c>
      <c r="F684" s="21" t="s">
        <v>122</v>
      </c>
      <c r="G684" s="21" t="s">
        <v>340</v>
      </c>
      <c r="H684" s="22" t="s">
        <v>341</v>
      </c>
      <c r="I684" s="22"/>
      <c r="J684" s="33">
        <f>J685</f>
        <v>88819.900000000009</v>
      </c>
      <c r="K684" s="33">
        <f>K685</f>
        <v>-370</v>
      </c>
      <c r="L684" s="33">
        <f t="shared" ref="L684:S684" si="397">L685</f>
        <v>0</v>
      </c>
      <c r="M684" s="33">
        <f t="shared" si="397"/>
        <v>183585.3</v>
      </c>
      <c r="N684" s="33">
        <f t="shared" si="397"/>
        <v>272035.20000000001</v>
      </c>
      <c r="O684" s="33">
        <f t="shared" si="397"/>
        <v>0</v>
      </c>
      <c r="P684" s="33">
        <f t="shared" si="397"/>
        <v>0</v>
      </c>
      <c r="Q684" s="33">
        <f t="shared" si="397"/>
        <v>0</v>
      </c>
      <c r="R684" s="33">
        <f t="shared" si="397"/>
        <v>334136.7</v>
      </c>
      <c r="S684" s="33">
        <f t="shared" si="397"/>
        <v>0</v>
      </c>
    </row>
    <row r="685" spans="1:19" s="76" customFormat="1" ht="39.75" customHeight="1">
      <c r="A685" s="150" t="s">
        <v>462</v>
      </c>
      <c r="B685" s="120" t="s">
        <v>277</v>
      </c>
      <c r="C685" s="162" t="s">
        <v>163</v>
      </c>
      <c r="D685" s="122" t="s">
        <v>119</v>
      </c>
      <c r="E685" s="122" t="s">
        <v>247</v>
      </c>
      <c r="F685" s="123" t="s">
        <v>226</v>
      </c>
      <c r="G685" s="123" t="s">
        <v>340</v>
      </c>
      <c r="H685" s="124" t="s">
        <v>341</v>
      </c>
      <c r="I685" s="124"/>
      <c r="J685" s="160">
        <f>J686+J690</f>
        <v>88819.900000000009</v>
      </c>
      <c r="K685" s="160">
        <f>K686+K690</f>
        <v>-370</v>
      </c>
      <c r="L685" s="160">
        <f t="shared" ref="L685:R685" si="398">L686+L690</f>
        <v>0</v>
      </c>
      <c r="M685" s="160">
        <f t="shared" si="398"/>
        <v>183585.3</v>
      </c>
      <c r="N685" s="160">
        <f t="shared" si="398"/>
        <v>272035.20000000001</v>
      </c>
      <c r="O685" s="160">
        <f t="shared" si="398"/>
        <v>0</v>
      </c>
      <c r="P685" s="160">
        <f t="shared" si="398"/>
        <v>0</v>
      </c>
      <c r="Q685" s="160">
        <f t="shared" si="398"/>
        <v>0</v>
      </c>
      <c r="R685" s="160">
        <f t="shared" si="398"/>
        <v>334136.7</v>
      </c>
      <c r="S685" s="160">
        <f t="shared" ref="S685" si="399">S686+S690</f>
        <v>0</v>
      </c>
    </row>
    <row r="686" spans="1:19" s="17" customFormat="1" ht="15" customHeight="1">
      <c r="A686" s="150" t="s">
        <v>796</v>
      </c>
      <c r="B686" s="70" t="s">
        <v>277</v>
      </c>
      <c r="C686" s="77" t="s">
        <v>163</v>
      </c>
      <c r="D686" s="26" t="s">
        <v>119</v>
      </c>
      <c r="E686" s="26" t="s">
        <v>247</v>
      </c>
      <c r="F686" s="27" t="s">
        <v>226</v>
      </c>
      <c r="G686" s="27" t="s">
        <v>340</v>
      </c>
      <c r="H686" s="1" t="s">
        <v>25</v>
      </c>
      <c r="I686" s="1"/>
      <c r="J686" s="30">
        <f t="shared" ref="J686:S688" si="400">J687</f>
        <v>0</v>
      </c>
      <c r="K686" s="30">
        <f t="shared" si="400"/>
        <v>0</v>
      </c>
      <c r="L686" s="30">
        <f t="shared" si="400"/>
        <v>0</v>
      </c>
      <c r="M686" s="30">
        <f t="shared" si="400"/>
        <v>183585.3</v>
      </c>
      <c r="N686" s="30">
        <f t="shared" si="400"/>
        <v>183585.3</v>
      </c>
      <c r="O686" s="30">
        <f t="shared" si="400"/>
        <v>0</v>
      </c>
      <c r="P686" s="30">
        <f t="shared" si="400"/>
        <v>0</v>
      </c>
      <c r="Q686" s="30">
        <f t="shared" si="400"/>
        <v>0</v>
      </c>
      <c r="R686" s="30">
        <f t="shared" si="400"/>
        <v>226171.5</v>
      </c>
      <c r="S686" s="30">
        <f t="shared" si="400"/>
        <v>0</v>
      </c>
    </row>
    <row r="687" spans="1:19" s="76" customFormat="1" ht="24" customHeight="1">
      <c r="A687" s="150" t="s">
        <v>187</v>
      </c>
      <c r="B687" s="14" t="s">
        <v>277</v>
      </c>
      <c r="C687" s="70" t="s">
        <v>163</v>
      </c>
      <c r="D687" s="78" t="s">
        <v>119</v>
      </c>
      <c r="E687" s="26" t="s">
        <v>247</v>
      </c>
      <c r="F687" s="27" t="s">
        <v>226</v>
      </c>
      <c r="G687" s="27" t="s">
        <v>340</v>
      </c>
      <c r="H687" s="1" t="s">
        <v>25</v>
      </c>
      <c r="I687" s="1" t="s">
        <v>188</v>
      </c>
      <c r="J687" s="30">
        <f t="shared" si="400"/>
        <v>0</v>
      </c>
      <c r="K687" s="30">
        <f t="shared" si="400"/>
        <v>0</v>
      </c>
      <c r="L687" s="30">
        <f t="shared" si="400"/>
        <v>0</v>
      </c>
      <c r="M687" s="30">
        <f t="shared" si="400"/>
        <v>183585.3</v>
      </c>
      <c r="N687" s="30">
        <f t="shared" si="400"/>
        <v>183585.3</v>
      </c>
      <c r="O687" s="30">
        <f t="shared" si="400"/>
        <v>0</v>
      </c>
      <c r="P687" s="30">
        <f t="shared" si="400"/>
        <v>0</v>
      </c>
      <c r="Q687" s="30">
        <f t="shared" si="400"/>
        <v>0</v>
      </c>
      <c r="R687" s="30">
        <f t="shared" si="400"/>
        <v>226171.5</v>
      </c>
      <c r="S687" s="30">
        <f t="shared" si="400"/>
        <v>0</v>
      </c>
    </row>
    <row r="688" spans="1:19" s="24" customFormat="1" ht="14.25" customHeight="1">
      <c r="A688" s="151" t="s">
        <v>189</v>
      </c>
      <c r="B688" s="130" t="s">
        <v>277</v>
      </c>
      <c r="C688" s="130" t="s">
        <v>163</v>
      </c>
      <c r="D688" s="131" t="s">
        <v>119</v>
      </c>
      <c r="E688" s="132" t="s">
        <v>247</v>
      </c>
      <c r="F688" s="133" t="s">
        <v>226</v>
      </c>
      <c r="G688" s="133" t="s">
        <v>340</v>
      </c>
      <c r="H688" s="134" t="s">
        <v>25</v>
      </c>
      <c r="I688" s="134" t="s">
        <v>190</v>
      </c>
      <c r="J688" s="128">
        <f t="shared" si="400"/>
        <v>0</v>
      </c>
      <c r="K688" s="128">
        <f t="shared" si="400"/>
        <v>0</v>
      </c>
      <c r="L688" s="128">
        <f t="shared" si="400"/>
        <v>0</v>
      </c>
      <c r="M688" s="128">
        <f t="shared" si="400"/>
        <v>183585.3</v>
      </c>
      <c r="N688" s="128">
        <f t="shared" si="400"/>
        <v>183585.3</v>
      </c>
      <c r="O688" s="128">
        <f t="shared" si="400"/>
        <v>0</v>
      </c>
      <c r="P688" s="128">
        <f t="shared" si="400"/>
        <v>0</v>
      </c>
      <c r="Q688" s="128">
        <f t="shared" si="400"/>
        <v>0</v>
      </c>
      <c r="R688" s="128">
        <f t="shared" si="400"/>
        <v>226171.5</v>
      </c>
      <c r="S688" s="128">
        <f t="shared" si="400"/>
        <v>0</v>
      </c>
    </row>
    <row r="689" spans="1:19" s="12" customFormat="1" ht="12.75" hidden="1" customHeight="1">
      <c r="A689" s="191" t="s">
        <v>436</v>
      </c>
      <c r="B689" s="5"/>
      <c r="C689" s="5"/>
      <c r="D689" s="6"/>
      <c r="E689" s="6"/>
      <c r="F689" s="172"/>
      <c r="G689" s="172"/>
      <c r="H689" s="10"/>
      <c r="I689" s="10"/>
      <c r="J689" s="128"/>
      <c r="K689" s="128"/>
      <c r="L689" s="128"/>
      <c r="M689" s="128">
        <v>183585.3</v>
      </c>
      <c r="N689" s="2">
        <f>SUM(J689:M689)</f>
        <v>183585.3</v>
      </c>
      <c r="O689" s="128"/>
      <c r="P689" s="128"/>
      <c r="Q689" s="128"/>
      <c r="R689" s="2">
        <v>226171.5</v>
      </c>
      <c r="S689" s="2"/>
    </row>
    <row r="690" spans="1:19" s="17" customFormat="1" ht="15.75" customHeight="1">
      <c r="A690" s="150" t="s">
        <v>186</v>
      </c>
      <c r="B690" s="70" t="s">
        <v>277</v>
      </c>
      <c r="C690" s="77" t="s">
        <v>163</v>
      </c>
      <c r="D690" s="26" t="s">
        <v>119</v>
      </c>
      <c r="E690" s="26" t="s">
        <v>247</v>
      </c>
      <c r="F690" s="27" t="s">
        <v>226</v>
      </c>
      <c r="G690" s="27" t="s">
        <v>340</v>
      </c>
      <c r="H690" s="1" t="s">
        <v>350</v>
      </c>
      <c r="I690" s="1"/>
      <c r="J690" s="30">
        <f t="shared" ref="J690:S691" si="401">J691</f>
        <v>88819.900000000009</v>
      </c>
      <c r="K690" s="30">
        <f t="shared" si="401"/>
        <v>-370</v>
      </c>
      <c r="L690" s="30">
        <f t="shared" si="401"/>
        <v>0</v>
      </c>
      <c r="M690" s="30">
        <f t="shared" si="401"/>
        <v>0</v>
      </c>
      <c r="N690" s="30">
        <f t="shared" si="401"/>
        <v>88449.900000000009</v>
      </c>
      <c r="O690" s="30">
        <f t="shared" si="401"/>
        <v>0</v>
      </c>
      <c r="P690" s="30">
        <f t="shared" si="401"/>
        <v>0</v>
      </c>
      <c r="Q690" s="30">
        <f t="shared" si="401"/>
        <v>0</v>
      </c>
      <c r="R690" s="30">
        <f t="shared" si="401"/>
        <v>107965.2</v>
      </c>
      <c r="S690" s="30">
        <f t="shared" si="401"/>
        <v>0</v>
      </c>
    </row>
    <row r="691" spans="1:19" s="76" customFormat="1" ht="24" customHeight="1">
      <c r="A691" s="150" t="s">
        <v>187</v>
      </c>
      <c r="B691" s="14" t="s">
        <v>277</v>
      </c>
      <c r="C691" s="70" t="s">
        <v>163</v>
      </c>
      <c r="D691" s="78" t="s">
        <v>119</v>
      </c>
      <c r="E691" s="26" t="s">
        <v>247</v>
      </c>
      <c r="F691" s="27" t="s">
        <v>226</v>
      </c>
      <c r="G691" s="27" t="s">
        <v>340</v>
      </c>
      <c r="H691" s="1" t="s">
        <v>350</v>
      </c>
      <c r="I691" s="1" t="s">
        <v>188</v>
      </c>
      <c r="J691" s="30">
        <f t="shared" si="401"/>
        <v>88819.900000000009</v>
      </c>
      <c r="K691" s="30">
        <f t="shared" si="401"/>
        <v>-370</v>
      </c>
      <c r="L691" s="30">
        <f t="shared" si="401"/>
        <v>0</v>
      </c>
      <c r="M691" s="30">
        <f t="shared" si="401"/>
        <v>0</v>
      </c>
      <c r="N691" s="30">
        <f t="shared" si="401"/>
        <v>88449.900000000009</v>
      </c>
      <c r="O691" s="30">
        <f t="shared" si="401"/>
        <v>0</v>
      </c>
      <c r="P691" s="30">
        <f t="shared" si="401"/>
        <v>0</v>
      </c>
      <c r="Q691" s="30">
        <f t="shared" si="401"/>
        <v>0</v>
      </c>
      <c r="R691" s="30">
        <f t="shared" si="401"/>
        <v>107965.2</v>
      </c>
      <c r="S691" s="30">
        <f t="shared" si="401"/>
        <v>0</v>
      </c>
    </row>
    <row r="692" spans="1:19" s="24" customFormat="1" ht="14.25" customHeight="1">
      <c r="A692" s="151" t="s">
        <v>189</v>
      </c>
      <c r="B692" s="130" t="s">
        <v>277</v>
      </c>
      <c r="C692" s="130" t="s">
        <v>163</v>
      </c>
      <c r="D692" s="131" t="s">
        <v>119</v>
      </c>
      <c r="E692" s="132" t="s">
        <v>247</v>
      </c>
      <c r="F692" s="133" t="s">
        <v>226</v>
      </c>
      <c r="G692" s="133" t="s">
        <v>340</v>
      </c>
      <c r="H692" s="134" t="s">
        <v>350</v>
      </c>
      <c r="I692" s="134" t="s">
        <v>190</v>
      </c>
      <c r="J692" s="128">
        <f>J693+J694+J695</f>
        <v>88819.900000000009</v>
      </c>
      <c r="K692" s="128">
        <f>K693+K694+K695</f>
        <v>-370</v>
      </c>
      <c r="L692" s="128">
        <f t="shared" ref="L692:Q692" si="402">L693+L694+L695</f>
        <v>0</v>
      </c>
      <c r="M692" s="128">
        <f t="shared" si="402"/>
        <v>0</v>
      </c>
      <c r="N692" s="128">
        <f t="shared" si="402"/>
        <v>88449.900000000009</v>
      </c>
      <c r="O692" s="128">
        <f t="shared" si="402"/>
        <v>0</v>
      </c>
      <c r="P692" s="128">
        <f t="shared" si="402"/>
        <v>0</v>
      </c>
      <c r="Q692" s="128">
        <f t="shared" si="402"/>
        <v>0</v>
      </c>
      <c r="R692" s="128">
        <f>R693+R694+R695</f>
        <v>107965.2</v>
      </c>
      <c r="S692" s="128">
        <f>S693+S694+S695</f>
        <v>0</v>
      </c>
    </row>
    <row r="693" spans="1:19" s="12" customFormat="1" ht="13.5" hidden="1" customHeight="1">
      <c r="A693" s="191" t="s">
        <v>436</v>
      </c>
      <c r="B693" s="5"/>
      <c r="C693" s="5"/>
      <c r="D693" s="6"/>
      <c r="E693" s="6"/>
      <c r="F693" s="172"/>
      <c r="G693" s="172"/>
      <c r="H693" s="10"/>
      <c r="I693" s="10" t="s">
        <v>427</v>
      </c>
      <c r="J693" s="2">
        <f>100718.8-13994.4+593.6</f>
        <v>87318.000000000015</v>
      </c>
      <c r="K693" s="2"/>
      <c r="L693" s="2"/>
      <c r="M693" s="2"/>
      <c r="N693" s="2">
        <f>SUM(J693:M693)</f>
        <v>87318.000000000015</v>
      </c>
      <c r="O693" s="2"/>
      <c r="P693" s="2"/>
      <c r="Q693" s="2"/>
      <c r="R693" s="2">
        <v>107965.2</v>
      </c>
      <c r="S693" s="2"/>
    </row>
    <row r="694" spans="1:19" s="12" customFormat="1" ht="13.5" hidden="1" customHeight="1">
      <c r="A694" s="191" t="s">
        <v>280</v>
      </c>
      <c r="B694" s="5"/>
      <c r="C694" s="5"/>
      <c r="D694" s="6"/>
      <c r="E694" s="6"/>
      <c r="F694" s="172"/>
      <c r="G694" s="172"/>
      <c r="H694" s="10"/>
      <c r="I694" s="10" t="s">
        <v>427</v>
      </c>
      <c r="J694" s="2">
        <v>354</v>
      </c>
      <c r="K694" s="2"/>
      <c r="L694" s="2"/>
      <c r="M694" s="2"/>
      <c r="N694" s="2">
        <f>SUM(J694:M694)</f>
        <v>354</v>
      </c>
      <c r="O694" s="2"/>
      <c r="P694" s="2"/>
      <c r="Q694" s="2"/>
      <c r="R694" s="2"/>
      <c r="S694" s="2"/>
    </row>
    <row r="695" spans="1:19" s="12" customFormat="1" ht="13.5" hidden="1" customHeight="1">
      <c r="A695" s="191" t="s">
        <v>437</v>
      </c>
      <c r="B695" s="5"/>
      <c r="C695" s="5"/>
      <c r="D695" s="6"/>
      <c r="E695" s="6"/>
      <c r="F695" s="172"/>
      <c r="G695" s="172"/>
      <c r="H695" s="10"/>
      <c r="I695" s="10" t="s">
        <v>303</v>
      </c>
      <c r="J695" s="29">
        <f>SUM(J699:J700)</f>
        <v>1147.9000000000001</v>
      </c>
      <c r="K695" s="29">
        <f>SUM(K699:K700)</f>
        <v>-370</v>
      </c>
      <c r="L695" s="29">
        <f t="shared" ref="L695:Q695" si="403">SUM(L699:L700)</f>
        <v>0</v>
      </c>
      <c r="M695" s="29">
        <f t="shared" si="403"/>
        <v>0</v>
      </c>
      <c r="N695" s="29">
        <f t="shared" si="403"/>
        <v>777.9</v>
      </c>
      <c r="O695" s="29">
        <f t="shared" si="403"/>
        <v>0</v>
      </c>
      <c r="P695" s="29">
        <f t="shared" si="403"/>
        <v>0</v>
      </c>
      <c r="Q695" s="29">
        <f t="shared" si="403"/>
        <v>0</v>
      </c>
      <c r="R695" s="29">
        <f>SUM(R696:R700)</f>
        <v>0</v>
      </c>
      <c r="S695" s="29">
        <f>SUM(S696:S700)</f>
        <v>0</v>
      </c>
    </row>
    <row r="696" spans="1:19" s="12" customFormat="1" ht="13.5" hidden="1" customHeight="1">
      <c r="A696" s="192"/>
      <c r="B696" s="5"/>
      <c r="C696" s="5"/>
      <c r="D696" s="6"/>
      <c r="E696" s="6"/>
      <c r="F696" s="172"/>
      <c r="G696" s="172"/>
      <c r="H696" s="10"/>
      <c r="I696" s="10"/>
      <c r="J696" s="29"/>
      <c r="K696" s="29"/>
      <c r="L696" s="29"/>
      <c r="M696" s="29"/>
      <c r="N696" s="29"/>
      <c r="O696" s="29"/>
      <c r="P696" s="29"/>
      <c r="Q696" s="29"/>
      <c r="R696" s="2"/>
      <c r="S696" s="2"/>
    </row>
    <row r="697" spans="1:19" s="12" customFormat="1" ht="13.5" hidden="1" customHeight="1">
      <c r="A697" s="192"/>
      <c r="B697" s="5"/>
      <c r="C697" s="5"/>
      <c r="D697" s="6"/>
      <c r="E697" s="6"/>
      <c r="F697" s="172"/>
      <c r="G697" s="172"/>
      <c r="H697" s="10"/>
      <c r="I697" s="10"/>
      <c r="J697" s="29"/>
      <c r="K697" s="29"/>
      <c r="L697" s="29"/>
      <c r="M697" s="29"/>
      <c r="N697" s="29"/>
      <c r="O697" s="29"/>
      <c r="P697" s="29"/>
      <c r="Q697" s="29"/>
      <c r="R697" s="2"/>
      <c r="S697" s="2"/>
    </row>
    <row r="698" spans="1:19" s="12" customFormat="1" ht="13.5" hidden="1" customHeight="1">
      <c r="A698" s="4"/>
      <c r="B698" s="5"/>
      <c r="C698" s="5"/>
      <c r="D698" s="6"/>
      <c r="E698" s="6"/>
      <c r="F698" s="172"/>
      <c r="G698" s="172"/>
      <c r="H698" s="10"/>
      <c r="I698" s="10"/>
      <c r="J698" s="29"/>
      <c r="K698" s="29"/>
      <c r="L698" s="29"/>
      <c r="M698" s="29"/>
      <c r="N698" s="29"/>
      <c r="O698" s="29"/>
      <c r="P698" s="29"/>
      <c r="Q698" s="29"/>
      <c r="R698" s="2"/>
      <c r="S698" s="2"/>
    </row>
    <row r="699" spans="1:19" s="12" customFormat="1" ht="15.75" hidden="1" customHeight="1">
      <c r="A699" s="192"/>
      <c r="B699" s="5"/>
      <c r="C699" s="5"/>
      <c r="D699" s="6"/>
      <c r="E699" s="6"/>
      <c r="F699" s="172"/>
      <c r="G699" s="172"/>
      <c r="H699" s="10"/>
      <c r="I699" s="10"/>
      <c r="J699" s="2">
        <v>777.9</v>
      </c>
      <c r="K699" s="2"/>
      <c r="L699" s="2"/>
      <c r="M699" s="2"/>
      <c r="N699" s="2">
        <f>SUM(J699:M699)</f>
        <v>777.9</v>
      </c>
      <c r="O699" s="2"/>
      <c r="P699" s="2"/>
      <c r="Q699" s="2"/>
      <c r="R699" s="2"/>
      <c r="S699" s="2"/>
    </row>
    <row r="700" spans="1:19" s="12" customFormat="1" ht="15.75" hidden="1" customHeight="1">
      <c r="A700" s="192"/>
      <c r="B700" s="5"/>
      <c r="C700" s="5"/>
      <c r="D700" s="6"/>
      <c r="E700" s="6"/>
      <c r="F700" s="172"/>
      <c r="G700" s="172"/>
      <c r="H700" s="10"/>
      <c r="I700" s="10"/>
      <c r="J700" s="2">
        <v>370</v>
      </c>
      <c r="K700" s="2">
        <v>-370</v>
      </c>
      <c r="L700" s="2"/>
      <c r="M700" s="2"/>
      <c r="N700" s="2">
        <f>SUM(J700:M700)</f>
        <v>0</v>
      </c>
      <c r="O700" s="2"/>
      <c r="P700" s="2"/>
      <c r="Q700" s="2"/>
      <c r="R700" s="2"/>
      <c r="S700" s="2"/>
    </row>
    <row r="701" spans="1:19" s="17" customFormat="1" ht="17.25" hidden="1" customHeight="1">
      <c r="A701" s="73" t="s">
        <v>286</v>
      </c>
      <c r="B701" s="97" t="s">
        <v>277</v>
      </c>
      <c r="C701" s="97" t="s">
        <v>163</v>
      </c>
      <c r="D701" s="98" t="s">
        <v>119</v>
      </c>
      <c r="E701" s="139" t="s">
        <v>165</v>
      </c>
      <c r="F701" s="140" t="s">
        <v>122</v>
      </c>
      <c r="G701" s="140" t="s">
        <v>340</v>
      </c>
      <c r="H701" s="141" t="s">
        <v>341</v>
      </c>
      <c r="I701" s="141"/>
      <c r="J701" s="143">
        <f>J702</f>
        <v>0</v>
      </c>
      <c r="K701" s="143">
        <f>K702</f>
        <v>0</v>
      </c>
      <c r="L701" s="143">
        <f t="shared" ref="L701:S701" si="404">L702</f>
        <v>0</v>
      </c>
      <c r="M701" s="143">
        <f t="shared" si="404"/>
        <v>0</v>
      </c>
      <c r="N701" s="143">
        <f t="shared" si="404"/>
        <v>0</v>
      </c>
      <c r="O701" s="143">
        <f t="shared" si="404"/>
        <v>0</v>
      </c>
      <c r="P701" s="143">
        <f t="shared" si="404"/>
        <v>0</v>
      </c>
      <c r="Q701" s="143">
        <f t="shared" si="404"/>
        <v>0</v>
      </c>
      <c r="R701" s="143">
        <f t="shared" si="404"/>
        <v>0</v>
      </c>
      <c r="S701" s="143">
        <f t="shared" si="404"/>
        <v>0</v>
      </c>
    </row>
    <row r="702" spans="1:19" s="76" customFormat="1" ht="77.25" hidden="1" customHeight="1">
      <c r="A702" s="193" t="s">
        <v>464</v>
      </c>
      <c r="B702" s="70" t="s">
        <v>277</v>
      </c>
      <c r="C702" s="70" t="s">
        <v>163</v>
      </c>
      <c r="D702" s="78" t="s">
        <v>119</v>
      </c>
      <c r="E702" s="155" t="s">
        <v>165</v>
      </c>
      <c r="F702" s="156" t="s">
        <v>122</v>
      </c>
      <c r="G702" s="156" t="s">
        <v>340</v>
      </c>
      <c r="H702" s="194" t="s">
        <v>463</v>
      </c>
      <c r="I702" s="120"/>
      <c r="J702" s="126">
        <f t="shared" ref="J702:S704" si="405">J703</f>
        <v>0</v>
      </c>
      <c r="K702" s="126">
        <f t="shared" si="405"/>
        <v>0</v>
      </c>
      <c r="L702" s="126">
        <f t="shared" si="405"/>
        <v>0</v>
      </c>
      <c r="M702" s="126">
        <f t="shared" si="405"/>
        <v>0</v>
      </c>
      <c r="N702" s="126">
        <f t="shared" si="405"/>
        <v>0</v>
      </c>
      <c r="O702" s="126">
        <f t="shared" si="405"/>
        <v>0</v>
      </c>
      <c r="P702" s="126">
        <f t="shared" si="405"/>
        <v>0</v>
      </c>
      <c r="Q702" s="126">
        <f t="shared" si="405"/>
        <v>0</v>
      </c>
      <c r="R702" s="126">
        <f t="shared" si="405"/>
        <v>0</v>
      </c>
      <c r="S702" s="126">
        <f t="shared" si="405"/>
        <v>0</v>
      </c>
    </row>
    <row r="703" spans="1:19" s="76" customFormat="1" ht="25.5" hidden="1" customHeight="1">
      <c r="A703" s="150" t="s">
        <v>187</v>
      </c>
      <c r="B703" s="14" t="s">
        <v>277</v>
      </c>
      <c r="C703" s="14" t="s">
        <v>163</v>
      </c>
      <c r="D703" s="15" t="s">
        <v>119</v>
      </c>
      <c r="E703" s="26" t="s">
        <v>165</v>
      </c>
      <c r="F703" s="27" t="s">
        <v>122</v>
      </c>
      <c r="G703" s="27" t="s">
        <v>340</v>
      </c>
      <c r="H703" s="1" t="s">
        <v>463</v>
      </c>
      <c r="I703" s="3" t="s">
        <v>188</v>
      </c>
      <c r="J703" s="31">
        <f t="shared" si="405"/>
        <v>0</v>
      </c>
      <c r="K703" s="31">
        <f t="shared" si="405"/>
        <v>0</v>
      </c>
      <c r="L703" s="31">
        <f t="shared" si="405"/>
        <v>0</v>
      </c>
      <c r="M703" s="31">
        <f t="shared" si="405"/>
        <v>0</v>
      </c>
      <c r="N703" s="31">
        <f t="shared" si="405"/>
        <v>0</v>
      </c>
      <c r="O703" s="31">
        <f t="shared" si="405"/>
        <v>0</v>
      </c>
      <c r="P703" s="31">
        <f t="shared" si="405"/>
        <v>0</v>
      </c>
      <c r="Q703" s="31">
        <f t="shared" si="405"/>
        <v>0</v>
      </c>
      <c r="R703" s="31">
        <f t="shared" si="405"/>
        <v>0</v>
      </c>
      <c r="S703" s="31">
        <f t="shared" si="405"/>
        <v>0</v>
      </c>
    </row>
    <row r="704" spans="1:19" s="24" customFormat="1" ht="13.5" hidden="1" customHeight="1">
      <c r="A704" s="171" t="s">
        <v>189</v>
      </c>
      <c r="B704" s="130" t="s">
        <v>277</v>
      </c>
      <c r="C704" s="130" t="s">
        <v>163</v>
      </c>
      <c r="D704" s="131" t="s">
        <v>119</v>
      </c>
      <c r="E704" s="132" t="s">
        <v>165</v>
      </c>
      <c r="F704" s="133" t="s">
        <v>122</v>
      </c>
      <c r="G704" s="133" t="s">
        <v>340</v>
      </c>
      <c r="H704" s="134" t="s">
        <v>463</v>
      </c>
      <c r="I704" s="135" t="s">
        <v>190</v>
      </c>
      <c r="J704" s="40">
        <f t="shared" si="405"/>
        <v>0</v>
      </c>
      <c r="K704" s="40">
        <f t="shared" si="405"/>
        <v>0</v>
      </c>
      <c r="L704" s="40">
        <f t="shared" si="405"/>
        <v>0</v>
      </c>
      <c r="M704" s="40">
        <f t="shared" si="405"/>
        <v>0</v>
      </c>
      <c r="N704" s="40">
        <f t="shared" si="405"/>
        <v>0</v>
      </c>
      <c r="O704" s="40">
        <f t="shared" si="405"/>
        <v>0</v>
      </c>
      <c r="P704" s="40">
        <f t="shared" si="405"/>
        <v>0</v>
      </c>
      <c r="Q704" s="40">
        <f t="shared" si="405"/>
        <v>0</v>
      </c>
      <c r="R704" s="40">
        <f t="shared" si="405"/>
        <v>0</v>
      </c>
      <c r="S704" s="40">
        <f t="shared" si="405"/>
        <v>0</v>
      </c>
    </row>
    <row r="705" spans="1:19" s="149" customFormat="1" ht="15" hidden="1" customHeight="1">
      <c r="A705" s="191" t="s">
        <v>887</v>
      </c>
      <c r="B705" s="47"/>
      <c r="C705" s="47"/>
      <c r="D705" s="48"/>
      <c r="E705" s="48"/>
      <c r="F705" s="49"/>
      <c r="G705" s="49"/>
      <c r="H705" s="50"/>
      <c r="I705" s="50"/>
      <c r="J705" s="128"/>
      <c r="K705" s="128"/>
      <c r="L705" s="128"/>
      <c r="M705" s="128"/>
      <c r="N705" s="2">
        <f>SUM(J705:M705)</f>
        <v>0</v>
      </c>
      <c r="O705" s="128"/>
      <c r="P705" s="128"/>
      <c r="Q705" s="128"/>
      <c r="R705" s="2"/>
      <c r="S705" s="2"/>
    </row>
    <row r="706" spans="1:19" s="76" customFormat="1" ht="39" hidden="1" customHeight="1">
      <c r="A706" s="138" t="s">
        <v>823</v>
      </c>
      <c r="B706" s="67" t="s">
        <v>277</v>
      </c>
      <c r="C706" s="67" t="s">
        <v>163</v>
      </c>
      <c r="D706" s="116" t="s">
        <v>119</v>
      </c>
      <c r="E706" s="139" t="s">
        <v>289</v>
      </c>
      <c r="F706" s="140" t="s">
        <v>122</v>
      </c>
      <c r="G706" s="140" t="s">
        <v>340</v>
      </c>
      <c r="H706" s="141" t="s">
        <v>341</v>
      </c>
      <c r="I706" s="142"/>
      <c r="J706" s="143">
        <f t="shared" ref="J706:S708" si="406">J707</f>
        <v>1308</v>
      </c>
      <c r="K706" s="143">
        <f t="shared" si="406"/>
        <v>-1308</v>
      </c>
      <c r="L706" s="143">
        <f t="shared" si="406"/>
        <v>0</v>
      </c>
      <c r="M706" s="143">
        <f t="shared" si="406"/>
        <v>0</v>
      </c>
      <c r="N706" s="143">
        <f t="shared" si="406"/>
        <v>0</v>
      </c>
      <c r="O706" s="143">
        <f t="shared" si="406"/>
        <v>0</v>
      </c>
      <c r="P706" s="143">
        <f t="shared" si="406"/>
        <v>0</v>
      </c>
      <c r="Q706" s="143">
        <f t="shared" si="406"/>
        <v>0</v>
      </c>
      <c r="R706" s="143">
        <f t="shared" si="406"/>
        <v>0</v>
      </c>
      <c r="S706" s="143">
        <f t="shared" si="406"/>
        <v>0</v>
      </c>
    </row>
    <row r="707" spans="1:19" s="17" customFormat="1" ht="18" hidden="1" customHeight="1">
      <c r="A707" s="150" t="s">
        <v>186</v>
      </c>
      <c r="B707" s="70" t="s">
        <v>277</v>
      </c>
      <c r="C707" s="70" t="s">
        <v>163</v>
      </c>
      <c r="D707" s="78" t="s">
        <v>119</v>
      </c>
      <c r="E707" s="26" t="s">
        <v>289</v>
      </c>
      <c r="F707" s="27" t="s">
        <v>122</v>
      </c>
      <c r="G707" s="27" t="s">
        <v>340</v>
      </c>
      <c r="H707" s="1" t="s">
        <v>350</v>
      </c>
      <c r="I707" s="1"/>
      <c r="J707" s="30">
        <f t="shared" si="406"/>
        <v>1308</v>
      </c>
      <c r="K707" s="30">
        <f t="shared" si="406"/>
        <v>-1308</v>
      </c>
      <c r="L707" s="30">
        <f t="shared" si="406"/>
        <v>0</v>
      </c>
      <c r="M707" s="30">
        <f t="shared" si="406"/>
        <v>0</v>
      </c>
      <c r="N707" s="30">
        <f t="shared" si="406"/>
        <v>0</v>
      </c>
      <c r="O707" s="30">
        <f t="shared" si="406"/>
        <v>0</v>
      </c>
      <c r="P707" s="30">
        <f t="shared" si="406"/>
        <v>0</v>
      </c>
      <c r="Q707" s="30">
        <f t="shared" si="406"/>
        <v>0</v>
      </c>
      <c r="R707" s="30">
        <f t="shared" si="406"/>
        <v>0</v>
      </c>
      <c r="S707" s="30">
        <f t="shared" si="406"/>
        <v>0</v>
      </c>
    </row>
    <row r="708" spans="1:19" s="17" customFormat="1" ht="17.25" hidden="1" customHeight="1">
      <c r="A708" s="150" t="s">
        <v>187</v>
      </c>
      <c r="B708" s="70" t="s">
        <v>277</v>
      </c>
      <c r="C708" s="70" t="s">
        <v>163</v>
      </c>
      <c r="D708" s="78" t="s">
        <v>119</v>
      </c>
      <c r="E708" s="26" t="s">
        <v>289</v>
      </c>
      <c r="F708" s="27" t="s">
        <v>122</v>
      </c>
      <c r="G708" s="27" t="s">
        <v>340</v>
      </c>
      <c r="H708" s="1" t="s">
        <v>350</v>
      </c>
      <c r="I708" s="127" t="s">
        <v>188</v>
      </c>
      <c r="J708" s="32">
        <f t="shared" si="406"/>
        <v>1308</v>
      </c>
      <c r="K708" s="32">
        <f t="shared" si="406"/>
        <v>-1308</v>
      </c>
      <c r="L708" s="32">
        <f t="shared" si="406"/>
        <v>0</v>
      </c>
      <c r="M708" s="32">
        <f t="shared" si="406"/>
        <v>0</v>
      </c>
      <c r="N708" s="32">
        <f t="shared" si="406"/>
        <v>0</v>
      </c>
      <c r="O708" s="32">
        <f t="shared" si="406"/>
        <v>0</v>
      </c>
      <c r="P708" s="32">
        <f t="shared" si="406"/>
        <v>0</v>
      </c>
      <c r="Q708" s="32">
        <f t="shared" si="406"/>
        <v>0</v>
      </c>
      <c r="R708" s="32">
        <f t="shared" si="406"/>
        <v>0</v>
      </c>
      <c r="S708" s="32">
        <f t="shared" si="406"/>
        <v>0</v>
      </c>
    </row>
    <row r="709" spans="1:19" s="76" customFormat="1" ht="18" hidden="1" customHeight="1">
      <c r="A709" s="151" t="s">
        <v>189</v>
      </c>
      <c r="B709" s="130" t="s">
        <v>277</v>
      </c>
      <c r="C709" s="130" t="s">
        <v>163</v>
      </c>
      <c r="D709" s="131" t="s">
        <v>119</v>
      </c>
      <c r="E709" s="132" t="s">
        <v>289</v>
      </c>
      <c r="F709" s="133" t="s">
        <v>122</v>
      </c>
      <c r="G709" s="133" t="s">
        <v>340</v>
      </c>
      <c r="H709" s="134" t="s">
        <v>350</v>
      </c>
      <c r="I709" s="135" t="s">
        <v>190</v>
      </c>
      <c r="J709" s="40">
        <f>SUM(J710:J711)</f>
        <v>1308</v>
      </c>
      <c r="K709" s="40">
        <f>SUM(K710:K711)</f>
        <v>-1308</v>
      </c>
      <c r="L709" s="40">
        <f t="shared" ref="L709:R709" si="407">SUM(L710:L711)</f>
        <v>0</v>
      </c>
      <c r="M709" s="40">
        <f t="shared" si="407"/>
        <v>0</v>
      </c>
      <c r="N709" s="40">
        <f t="shared" si="407"/>
        <v>0</v>
      </c>
      <c r="O709" s="40">
        <f t="shared" si="407"/>
        <v>0</v>
      </c>
      <c r="P709" s="40">
        <f t="shared" si="407"/>
        <v>0</v>
      </c>
      <c r="Q709" s="40">
        <f t="shared" si="407"/>
        <v>0</v>
      </c>
      <c r="R709" s="40">
        <f t="shared" si="407"/>
        <v>0</v>
      </c>
      <c r="S709" s="40">
        <f t="shared" ref="S709" si="408">SUM(S710:S711)</f>
        <v>0</v>
      </c>
    </row>
    <row r="710" spans="1:19" s="12" customFormat="1" ht="17.25" hidden="1" customHeight="1">
      <c r="A710" s="4" t="s">
        <v>781</v>
      </c>
      <c r="B710" s="5"/>
      <c r="C710" s="5"/>
      <c r="D710" s="6"/>
      <c r="E710" s="7"/>
      <c r="F710" s="8"/>
      <c r="G710" s="8"/>
      <c r="H710" s="9"/>
      <c r="I710" s="10"/>
      <c r="J710" s="11">
        <v>108</v>
      </c>
      <c r="K710" s="11">
        <v>-108</v>
      </c>
      <c r="L710" s="11"/>
      <c r="M710" s="11"/>
      <c r="N710" s="2">
        <f>SUM(J710:M710)</f>
        <v>0</v>
      </c>
      <c r="O710" s="11"/>
      <c r="P710" s="11"/>
      <c r="Q710" s="11"/>
      <c r="R710" s="2">
        <f>N710+Q710</f>
        <v>0</v>
      </c>
      <c r="S710" s="2">
        <f>O710+R710</f>
        <v>0</v>
      </c>
    </row>
    <row r="711" spans="1:19" s="12" customFormat="1" ht="27.75" hidden="1" customHeight="1">
      <c r="A711" s="4" t="s">
        <v>782</v>
      </c>
      <c r="B711" s="5"/>
      <c r="C711" s="5"/>
      <c r="D711" s="6"/>
      <c r="E711" s="7"/>
      <c r="F711" s="8"/>
      <c r="G711" s="8"/>
      <c r="H711" s="9"/>
      <c r="I711" s="10"/>
      <c r="J711" s="11">
        <v>1200</v>
      </c>
      <c r="K711" s="11">
        <v>-1200</v>
      </c>
      <c r="L711" s="11"/>
      <c r="M711" s="11"/>
      <c r="N711" s="2">
        <f>SUM(J711:M711)</f>
        <v>0</v>
      </c>
      <c r="O711" s="11"/>
      <c r="P711" s="11"/>
      <c r="Q711" s="11"/>
      <c r="R711" s="2">
        <f>N711+Q711</f>
        <v>0</v>
      </c>
      <c r="S711" s="2">
        <f>O711+R711</f>
        <v>0</v>
      </c>
    </row>
    <row r="712" spans="1:19" s="25" customFormat="1" ht="15.75" customHeight="1">
      <c r="A712" s="195" t="s">
        <v>291</v>
      </c>
      <c r="B712" s="67" t="s">
        <v>277</v>
      </c>
      <c r="C712" s="67" t="s">
        <v>163</v>
      </c>
      <c r="D712" s="116" t="s">
        <v>119</v>
      </c>
      <c r="E712" s="139" t="s">
        <v>481</v>
      </c>
      <c r="F712" s="140" t="s">
        <v>122</v>
      </c>
      <c r="G712" s="140" t="s">
        <v>340</v>
      </c>
      <c r="H712" s="141" t="s">
        <v>341</v>
      </c>
      <c r="I712" s="141"/>
      <c r="J712" s="143">
        <f t="shared" ref="J712:R712" si="409">J717</f>
        <v>0</v>
      </c>
      <c r="K712" s="143">
        <f t="shared" si="409"/>
        <v>0</v>
      </c>
      <c r="L712" s="143">
        <f t="shared" si="409"/>
        <v>0</v>
      </c>
      <c r="M712" s="143">
        <f t="shared" si="409"/>
        <v>0</v>
      </c>
      <c r="N712" s="143">
        <f t="shared" si="409"/>
        <v>0</v>
      </c>
      <c r="O712" s="143">
        <f t="shared" si="409"/>
        <v>0</v>
      </c>
      <c r="P712" s="143">
        <f t="shared" si="409"/>
        <v>0</v>
      </c>
      <c r="Q712" s="143">
        <f t="shared" si="409"/>
        <v>0</v>
      </c>
      <c r="R712" s="143">
        <f t="shared" si="409"/>
        <v>0</v>
      </c>
      <c r="S712" s="143">
        <f>S717+S713</f>
        <v>349538.9</v>
      </c>
    </row>
    <row r="713" spans="1:19" s="17" customFormat="1" ht="15.75" customHeight="1">
      <c r="A713" s="150" t="s">
        <v>796</v>
      </c>
      <c r="B713" s="70" t="s">
        <v>277</v>
      </c>
      <c r="C713" s="70" t="s">
        <v>163</v>
      </c>
      <c r="D713" s="78" t="s">
        <v>119</v>
      </c>
      <c r="E713" s="26" t="s">
        <v>481</v>
      </c>
      <c r="F713" s="27" t="s">
        <v>122</v>
      </c>
      <c r="G713" s="27" t="s">
        <v>340</v>
      </c>
      <c r="H713" s="1" t="s">
        <v>25</v>
      </c>
      <c r="I713" s="1"/>
      <c r="J713" s="30">
        <f t="shared" ref="J713:S715" si="410">J714</f>
        <v>0</v>
      </c>
      <c r="K713" s="30">
        <f t="shared" si="410"/>
        <v>0</v>
      </c>
      <c r="L713" s="30">
        <f t="shared" si="410"/>
        <v>0</v>
      </c>
      <c r="M713" s="30">
        <f t="shared" si="410"/>
        <v>0</v>
      </c>
      <c r="N713" s="30">
        <f t="shared" si="410"/>
        <v>0</v>
      </c>
      <c r="O713" s="30">
        <f t="shared" si="410"/>
        <v>0</v>
      </c>
      <c r="P713" s="30">
        <f t="shared" si="410"/>
        <v>0</v>
      </c>
      <c r="Q713" s="30">
        <f t="shared" si="410"/>
        <v>0</v>
      </c>
      <c r="R713" s="30">
        <f t="shared" si="410"/>
        <v>0</v>
      </c>
      <c r="S713" s="30">
        <f t="shared" si="410"/>
        <v>240022.8</v>
      </c>
    </row>
    <row r="714" spans="1:19" s="17" customFormat="1" ht="26.25" customHeight="1">
      <c r="A714" s="150" t="s">
        <v>187</v>
      </c>
      <c r="B714" s="70" t="s">
        <v>277</v>
      </c>
      <c r="C714" s="70" t="s">
        <v>163</v>
      </c>
      <c r="D714" s="78" t="s">
        <v>119</v>
      </c>
      <c r="E714" s="26" t="s">
        <v>481</v>
      </c>
      <c r="F714" s="27" t="s">
        <v>122</v>
      </c>
      <c r="G714" s="27" t="s">
        <v>340</v>
      </c>
      <c r="H714" s="1" t="s">
        <v>25</v>
      </c>
      <c r="I714" s="1" t="s">
        <v>188</v>
      </c>
      <c r="J714" s="30">
        <f t="shared" si="410"/>
        <v>0</v>
      </c>
      <c r="K714" s="30">
        <f t="shared" si="410"/>
        <v>0</v>
      </c>
      <c r="L714" s="30">
        <f t="shared" si="410"/>
        <v>0</v>
      </c>
      <c r="M714" s="30">
        <f t="shared" si="410"/>
        <v>0</v>
      </c>
      <c r="N714" s="30">
        <f t="shared" si="410"/>
        <v>0</v>
      </c>
      <c r="O714" s="30">
        <f t="shared" si="410"/>
        <v>0</v>
      </c>
      <c r="P714" s="30">
        <f t="shared" si="410"/>
        <v>0</v>
      </c>
      <c r="Q714" s="30">
        <f t="shared" si="410"/>
        <v>0</v>
      </c>
      <c r="R714" s="30">
        <f t="shared" si="410"/>
        <v>0</v>
      </c>
      <c r="S714" s="30">
        <f t="shared" si="410"/>
        <v>240022.8</v>
      </c>
    </row>
    <row r="715" spans="1:19" s="24" customFormat="1" ht="16.5" customHeight="1">
      <c r="A715" s="171" t="s">
        <v>189</v>
      </c>
      <c r="B715" s="130" t="s">
        <v>277</v>
      </c>
      <c r="C715" s="130" t="s">
        <v>163</v>
      </c>
      <c r="D715" s="131" t="s">
        <v>119</v>
      </c>
      <c r="E715" s="132" t="s">
        <v>481</v>
      </c>
      <c r="F715" s="133" t="s">
        <v>122</v>
      </c>
      <c r="G715" s="133" t="s">
        <v>340</v>
      </c>
      <c r="H715" s="134" t="s">
        <v>25</v>
      </c>
      <c r="I715" s="134" t="s">
        <v>190</v>
      </c>
      <c r="J715" s="128">
        <f t="shared" si="410"/>
        <v>0</v>
      </c>
      <c r="K715" s="128">
        <f t="shared" si="410"/>
        <v>0</v>
      </c>
      <c r="L715" s="128">
        <f t="shared" si="410"/>
        <v>0</v>
      </c>
      <c r="M715" s="128">
        <f t="shared" si="410"/>
        <v>0</v>
      </c>
      <c r="N715" s="128">
        <f t="shared" si="410"/>
        <v>0</v>
      </c>
      <c r="O715" s="128">
        <f t="shared" si="410"/>
        <v>0</v>
      </c>
      <c r="P715" s="128">
        <f t="shared" si="410"/>
        <v>0</v>
      </c>
      <c r="Q715" s="128">
        <f t="shared" si="410"/>
        <v>0</v>
      </c>
      <c r="R715" s="128">
        <f t="shared" si="410"/>
        <v>0</v>
      </c>
      <c r="S715" s="128">
        <f t="shared" si="410"/>
        <v>240022.8</v>
      </c>
    </row>
    <row r="716" spans="1:19" s="12" customFormat="1" ht="16.5" hidden="1" customHeight="1">
      <c r="A716" s="196"/>
      <c r="B716" s="5"/>
      <c r="C716" s="5"/>
      <c r="D716" s="6"/>
      <c r="E716" s="7"/>
      <c r="F716" s="8"/>
      <c r="G716" s="8"/>
      <c r="H716" s="9"/>
      <c r="I716" s="9" t="s">
        <v>427</v>
      </c>
      <c r="J716" s="2"/>
      <c r="K716" s="2"/>
      <c r="L716" s="2"/>
      <c r="M716" s="2"/>
      <c r="N716" s="2">
        <f>SUM(J716:M716)</f>
        <v>0</v>
      </c>
      <c r="O716" s="2"/>
      <c r="P716" s="2"/>
      <c r="Q716" s="2"/>
      <c r="R716" s="2">
        <f>N716+Q716</f>
        <v>0</v>
      </c>
      <c r="S716" s="197">
        <v>240022.8</v>
      </c>
    </row>
    <row r="717" spans="1:19" s="17" customFormat="1" ht="15.75" customHeight="1">
      <c r="A717" s="150" t="s">
        <v>186</v>
      </c>
      <c r="B717" s="70" t="s">
        <v>277</v>
      </c>
      <c r="C717" s="70" t="s">
        <v>163</v>
      </c>
      <c r="D717" s="78" t="s">
        <v>119</v>
      </c>
      <c r="E717" s="26" t="s">
        <v>481</v>
      </c>
      <c r="F717" s="27" t="s">
        <v>122</v>
      </c>
      <c r="G717" s="27" t="s">
        <v>340</v>
      </c>
      <c r="H717" s="1" t="s">
        <v>350</v>
      </c>
      <c r="I717" s="1"/>
      <c r="J717" s="30">
        <f t="shared" ref="J717:S719" si="411">J718</f>
        <v>0</v>
      </c>
      <c r="K717" s="30">
        <f t="shared" si="411"/>
        <v>0</v>
      </c>
      <c r="L717" s="30">
        <f t="shared" si="411"/>
        <v>0</v>
      </c>
      <c r="M717" s="30">
        <f t="shared" si="411"/>
        <v>0</v>
      </c>
      <c r="N717" s="30">
        <f t="shared" si="411"/>
        <v>0</v>
      </c>
      <c r="O717" s="30">
        <f t="shared" si="411"/>
        <v>0</v>
      </c>
      <c r="P717" s="30">
        <f t="shared" si="411"/>
        <v>0</v>
      </c>
      <c r="Q717" s="30">
        <f t="shared" si="411"/>
        <v>0</v>
      </c>
      <c r="R717" s="30">
        <f t="shared" si="411"/>
        <v>0</v>
      </c>
      <c r="S717" s="30">
        <f t="shared" si="411"/>
        <v>109516.1</v>
      </c>
    </row>
    <row r="718" spans="1:19" s="17" customFormat="1" ht="26.25" customHeight="1">
      <c r="A718" s="150" t="s">
        <v>187</v>
      </c>
      <c r="B718" s="70" t="s">
        <v>277</v>
      </c>
      <c r="C718" s="70" t="s">
        <v>163</v>
      </c>
      <c r="D718" s="78" t="s">
        <v>119</v>
      </c>
      <c r="E718" s="26" t="s">
        <v>481</v>
      </c>
      <c r="F718" s="27" t="s">
        <v>122</v>
      </c>
      <c r="G718" s="27" t="s">
        <v>340</v>
      </c>
      <c r="H718" s="1" t="s">
        <v>350</v>
      </c>
      <c r="I718" s="1" t="s">
        <v>188</v>
      </c>
      <c r="J718" s="30">
        <f t="shared" si="411"/>
        <v>0</v>
      </c>
      <c r="K718" s="30">
        <f t="shared" si="411"/>
        <v>0</v>
      </c>
      <c r="L718" s="30">
        <f t="shared" si="411"/>
        <v>0</v>
      </c>
      <c r="M718" s="30">
        <f t="shared" si="411"/>
        <v>0</v>
      </c>
      <c r="N718" s="30">
        <f t="shared" si="411"/>
        <v>0</v>
      </c>
      <c r="O718" s="30">
        <f t="shared" si="411"/>
        <v>0</v>
      </c>
      <c r="P718" s="30">
        <f t="shared" si="411"/>
        <v>0</v>
      </c>
      <c r="Q718" s="30">
        <f t="shared" si="411"/>
        <v>0</v>
      </c>
      <c r="R718" s="30">
        <f t="shared" si="411"/>
        <v>0</v>
      </c>
      <c r="S718" s="30">
        <f t="shared" si="411"/>
        <v>109516.1</v>
      </c>
    </row>
    <row r="719" spans="1:19" s="24" customFormat="1" ht="16.5" customHeight="1">
      <c r="A719" s="171" t="s">
        <v>189</v>
      </c>
      <c r="B719" s="130" t="s">
        <v>277</v>
      </c>
      <c r="C719" s="130" t="s">
        <v>163</v>
      </c>
      <c r="D719" s="131" t="s">
        <v>119</v>
      </c>
      <c r="E719" s="132" t="s">
        <v>481</v>
      </c>
      <c r="F719" s="133" t="s">
        <v>122</v>
      </c>
      <c r="G719" s="133" t="s">
        <v>340</v>
      </c>
      <c r="H719" s="134" t="s">
        <v>350</v>
      </c>
      <c r="I719" s="134" t="s">
        <v>190</v>
      </c>
      <c r="J719" s="128">
        <f t="shared" si="411"/>
        <v>0</v>
      </c>
      <c r="K719" s="128">
        <f t="shared" si="411"/>
        <v>0</v>
      </c>
      <c r="L719" s="128">
        <f t="shared" si="411"/>
        <v>0</v>
      </c>
      <c r="M719" s="128">
        <f t="shared" si="411"/>
        <v>0</v>
      </c>
      <c r="N719" s="128">
        <f t="shared" si="411"/>
        <v>0</v>
      </c>
      <c r="O719" s="128">
        <f t="shared" si="411"/>
        <v>0</v>
      </c>
      <c r="P719" s="128">
        <f t="shared" si="411"/>
        <v>0</v>
      </c>
      <c r="Q719" s="128">
        <f t="shared" si="411"/>
        <v>0</v>
      </c>
      <c r="R719" s="128">
        <f t="shared" si="411"/>
        <v>0</v>
      </c>
      <c r="S719" s="128">
        <f t="shared" si="411"/>
        <v>109516.1</v>
      </c>
    </row>
    <row r="720" spans="1:19" s="12" customFormat="1" ht="16.5" hidden="1" customHeight="1">
      <c r="A720" s="196"/>
      <c r="B720" s="5"/>
      <c r="C720" s="5"/>
      <c r="D720" s="6"/>
      <c r="E720" s="7"/>
      <c r="F720" s="8"/>
      <c r="G720" s="8"/>
      <c r="H720" s="9"/>
      <c r="I720" s="9"/>
      <c r="J720" s="2"/>
      <c r="K720" s="2"/>
      <c r="L720" s="2"/>
      <c r="M720" s="2"/>
      <c r="N720" s="2">
        <f>SUM(J720:M720)</f>
        <v>0</v>
      </c>
      <c r="O720" s="2"/>
      <c r="P720" s="2"/>
      <c r="Q720" s="2"/>
      <c r="R720" s="2">
        <f>N720+Q720</f>
        <v>0</v>
      </c>
      <c r="S720" s="2">
        <v>109516.1</v>
      </c>
    </row>
    <row r="721" spans="1:19" s="17" customFormat="1" ht="30" hidden="1" customHeight="1">
      <c r="A721" s="136" t="s">
        <v>65</v>
      </c>
      <c r="B721" s="97" t="s">
        <v>277</v>
      </c>
      <c r="C721" s="97" t="s">
        <v>163</v>
      </c>
      <c r="D721" s="98" t="s">
        <v>119</v>
      </c>
      <c r="E721" s="98" t="s">
        <v>69</v>
      </c>
      <c r="F721" s="99" t="s">
        <v>122</v>
      </c>
      <c r="G721" s="99" t="s">
        <v>340</v>
      </c>
      <c r="H721" s="100" t="s">
        <v>341</v>
      </c>
      <c r="I721" s="100"/>
      <c r="J721" s="101">
        <f t="shared" ref="J721:S723" si="412">J722</f>
        <v>0</v>
      </c>
      <c r="K721" s="101">
        <f t="shared" si="412"/>
        <v>0</v>
      </c>
      <c r="L721" s="101">
        <f t="shared" si="412"/>
        <v>0</v>
      </c>
      <c r="M721" s="101">
        <f t="shared" si="412"/>
        <v>0</v>
      </c>
      <c r="N721" s="101">
        <f t="shared" si="412"/>
        <v>0</v>
      </c>
      <c r="O721" s="101">
        <f t="shared" si="412"/>
        <v>0</v>
      </c>
      <c r="P721" s="101">
        <f t="shared" si="412"/>
        <v>0</v>
      </c>
      <c r="Q721" s="101">
        <f t="shared" si="412"/>
        <v>0</v>
      </c>
      <c r="R721" s="101">
        <f t="shared" si="412"/>
        <v>0</v>
      </c>
      <c r="S721" s="101">
        <f t="shared" si="412"/>
        <v>0</v>
      </c>
    </row>
    <row r="722" spans="1:19" s="17" customFormat="1" ht="15" hidden="1" customHeight="1">
      <c r="A722" s="72" t="s">
        <v>66</v>
      </c>
      <c r="B722" s="70" t="s">
        <v>277</v>
      </c>
      <c r="C722" s="70" t="s">
        <v>163</v>
      </c>
      <c r="D722" s="78" t="s">
        <v>119</v>
      </c>
      <c r="E722" s="26" t="s">
        <v>69</v>
      </c>
      <c r="F722" s="27" t="s">
        <v>122</v>
      </c>
      <c r="G722" s="27" t="s">
        <v>340</v>
      </c>
      <c r="H722" s="1" t="s">
        <v>67</v>
      </c>
      <c r="I722" s="127"/>
      <c r="J722" s="32">
        <f t="shared" si="412"/>
        <v>0</v>
      </c>
      <c r="K722" s="32">
        <f t="shared" si="412"/>
        <v>0</v>
      </c>
      <c r="L722" s="32">
        <f t="shared" si="412"/>
        <v>0</v>
      </c>
      <c r="M722" s="32">
        <f t="shared" si="412"/>
        <v>0</v>
      </c>
      <c r="N722" s="32">
        <f t="shared" si="412"/>
        <v>0</v>
      </c>
      <c r="O722" s="32">
        <f t="shared" si="412"/>
        <v>0</v>
      </c>
      <c r="P722" s="32">
        <f t="shared" si="412"/>
        <v>0</v>
      </c>
      <c r="Q722" s="32">
        <f t="shared" si="412"/>
        <v>0</v>
      </c>
      <c r="R722" s="32">
        <f t="shared" si="412"/>
        <v>0</v>
      </c>
      <c r="S722" s="32">
        <f t="shared" si="412"/>
        <v>0</v>
      </c>
    </row>
    <row r="723" spans="1:19" s="13" customFormat="1" ht="26.25" hidden="1" customHeight="1">
      <c r="A723" s="150" t="s">
        <v>187</v>
      </c>
      <c r="B723" s="14" t="s">
        <v>277</v>
      </c>
      <c r="C723" s="14" t="s">
        <v>163</v>
      </c>
      <c r="D723" s="15" t="s">
        <v>119</v>
      </c>
      <c r="E723" s="15" t="s">
        <v>69</v>
      </c>
      <c r="F723" s="108" t="s">
        <v>122</v>
      </c>
      <c r="G723" s="108" t="s">
        <v>340</v>
      </c>
      <c r="H723" s="3" t="s">
        <v>67</v>
      </c>
      <c r="I723" s="3" t="s">
        <v>188</v>
      </c>
      <c r="J723" s="31">
        <f t="shared" si="412"/>
        <v>0</v>
      </c>
      <c r="K723" s="31">
        <f t="shared" si="412"/>
        <v>0</v>
      </c>
      <c r="L723" s="31">
        <f t="shared" si="412"/>
        <v>0</v>
      </c>
      <c r="M723" s="31">
        <f t="shared" si="412"/>
        <v>0</v>
      </c>
      <c r="N723" s="31">
        <f t="shared" si="412"/>
        <v>0</v>
      </c>
      <c r="O723" s="31">
        <f t="shared" si="412"/>
        <v>0</v>
      </c>
      <c r="P723" s="31">
        <f t="shared" si="412"/>
        <v>0</v>
      </c>
      <c r="Q723" s="31">
        <f t="shared" si="412"/>
        <v>0</v>
      </c>
      <c r="R723" s="31">
        <f t="shared" si="412"/>
        <v>0</v>
      </c>
      <c r="S723" s="31">
        <f t="shared" si="412"/>
        <v>0</v>
      </c>
    </row>
    <row r="724" spans="1:19" s="24" customFormat="1" ht="12" hidden="1" customHeight="1">
      <c r="A724" s="151" t="s">
        <v>189</v>
      </c>
      <c r="B724" s="110" t="s">
        <v>277</v>
      </c>
      <c r="C724" s="110" t="s">
        <v>163</v>
      </c>
      <c r="D724" s="111" t="s">
        <v>119</v>
      </c>
      <c r="E724" s="111" t="s">
        <v>69</v>
      </c>
      <c r="F724" s="112" t="s">
        <v>122</v>
      </c>
      <c r="G724" s="112" t="s">
        <v>340</v>
      </c>
      <c r="H724" s="113" t="s">
        <v>67</v>
      </c>
      <c r="I724" s="113" t="s">
        <v>190</v>
      </c>
      <c r="J724" s="39">
        <f>SUM(J725:J740)</f>
        <v>0</v>
      </c>
      <c r="K724" s="39">
        <f>SUM(K725:K740)</f>
        <v>0</v>
      </c>
      <c r="L724" s="39">
        <f t="shared" ref="L724:R724" si="413">SUM(L725:L740)</f>
        <v>0</v>
      </c>
      <c r="M724" s="39">
        <f t="shared" si="413"/>
        <v>0</v>
      </c>
      <c r="N724" s="39">
        <f t="shared" si="413"/>
        <v>0</v>
      </c>
      <c r="O724" s="39">
        <f t="shared" si="413"/>
        <v>0</v>
      </c>
      <c r="P724" s="39">
        <f t="shared" si="413"/>
        <v>0</v>
      </c>
      <c r="Q724" s="39">
        <f t="shared" si="413"/>
        <v>0</v>
      </c>
      <c r="R724" s="39">
        <f t="shared" si="413"/>
        <v>0</v>
      </c>
      <c r="S724" s="39">
        <f t="shared" ref="S724" si="414">SUM(S725:S740)</f>
        <v>0</v>
      </c>
    </row>
    <row r="725" spans="1:19" s="12" customFormat="1" ht="13.5" hidden="1" customHeight="1">
      <c r="A725" s="191" t="s">
        <v>76</v>
      </c>
      <c r="B725" s="36"/>
      <c r="C725" s="36"/>
      <c r="D725" s="37"/>
      <c r="E725" s="37"/>
      <c r="F725" s="114"/>
      <c r="G725" s="114"/>
      <c r="H725" s="115"/>
      <c r="I725" s="115" t="s">
        <v>303</v>
      </c>
      <c r="J725" s="2"/>
      <c r="K725" s="2"/>
      <c r="L725" s="2"/>
      <c r="M725" s="2"/>
      <c r="N725" s="2">
        <f t="shared" ref="N725:N740" si="415">SUM(J725:M725)</f>
        <v>0</v>
      </c>
      <c r="O725" s="2"/>
      <c r="P725" s="2"/>
      <c r="Q725" s="2"/>
      <c r="R725" s="2">
        <f t="shared" ref="R725:S740" si="416">N725+Q725</f>
        <v>0</v>
      </c>
      <c r="S725" s="2">
        <f t="shared" si="416"/>
        <v>0</v>
      </c>
    </row>
    <row r="726" spans="1:19" s="12" customFormat="1" ht="13.5" hidden="1" customHeight="1">
      <c r="A726" s="198" t="s">
        <v>77</v>
      </c>
      <c r="B726" s="36"/>
      <c r="C726" s="36"/>
      <c r="D726" s="37"/>
      <c r="E726" s="37"/>
      <c r="F726" s="114"/>
      <c r="G726" s="114"/>
      <c r="H726" s="115"/>
      <c r="I726" s="115" t="s">
        <v>303</v>
      </c>
      <c r="J726" s="2"/>
      <c r="K726" s="2"/>
      <c r="L726" s="2"/>
      <c r="M726" s="2"/>
      <c r="N726" s="2">
        <f t="shared" si="415"/>
        <v>0</v>
      </c>
      <c r="O726" s="2"/>
      <c r="P726" s="2"/>
      <c r="Q726" s="2"/>
      <c r="R726" s="2">
        <f t="shared" si="416"/>
        <v>0</v>
      </c>
      <c r="S726" s="2">
        <f t="shared" si="416"/>
        <v>0</v>
      </c>
    </row>
    <row r="727" spans="1:19" s="12" customFormat="1" ht="13.5" hidden="1" customHeight="1">
      <c r="A727" s="191" t="s">
        <v>78</v>
      </c>
      <c r="B727" s="36"/>
      <c r="C727" s="36"/>
      <c r="D727" s="37"/>
      <c r="E727" s="37"/>
      <c r="F727" s="114"/>
      <c r="G727" s="114"/>
      <c r="H727" s="115"/>
      <c r="I727" s="115" t="s">
        <v>303</v>
      </c>
      <c r="J727" s="2"/>
      <c r="K727" s="2"/>
      <c r="L727" s="2"/>
      <c r="M727" s="2"/>
      <c r="N727" s="2">
        <f t="shared" si="415"/>
        <v>0</v>
      </c>
      <c r="O727" s="2"/>
      <c r="P727" s="2"/>
      <c r="Q727" s="2"/>
      <c r="R727" s="2">
        <f t="shared" si="416"/>
        <v>0</v>
      </c>
      <c r="S727" s="2">
        <f t="shared" si="416"/>
        <v>0</v>
      </c>
    </row>
    <row r="728" spans="1:19" s="12" customFormat="1" ht="13.5" hidden="1" customHeight="1">
      <c r="A728" s="191" t="s">
        <v>79</v>
      </c>
      <c r="B728" s="36"/>
      <c r="C728" s="36"/>
      <c r="D728" s="37"/>
      <c r="E728" s="37"/>
      <c r="F728" s="114"/>
      <c r="G728" s="114"/>
      <c r="H728" s="115"/>
      <c r="I728" s="115" t="s">
        <v>303</v>
      </c>
      <c r="J728" s="2"/>
      <c r="K728" s="2"/>
      <c r="L728" s="2"/>
      <c r="M728" s="2"/>
      <c r="N728" s="2">
        <f t="shared" si="415"/>
        <v>0</v>
      </c>
      <c r="O728" s="2"/>
      <c r="P728" s="2"/>
      <c r="Q728" s="2"/>
      <c r="R728" s="2">
        <f t="shared" si="416"/>
        <v>0</v>
      </c>
      <c r="S728" s="2">
        <f t="shared" si="416"/>
        <v>0</v>
      </c>
    </row>
    <row r="729" spans="1:19" s="12" customFormat="1" ht="13.5" hidden="1" customHeight="1">
      <c r="A729" s="191" t="s">
        <v>80</v>
      </c>
      <c r="B729" s="36"/>
      <c r="C729" s="36"/>
      <c r="D729" s="37"/>
      <c r="E729" s="37"/>
      <c r="F729" s="114"/>
      <c r="G729" s="114"/>
      <c r="H729" s="115"/>
      <c r="I729" s="115" t="s">
        <v>303</v>
      </c>
      <c r="J729" s="2"/>
      <c r="K729" s="2"/>
      <c r="L729" s="2"/>
      <c r="M729" s="2"/>
      <c r="N729" s="2">
        <f t="shared" si="415"/>
        <v>0</v>
      </c>
      <c r="O729" s="2"/>
      <c r="P729" s="2"/>
      <c r="Q729" s="2"/>
      <c r="R729" s="2">
        <f t="shared" si="416"/>
        <v>0</v>
      </c>
      <c r="S729" s="2">
        <f t="shared" si="416"/>
        <v>0</v>
      </c>
    </row>
    <row r="730" spans="1:19" s="12" customFormat="1" ht="13.5" hidden="1" customHeight="1">
      <c r="A730" s="191" t="s">
        <v>81</v>
      </c>
      <c r="B730" s="36"/>
      <c r="C730" s="36"/>
      <c r="D730" s="37"/>
      <c r="E730" s="37"/>
      <c r="F730" s="114"/>
      <c r="G730" s="114"/>
      <c r="H730" s="115"/>
      <c r="I730" s="115" t="s">
        <v>303</v>
      </c>
      <c r="J730" s="2"/>
      <c r="K730" s="2"/>
      <c r="L730" s="2"/>
      <c r="M730" s="2"/>
      <c r="N730" s="2">
        <f t="shared" si="415"/>
        <v>0</v>
      </c>
      <c r="O730" s="2"/>
      <c r="P730" s="2"/>
      <c r="Q730" s="2"/>
      <c r="R730" s="2">
        <f t="shared" si="416"/>
        <v>0</v>
      </c>
      <c r="S730" s="2">
        <f t="shared" si="416"/>
        <v>0</v>
      </c>
    </row>
    <row r="731" spans="1:19" s="12" customFormat="1" ht="13.5" hidden="1" customHeight="1">
      <c r="A731" s="191" t="s">
        <v>82</v>
      </c>
      <c r="B731" s="36"/>
      <c r="C731" s="36"/>
      <c r="D731" s="37"/>
      <c r="E731" s="37"/>
      <c r="F731" s="114"/>
      <c r="G731" s="114"/>
      <c r="H731" s="115"/>
      <c r="I731" s="115" t="s">
        <v>303</v>
      </c>
      <c r="J731" s="2"/>
      <c r="K731" s="2"/>
      <c r="L731" s="2"/>
      <c r="M731" s="2"/>
      <c r="N731" s="2">
        <f t="shared" si="415"/>
        <v>0</v>
      </c>
      <c r="O731" s="2"/>
      <c r="P731" s="2"/>
      <c r="Q731" s="2"/>
      <c r="R731" s="2">
        <f t="shared" si="416"/>
        <v>0</v>
      </c>
      <c r="S731" s="2">
        <f t="shared" si="416"/>
        <v>0</v>
      </c>
    </row>
    <row r="732" spans="1:19" s="12" customFormat="1" ht="13.5" hidden="1" customHeight="1">
      <c r="A732" s="191" t="s">
        <v>83</v>
      </c>
      <c r="B732" s="36"/>
      <c r="C732" s="36"/>
      <c r="D732" s="37"/>
      <c r="E732" s="37"/>
      <c r="F732" s="114"/>
      <c r="G732" s="114"/>
      <c r="H732" s="115"/>
      <c r="I732" s="115" t="s">
        <v>303</v>
      </c>
      <c r="J732" s="2"/>
      <c r="K732" s="2"/>
      <c r="L732" s="2"/>
      <c r="M732" s="2"/>
      <c r="N732" s="2">
        <f t="shared" si="415"/>
        <v>0</v>
      </c>
      <c r="O732" s="2"/>
      <c r="P732" s="2"/>
      <c r="Q732" s="2"/>
      <c r="R732" s="2">
        <f t="shared" si="416"/>
        <v>0</v>
      </c>
      <c r="S732" s="2">
        <f t="shared" si="416"/>
        <v>0</v>
      </c>
    </row>
    <row r="733" spans="1:19" s="12" customFormat="1" ht="13.5" hidden="1" customHeight="1">
      <c r="A733" s="191" t="s">
        <v>84</v>
      </c>
      <c r="B733" s="36"/>
      <c r="C733" s="36"/>
      <c r="D733" s="37"/>
      <c r="E733" s="37"/>
      <c r="F733" s="114"/>
      <c r="G733" s="114"/>
      <c r="H733" s="115"/>
      <c r="I733" s="115" t="s">
        <v>303</v>
      </c>
      <c r="J733" s="2"/>
      <c r="K733" s="2"/>
      <c r="L733" s="2"/>
      <c r="M733" s="2"/>
      <c r="N733" s="2">
        <f t="shared" si="415"/>
        <v>0</v>
      </c>
      <c r="O733" s="2"/>
      <c r="P733" s="2"/>
      <c r="Q733" s="2"/>
      <c r="R733" s="2">
        <f t="shared" si="416"/>
        <v>0</v>
      </c>
      <c r="S733" s="2">
        <f t="shared" si="416"/>
        <v>0</v>
      </c>
    </row>
    <row r="734" spans="1:19" s="12" customFormat="1" ht="13.5" hidden="1" customHeight="1">
      <c r="A734" s="191" t="s">
        <v>85</v>
      </c>
      <c r="B734" s="36"/>
      <c r="C734" s="36"/>
      <c r="D734" s="37"/>
      <c r="E734" s="37"/>
      <c r="F734" s="114"/>
      <c r="G734" s="114"/>
      <c r="H734" s="115"/>
      <c r="I734" s="115" t="s">
        <v>303</v>
      </c>
      <c r="J734" s="2"/>
      <c r="K734" s="2"/>
      <c r="L734" s="2"/>
      <c r="M734" s="2"/>
      <c r="N734" s="2">
        <f t="shared" si="415"/>
        <v>0</v>
      </c>
      <c r="O734" s="2"/>
      <c r="P734" s="2"/>
      <c r="Q734" s="2"/>
      <c r="R734" s="2">
        <f t="shared" si="416"/>
        <v>0</v>
      </c>
      <c r="S734" s="2">
        <f t="shared" si="416"/>
        <v>0</v>
      </c>
    </row>
    <row r="735" spans="1:19" s="12" customFormat="1" ht="13.5" hidden="1" customHeight="1">
      <c r="A735" s="191" t="s">
        <v>86</v>
      </c>
      <c r="B735" s="36"/>
      <c r="C735" s="36"/>
      <c r="D735" s="37"/>
      <c r="E735" s="37"/>
      <c r="F735" s="114"/>
      <c r="G735" s="114"/>
      <c r="H735" s="115"/>
      <c r="I735" s="115" t="s">
        <v>303</v>
      </c>
      <c r="J735" s="2"/>
      <c r="K735" s="2"/>
      <c r="L735" s="2"/>
      <c r="M735" s="2"/>
      <c r="N735" s="2">
        <f t="shared" si="415"/>
        <v>0</v>
      </c>
      <c r="O735" s="2"/>
      <c r="P735" s="2"/>
      <c r="Q735" s="2"/>
      <c r="R735" s="2">
        <f t="shared" si="416"/>
        <v>0</v>
      </c>
      <c r="S735" s="2">
        <f t="shared" si="416"/>
        <v>0</v>
      </c>
    </row>
    <row r="736" spans="1:19" s="12" customFormat="1" ht="13.5" hidden="1" customHeight="1">
      <c r="A736" s="199" t="s">
        <v>87</v>
      </c>
      <c r="B736" s="36"/>
      <c r="C736" s="36"/>
      <c r="D736" s="37"/>
      <c r="E736" s="37"/>
      <c r="F736" s="114"/>
      <c r="G736" s="114"/>
      <c r="H736" s="115"/>
      <c r="I736" s="115" t="s">
        <v>303</v>
      </c>
      <c r="J736" s="2"/>
      <c r="K736" s="2"/>
      <c r="L736" s="2"/>
      <c r="M736" s="2"/>
      <c r="N736" s="2">
        <f t="shared" si="415"/>
        <v>0</v>
      </c>
      <c r="O736" s="2"/>
      <c r="P736" s="2"/>
      <c r="Q736" s="2"/>
      <c r="R736" s="2">
        <f t="shared" si="416"/>
        <v>0</v>
      </c>
      <c r="S736" s="2">
        <f t="shared" si="416"/>
        <v>0</v>
      </c>
    </row>
    <row r="737" spans="1:19" s="12" customFormat="1" ht="14.25" hidden="1" customHeight="1">
      <c r="A737" s="191" t="s">
        <v>88</v>
      </c>
      <c r="B737" s="5"/>
      <c r="C737" s="5"/>
      <c r="D737" s="6"/>
      <c r="E737" s="7"/>
      <c r="F737" s="8"/>
      <c r="G737" s="8"/>
      <c r="H737" s="9"/>
      <c r="I737" s="9" t="s">
        <v>303</v>
      </c>
      <c r="J737" s="2"/>
      <c r="K737" s="2"/>
      <c r="L737" s="2"/>
      <c r="M737" s="2"/>
      <c r="N737" s="2">
        <f t="shared" si="415"/>
        <v>0</v>
      </c>
      <c r="O737" s="2"/>
      <c r="P737" s="2"/>
      <c r="Q737" s="2"/>
      <c r="R737" s="2">
        <f t="shared" si="416"/>
        <v>0</v>
      </c>
      <c r="S737" s="2">
        <f t="shared" si="416"/>
        <v>0</v>
      </c>
    </row>
    <row r="738" spans="1:19" s="12" customFormat="1" ht="13.5" hidden="1" customHeight="1">
      <c r="A738" s="191" t="s">
        <v>89</v>
      </c>
      <c r="B738" s="5"/>
      <c r="C738" s="5"/>
      <c r="D738" s="6"/>
      <c r="E738" s="7"/>
      <c r="F738" s="8"/>
      <c r="G738" s="8"/>
      <c r="H738" s="9"/>
      <c r="I738" s="9" t="s">
        <v>303</v>
      </c>
      <c r="J738" s="2"/>
      <c r="K738" s="2"/>
      <c r="L738" s="2"/>
      <c r="M738" s="2"/>
      <c r="N738" s="2">
        <f t="shared" si="415"/>
        <v>0</v>
      </c>
      <c r="O738" s="2"/>
      <c r="P738" s="2"/>
      <c r="Q738" s="2"/>
      <c r="R738" s="2">
        <f t="shared" si="416"/>
        <v>0</v>
      </c>
      <c r="S738" s="2">
        <f t="shared" si="416"/>
        <v>0</v>
      </c>
    </row>
    <row r="739" spans="1:19" s="12" customFormat="1" ht="12.75" hidden="1" customHeight="1">
      <c r="A739" s="191" t="s">
        <v>90</v>
      </c>
      <c r="B739" s="5"/>
      <c r="C739" s="5"/>
      <c r="D739" s="6"/>
      <c r="E739" s="7"/>
      <c r="F739" s="8"/>
      <c r="G739" s="8"/>
      <c r="H739" s="9"/>
      <c r="I739" s="9" t="s">
        <v>303</v>
      </c>
      <c r="J739" s="2"/>
      <c r="K739" s="2"/>
      <c r="L739" s="2"/>
      <c r="M739" s="2"/>
      <c r="N739" s="2">
        <f t="shared" si="415"/>
        <v>0</v>
      </c>
      <c r="O739" s="2"/>
      <c r="P739" s="2"/>
      <c r="Q739" s="2"/>
      <c r="R739" s="2">
        <f t="shared" si="416"/>
        <v>0</v>
      </c>
      <c r="S739" s="2">
        <f t="shared" si="416"/>
        <v>0</v>
      </c>
    </row>
    <row r="740" spans="1:19" s="12" customFormat="1" ht="12.75" hidden="1" customHeight="1">
      <c r="A740" s="191" t="s">
        <v>91</v>
      </c>
      <c r="B740" s="5"/>
      <c r="C740" s="5"/>
      <c r="D740" s="6"/>
      <c r="E740" s="7"/>
      <c r="F740" s="8"/>
      <c r="G740" s="8"/>
      <c r="H740" s="9"/>
      <c r="I740" s="9" t="s">
        <v>303</v>
      </c>
      <c r="J740" s="2"/>
      <c r="K740" s="2"/>
      <c r="L740" s="2"/>
      <c r="M740" s="2"/>
      <c r="N740" s="2">
        <f t="shared" si="415"/>
        <v>0</v>
      </c>
      <c r="O740" s="2"/>
      <c r="P740" s="2"/>
      <c r="Q740" s="2"/>
      <c r="R740" s="2">
        <f t="shared" si="416"/>
        <v>0</v>
      </c>
      <c r="S740" s="2">
        <f t="shared" si="416"/>
        <v>0</v>
      </c>
    </row>
    <row r="741" spans="1:19" s="17" customFormat="1" ht="20.25" customHeight="1">
      <c r="A741" s="73" t="s">
        <v>282</v>
      </c>
      <c r="B741" s="19" t="s">
        <v>277</v>
      </c>
      <c r="C741" s="19" t="s">
        <v>163</v>
      </c>
      <c r="D741" s="19" t="s">
        <v>121</v>
      </c>
      <c r="E741" s="327"/>
      <c r="F741" s="328"/>
      <c r="G741" s="328"/>
      <c r="H741" s="329"/>
      <c r="I741" s="19"/>
      <c r="J741" s="74">
        <f t="shared" ref="J741:R741" si="417">J742+J780+J791+J803+J769+J785</f>
        <v>61502.9</v>
      </c>
      <c r="K741" s="74">
        <f t="shared" si="417"/>
        <v>-2162.1</v>
      </c>
      <c r="L741" s="74">
        <f t="shared" si="417"/>
        <v>1106.8</v>
      </c>
      <c r="M741" s="74">
        <f t="shared" si="417"/>
        <v>192800.7</v>
      </c>
      <c r="N741" s="74">
        <f t="shared" si="417"/>
        <v>253248.30000000002</v>
      </c>
      <c r="O741" s="74">
        <f t="shared" si="417"/>
        <v>0</v>
      </c>
      <c r="P741" s="74">
        <f t="shared" si="417"/>
        <v>0</v>
      </c>
      <c r="Q741" s="74">
        <f t="shared" si="417"/>
        <v>0</v>
      </c>
      <c r="R741" s="74">
        <f t="shared" si="417"/>
        <v>275112.40000000002</v>
      </c>
      <c r="S741" s="74">
        <f t="shared" ref="S741" si="418">S742+S780+S791+S803+S769+S785</f>
        <v>289919.8</v>
      </c>
    </row>
    <row r="742" spans="1:19" s="17" customFormat="1" ht="28.5" customHeight="1">
      <c r="A742" s="189" t="s">
        <v>458</v>
      </c>
      <c r="B742" s="67" t="s">
        <v>277</v>
      </c>
      <c r="C742" s="19" t="s">
        <v>163</v>
      </c>
      <c r="D742" s="20" t="s">
        <v>121</v>
      </c>
      <c r="E742" s="20" t="s">
        <v>247</v>
      </c>
      <c r="F742" s="21" t="s">
        <v>122</v>
      </c>
      <c r="G742" s="21" t="s">
        <v>340</v>
      </c>
      <c r="H742" s="22" t="s">
        <v>341</v>
      </c>
      <c r="I742" s="22"/>
      <c r="J742" s="33">
        <f>J743</f>
        <v>60769.3</v>
      </c>
      <c r="K742" s="33">
        <f>K743</f>
        <v>-1696.4</v>
      </c>
      <c r="L742" s="33">
        <f t="shared" ref="L742:S742" si="419">L743</f>
        <v>1106.8</v>
      </c>
      <c r="M742" s="33">
        <f t="shared" si="419"/>
        <v>192461</v>
      </c>
      <c r="N742" s="33">
        <f t="shared" si="419"/>
        <v>252640.7</v>
      </c>
      <c r="O742" s="33">
        <f t="shared" si="419"/>
        <v>0</v>
      </c>
      <c r="P742" s="33">
        <f t="shared" si="419"/>
        <v>0</v>
      </c>
      <c r="Q742" s="33">
        <f t="shared" si="419"/>
        <v>0</v>
      </c>
      <c r="R742" s="33">
        <f t="shared" si="419"/>
        <v>274812.5</v>
      </c>
      <c r="S742" s="33">
        <f t="shared" si="419"/>
        <v>0</v>
      </c>
    </row>
    <row r="743" spans="1:19" s="76" customFormat="1" ht="40.5" customHeight="1">
      <c r="A743" s="150" t="s">
        <v>462</v>
      </c>
      <c r="B743" s="120" t="s">
        <v>277</v>
      </c>
      <c r="C743" s="162" t="s">
        <v>163</v>
      </c>
      <c r="D743" s="122" t="s">
        <v>121</v>
      </c>
      <c r="E743" s="122" t="s">
        <v>247</v>
      </c>
      <c r="F743" s="123" t="s">
        <v>226</v>
      </c>
      <c r="G743" s="123" t="s">
        <v>340</v>
      </c>
      <c r="H743" s="124" t="s">
        <v>341</v>
      </c>
      <c r="I743" s="124"/>
      <c r="J743" s="160">
        <f t="shared" ref="J743:R743" si="420">J744+J748+J765</f>
        <v>60769.3</v>
      </c>
      <c r="K743" s="160">
        <f t="shared" si="420"/>
        <v>-1696.4</v>
      </c>
      <c r="L743" s="160">
        <f t="shared" si="420"/>
        <v>1106.8</v>
      </c>
      <c r="M743" s="160">
        <f t="shared" si="420"/>
        <v>192461</v>
      </c>
      <c r="N743" s="160">
        <f t="shared" si="420"/>
        <v>252640.7</v>
      </c>
      <c r="O743" s="160">
        <f t="shared" si="420"/>
        <v>0</v>
      </c>
      <c r="P743" s="160">
        <f t="shared" si="420"/>
        <v>0</v>
      </c>
      <c r="Q743" s="160">
        <f t="shared" si="420"/>
        <v>0</v>
      </c>
      <c r="R743" s="160">
        <f t="shared" si="420"/>
        <v>274812.5</v>
      </c>
      <c r="S743" s="160">
        <f t="shared" ref="S743" si="421">S744+S748+S765</f>
        <v>0</v>
      </c>
    </row>
    <row r="744" spans="1:19" s="17" customFormat="1" ht="15" customHeight="1">
      <c r="A744" s="150" t="s">
        <v>796</v>
      </c>
      <c r="B744" s="70" t="s">
        <v>277</v>
      </c>
      <c r="C744" s="77" t="s">
        <v>163</v>
      </c>
      <c r="D744" s="26" t="s">
        <v>121</v>
      </c>
      <c r="E744" s="26" t="s">
        <v>247</v>
      </c>
      <c r="F744" s="27" t="s">
        <v>226</v>
      </c>
      <c r="G744" s="27" t="s">
        <v>340</v>
      </c>
      <c r="H744" s="1" t="s">
        <v>25</v>
      </c>
      <c r="I744" s="1"/>
      <c r="J744" s="30">
        <f t="shared" ref="J744:S746" si="422">J745</f>
        <v>0</v>
      </c>
      <c r="K744" s="30">
        <f t="shared" si="422"/>
        <v>0</v>
      </c>
      <c r="L744" s="30">
        <f t="shared" si="422"/>
        <v>0</v>
      </c>
      <c r="M744" s="30">
        <f t="shared" si="422"/>
        <v>192461</v>
      </c>
      <c r="N744" s="30">
        <f t="shared" si="422"/>
        <v>192461</v>
      </c>
      <c r="O744" s="30">
        <f t="shared" si="422"/>
        <v>0</v>
      </c>
      <c r="P744" s="30">
        <f t="shared" si="422"/>
        <v>0</v>
      </c>
      <c r="Q744" s="30">
        <f t="shared" si="422"/>
        <v>0</v>
      </c>
      <c r="R744" s="30">
        <f t="shared" si="422"/>
        <v>215953.7</v>
      </c>
      <c r="S744" s="30">
        <f t="shared" si="422"/>
        <v>0</v>
      </c>
    </row>
    <row r="745" spans="1:19" s="76" customFormat="1" ht="24" customHeight="1">
      <c r="A745" s="150" t="s">
        <v>187</v>
      </c>
      <c r="B745" s="14" t="s">
        <v>277</v>
      </c>
      <c r="C745" s="70" t="s">
        <v>163</v>
      </c>
      <c r="D745" s="78" t="s">
        <v>121</v>
      </c>
      <c r="E745" s="26" t="s">
        <v>247</v>
      </c>
      <c r="F745" s="27" t="s">
        <v>226</v>
      </c>
      <c r="G745" s="27" t="s">
        <v>340</v>
      </c>
      <c r="H745" s="1" t="s">
        <v>25</v>
      </c>
      <c r="I745" s="1" t="s">
        <v>188</v>
      </c>
      <c r="J745" s="30">
        <f t="shared" si="422"/>
        <v>0</v>
      </c>
      <c r="K745" s="30">
        <f t="shared" si="422"/>
        <v>0</v>
      </c>
      <c r="L745" s="30">
        <f t="shared" si="422"/>
        <v>0</v>
      </c>
      <c r="M745" s="30">
        <f t="shared" si="422"/>
        <v>192461</v>
      </c>
      <c r="N745" s="30">
        <f t="shared" si="422"/>
        <v>192461</v>
      </c>
      <c r="O745" s="30">
        <f t="shared" si="422"/>
        <v>0</v>
      </c>
      <c r="P745" s="30">
        <f t="shared" si="422"/>
        <v>0</v>
      </c>
      <c r="Q745" s="30">
        <f t="shared" si="422"/>
        <v>0</v>
      </c>
      <c r="R745" s="30">
        <f t="shared" si="422"/>
        <v>215953.7</v>
      </c>
      <c r="S745" s="30">
        <f t="shared" si="422"/>
        <v>0</v>
      </c>
    </row>
    <row r="746" spans="1:19" s="24" customFormat="1" ht="15.75" customHeight="1">
      <c r="A746" s="151" t="s">
        <v>189</v>
      </c>
      <c r="B746" s="130" t="s">
        <v>277</v>
      </c>
      <c r="C746" s="130" t="s">
        <v>163</v>
      </c>
      <c r="D746" s="131" t="s">
        <v>121</v>
      </c>
      <c r="E746" s="132" t="s">
        <v>247</v>
      </c>
      <c r="F746" s="133" t="s">
        <v>226</v>
      </c>
      <c r="G746" s="133" t="s">
        <v>340</v>
      </c>
      <c r="H746" s="134" t="s">
        <v>25</v>
      </c>
      <c r="I746" s="134" t="s">
        <v>190</v>
      </c>
      <c r="J746" s="128">
        <f t="shared" si="422"/>
        <v>0</v>
      </c>
      <c r="K746" s="128">
        <f t="shared" si="422"/>
        <v>0</v>
      </c>
      <c r="L746" s="128">
        <f t="shared" si="422"/>
        <v>0</v>
      </c>
      <c r="M746" s="128">
        <f t="shared" si="422"/>
        <v>192461</v>
      </c>
      <c r="N746" s="128">
        <f t="shared" si="422"/>
        <v>192461</v>
      </c>
      <c r="O746" s="128">
        <f t="shared" si="422"/>
        <v>0</v>
      </c>
      <c r="P746" s="128">
        <f t="shared" si="422"/>
        <v>0</v>
      </c>
      <c r="Q746" s="128">
        <f t="shared" si="422"/>
        <v>0</v>
      </c>
      <c r="R746" s="128">
        <f t="shared" si="422"/>
        <v>215953.7</v>
      </c>
      <c r="S746" s="128">
        <f t="shared" si="422"/>
        <v>0</v>
      </c>
    </row>
    <row r="747" spans="1:19" s="12" customFormat="1" ht="16.5" hidden="1" customHeight="1">
      <c r="A747" s="191" t="s">
        <v>435</v>
      </c>
      <c r="B747" s="200"/>
      <c r="C747" s="200"/>
      <c r="D747" s="201"/>
      <c r="E747" s="201"/>
      <c r="F747" s="202"/>
      <c r="G747" s="202"/>
      <c r="H747" s="129"/>
      <c r="I747" s="115"/>
      <c r="J747" s="2"/>
      <c r="K747" s="2"/>
      <c r="L747" s="2"/>
      <c r="M747" s="2">
        <v>192461</v>
      </c>
      <c r="N747" s="2">
        <f>SUM(J747:M747)</f>
        <v>192461</v>
      </c>
      <c r="O747" s="2"/>
      <c r="P747" s="2"/>
      <c r="Q747" s="2"/>
      <c r="R747" s="2">
        <v>215953.7</v>
      </c>
      <c r="S747" s="2"/>
    </row>
    <row r="748" spans="1:19" s="17" customFormat="1" ht="17.25" customHeight="1">
      <c r="A748" s="150" t="s">
        <v>186</v>
      </c>
      <c r="B748" s="70" t="s">
        <v>277</v>
      </c>
      <c r="C748" s="77" t="s">
        <v>163</v>
      </c>
      <c r="D748" s="26" t="s">
        <v>121</v>
      </c>
      <c r="E748" s="26" t="s">
        <v>247</v>
      </c>
      <c r="F748" s="27" t="s">
        <v>226</v>
      </c>
      <c r="G748" s="27" t="s">
        <v>340</v>
      </c>
      <c r="H748" s="1" t="s">
        <v>350</v>
      </c>
      <c r="I748" s="1"/>
      <c r="J748" s="30">
        <f t="shared" ref="J748:S749" si="423">J749</f>
        <v>55050.5</v>
      </c>
      <c r="K748" s="30">
        <f t="shared" si="423"/>
        <v>-952.7</v>
      </c>
      <c r="L748" s="30">
        <f t="shared" si="423"/>
        <v>1106.8</v>
      </c>
      <c r="M748" s="30">
        <f t="shared" si="423"/>
        <v>0</v>
      </c>
      <c r="N748" s="30">
        <f t="shared" si="423"/>
        <v>55204.600000000006</v>
      </c>
      <c r="O748" s="30">
        <f t="shared" si="423"/>
        <v>0</v>
      </c>
      <c r="P748" s="30">
        <f t="shared" si="423"/>
        <v>0</v>
      </c>
      <c r="Q748" s="30">
        <f t="shared" si="423"/>
        <v>0</v>
      </c>
      <c r="R748" s="30">
        <f t="shared" si="423"/>
        <v>58858.8</v>
      </c>
      <c r="S748" s="30">
        <f t="shared" si="423"/>
        <v>0</v>
      </c>
    </row>
    <row r="749" spans="1:19" s="76" customFormat="1" ht="24" customHeight="1">
      <c r="A749" s="150" t="s">
        <v>187</v>
      </c>
      <c r="B749" s="14" t="s">
        <v>277</v>
      </c>
      <c r="C749" s="70" t="s">
        <v>163</v>
      </c>
      <c r="D749" s="78" t="s">
        <v>121</v>
      </c>
      <c r="E749" s="26" t="s">
        <v>247</v>
      </c>
      <c r="F749" s="27" t="s">
        <v>226</v>
      </c>
      <c r="G749" s="27" t="s">
        <v>340</v>
      </c>
      <c r="H749" s="1" t="s">
        <v>350</v>
      </c>
      <c r="I749" s="1" t="s">
        <v>188</v>
      </c>
      <c r="J749" s="30">
        <f t="shared" si="423"/>
        <v>55050.5</v>
      </c>
      <c r="K749" s="30">
        <f t="shared" si="423"/>
        <v>-952.7</v>
      </c>
      <c r="L749" s="30">
        <f t="shared" si="423"/>
        <v>1106.8</v>
      </c>
      <c r="M749" s="30">
        <f t="shared" si="423"/>
        <v>0</v>
      </c>
      <c r="N749" s="30">
        <f t="shared" si="423"/>
        <v>55204.600000000006</v>
      </c>
      <c r="O749" s="30">
        <f t="shared" si="423"/>
        <v>0</v>
      </c>
      <c r="P749" s="30">
        <f t="shared" si="423"/>
        <v>0</v>
      </c>
      <c r="Q749" s="30">
        <f t="shared" si="423"/>
        <v>0</v>
      </c>
      <c r="R749" s="30">
        <f t="shared" si="423"/>
        <v>58858.8</v>
      </c>
      <c r="S749" s="30">
        <f t="shared" si="423"/>
        <v>0</v>
      </c>
    </row>
    <row r="750" spans="1:19" s="24" customFormat="1" ht="16.5" customHeight="1">
      <c r="A750" s="151" t="s">
        <v>189</v>
      </c>
      <c r="B750" s="130" t="s">
        <v>277</v>
      </c>
      <c r="C750" s="130" t="s">
        <v>163</v>
      </c>
      <c r="D750" s="131" t="s">
        <v>121</v>
      </c>
      <c r="E750" s="132" t="s">
        <v>247</v>
      </c>
      <c r="F750" s="133" t="s">
        <v>226</v>
      </c>
      <c r="G750" s="133" t="s">
        <v>340</v>
      </c>
      <c r="H750" s="134" t="s">
        <v>350</v>
      </c>
      <c r="I750" s="134" t="s">
        <v>190</v>
      </c>
      <c r="J750" s="128">
        <f>J751+J752</f>
        <v>55050.5</v>
      </c>
      <c r="K750" s="128">
        <f>K751+K752</f>
        <v>-952.7</v>
      </c>
      <c r="L750" s="128">
        <f t="shared" ref="L750:Q750" si="424">L751+L752</f>
        <v>1106.8</v>
      </c>
      <c r="M750" s="128">
        <f t="shared" si="424"/>
        <v>0</v>
      </c>
      <c r="N750" s="128">
        <f t="shared" si="424"/>
        <v>55204.600000000006</v>
      </c>
      <c r="O750" s="128">
        <f t="shared" si="424"/>
        <v>0</v>
      </c>
      <c r="P750" s="128">
        <f t="shared" si="424"/>
        <v>0</v>
      </c>
      <c r="Q750" s="128">
        <f t="shared" si="424"/>
        <v>0</v>
      </c>
      <c r="R750" s="128">
        <f>R751+R752</f>
        <v>58858.8</v>
      </c>
      <c r="S750" s="128">
        <f>S751+S752</f>
        <v>0</v>
      </c>
    </row>
    <row r="751" spans="1:19" s="12" customFormat="1" ht="14.25" hidden="1" customHeight="1">
      <c r="A751" s="203" t="s">
        <v>435</v>
      </c>
      <c r="B751" s="200"/>
      <c r="C751" s="200"/>
      <c r="D751" s="201"/>
      <c r="E751" s="201"/>
      <c r="F751" s="202"/>
      <c r="G751" s="202"/>
      <c r="H751" s="129"/>
      <c r="I751" s="115" t="s">
        <v>427</v>
      </c>
      <c r="J751" s="2">
        <v>51479.3</v>
      </c>
      <c r="K751" s="2"/>
      <c r="L751" s="2">
        <f>461.8+192+453</f>
        <v>1106.8</v>
      </c>
      <c r="M751" s="2"/>
      <c r="N751" s="2">
        <f>SUM(J751:M751)</f>
        <v>52586.100000000006</v>
      </c>
      <c r="O751" s="2"/>
      <c r="P751" s="2"/>
      <c r="Q751" s="2"/>
      <c r="R751" s="2">
        <v>58858.8</v>
      </c>
      <c r="S751" s="2"/>
    </row>
    <row r="752" spans="1:19" s="24" customFormat="1" ht="14.25" hidden="1" customHeight="1">
      <c r="A752" s="203" t="s">
        <v>8</v>
      </c>
      <c r="B752" s="5"/>
      <c r="C752" s="5"/>
      <c r="D752" s="5"/>
      <c r="E752" s="201"/>
      <c r="F752" s="202"/>
      <c r="G752" s="202"/>
      <c r="H752" s="129"/>
      <c r="I752" s="36" t="s">
        <v>303</v>
      </c>
      <c r="J752" s="204">
        <f t="shared" ref="J752:R752" si="425">SUM(J753:J764)</f>
        <v>3571.2</v>
      </c>
      <c r="K752" s="204">
        <f t="shared" si="425"/>
        <v>-952.7</v>
      </c>
      <c r="L752" s="204">
        <f t="shared" si="425"/>
        <v>0</v>
      </c>
      <c r="M752" s="204">
        <f t="shared" si="425"/>
        <v>0</v>
      </c>
      <c r="N752" s="204">
        <f t="shared" si="425"/>
        <v>2618.5</v>
      </c>
      <c r="O752" s="204">
        <f t="shared" si="425"/>
        <v>0</v>
      </c>
      <c r="P752" s="204">
        <f t="shared" si="425"/>
        <v>0</v>
      </c>
      <c r="Q752" s="204">
        <f t="shared" si="425"/>
        <v>0</v>
      </c>
      <c r="R752" s="204">
        <f t="shared" si="425"/>
        <v>0</v>
      </c>
      <c r="S752" s="204">
        <f t="shared" ref="S752" si="426">SUM(S753:S764)</f>
        <v>0</v>
      </c>
    </row>
    <row r="753" spans="1:19" s="12" customFormat="1" ht="13.5" hidden="1" customHeight="1">
      <c r="A753" s="191"/>
      <c r="B753" s="5"/>
      <c r="C753" s="5"/>
      <c r="D753" s="6"/>
      <c r="E753" s="201"/>
      <c r="F753" s="202"/>
      <c r="G753" s="202"/>
      <c r="H753" s="129"/>
      <c r="I753" s="115"/>
      <c r="J753" s="2">
        <v>658</v>
      </c>
      <c r="K753" s="2">
        <v>-658</v>
      </c>
      <c r="L753" s="2"/>
      <c r="M753" s="2"/>
      <c r="N753" s="2">
        <f t="shared" ref="N753:N763" si="427">SUM(J753:M753)</f>
        <v>0</v>
      </c>
      <c r="O753" s="2"/>
      <c r="P753" s="2"/>
      <c r="Q753" s="2"/>
      <c r="R753" s="2"/>
      <c r="S753" s="2"/>
    </row>
    <row r="754" spans="1:19" s="12" customFormat="1" ht="13.5" hidden="1" customHeight="1">
      <c r="A754" s="191"/>
      <c r="B754" s="5"/>
      <c r="C754" s="5"/>
      <c r="D754" s="6"/>
      <c r="E754" s="201"/>
      <c r="F754" s="202"/>
      <c r="G754" s="202"/>
      <c r="H754" s="129"/>
      <c r="I754" s="115"/>
      <c r="J754" s="2"/>
      <c r="K754" s="2">
        <v>204.5</v>
      </c>
      <c r="L754" s="2"/>
      <c r="M754" s="2"/>
      <c r="N754" s="2">
        <f t="shared" si="427"/>
        <v>204.5</v>
      </c>
      <c r="O754" s="2"/>
      <c r="P754" s="2"/>
      <c r="Q754" s="2"/>
      <c r="R754" s="2"/>
      <c r="S754" s="2"/>
    </row>
    <row r="755" spans="1:19" s="12" customFormat="1" ht="13.5" hidden="1" customHeight="1">
      <c r="A755" s="191"/>
      <c r="B755" s="5"/>
      <c r="C755" s="5"/>
      <c r="D755" s="6"/>
      <c r="E755" s="201"/>
      <c r="F755" s="202"/>
      <c r="G755" s="202"/>
      <c r="H755" s="129"/>
      <c r="I755" s="115"/>
      <c r="J755" s="2">
        <v>353.5</v>
      </c>
      <c r="K755" s="2"/>
      <c r="L755" s="2"/>
      <c r="M755" s="2"/>
      <c r="N755" s="2">
        <f t="shared" si="427"/>
        <v>353.5</v>
      </c>
      <c r="O755" s="2"/>
      <c r="P755" s="2"/>
      <c r="Q755" s="2"/>
      <c r="R755" s="2"/>
      <c r="S755" s="2"/>
    </row>
    <row r="756" spans="1:19" s="12" customFormat="1" ht="13.5" hidden="1" customHeight="1">
      <c r="A756" s="4"/>
      <c r="B756" s="5"/>
      <c r="C756" s="5"/>
      <c r="D756" s="6"/>
      <c r="E756" s="201"/>
      <c r="F756" s="202"/>
      <c r="G756" s="202"/>
      <c r="H756" s="129"/>
      <c r="I756" s="115"/>
      <c r="J756" s="2">
        <v>119.2</v>
      </c>
      <c r="K756" s="2"/>
      <c r="L756" s="2"/>
      <c r="M756" s="2"/>
      <c r="N756" s="2">
        <f t="shared" si="427"/>
        <v>119.2</v>
      </c>
      <c r="O756" s="2"/>
      <c r="P756" s="2"/>
      <c r="Q756" s="2"/>
      <c r="R756" s="2"/>
      <c r="S756" s="2"/>
    </row>
    <row r="757" spans="1:19" s="12" customFormat="1" ht="13.5" hidden="1" customHeight="1">
      <c r="A757" s="4"/>
      <c r="B757" s="5"/>
      <c r="C757" s="5"/>
      <c r="D757" s="6"/>
      <c r="E757" s="201"/>
      <c r="F757" s="202"/>
      <c r="G757" s="202"/>
      <c r="H757" s="129"/>
      <c r="I757" s="115"/>
      <c r="J757" s="2">
        <v>123.1</v>
      </c>
      <c r="K757" s="2"/>
      <c r="L757" s="2"/>
      <c r="M757" s="2"/>
      <c r="N757" s="2">
        <f t="shared" si="427"/>
        <v>123.1</v>
      </c>
      <c r="O757" s="2"/>
      <c r="P757" s="2"/>
      <c r="Q757" s="2"/>
      <c r="R757" s="2"/>
      <c r="S757" s="2"/>
    </row>
    <row r="758" spans="1:19" s="12" customFormat="1" ht="13.5" hidden="1" customHeight="1">
      <c r="A758" s="4"/>
      <c r="B758" s="5"/>
      <c r="C758" s="5"/>
      <c r="D758" s="6"/>
      <c r="E758" s="201"/>
      <c r="F758" s="202"/>
      <c r="G758" s="202"/>
      <c r="H758" s="129"/>
      <c r="I758" s="115"/>
      <c r="J758" s="2">
        <v>34.4</v>
      </c>
      <c r="K758" s="2"/>
      <c r="L758" s="2"/>
      <c r="M758" s="2"/>
      <c r="N758" s="2">
        <f t="shared" si="427"/>
        <v>34.4</v>
      </c>
      <c r="O758" s="2"/>
      <c r="P758" s="2"/>
      <c r="Q758" s="2"/>
      <c r="R758" s="2"/>
      <c r="S758" s="2"/>
    </row>
    <row r="759" spans="1:19" s="12" customFormat="1" ht="13.5" hidden="1" customHeight="1">
      <c r="A759" s="4"/>
      <c r="B759" s="5"/>
      <c r="C759" s="5"/>
      <c r="D759" s="6"/>
      <c r="E759" s="201"/>
      <c r="F759" s="202"/>
      <c r="G759" s="202"/>
      <c r="H759" s="129"/>
      <c r="I759" s="115"/>
      <c r="J759" s="2">
        <v>186.8</v>
      </c>
      <c r="K759" s="2"/>
      <c r="L759" s="2"/>
      <c r="M759" s="2"/>
      <c r="N759" s="2">
        <f t="shared" si="427"/>
        <v>186.8</v>
      </c>
      <c r="O759" s="2"/>
      <c r="P759" s="2"/>
      <c r="Q759" s="2"/>
      <c r="R759" s="2"/>
      <c r="S759" s="2"/>
    </row>
    <row r="760" spans="1:19" s="12" customFormat="1" ht="14.25" hidden="1" customHeight="1">
      <c r="A760" s="4"/>
      <c r="B760" s="5"/>
      <c r="C760" s="5"/>
      <c r="D760" s="6"/>
      <c r="E760" s="205"/>
      <c r="F760" s="206"/>
      <c r="G760" s="206"/>
      <c r="H760" s="207"/>
      <c r="I760" s="115"/>
      <c r="J760" s="2">
        <v>58.1</v>
      </c>
      <c r="K760" s="2"/>
      <c r="L760" s="2"/>
      <c r="M760" s="2"/>
      <c r="N760" s="2">
        <f t="shared" si="427"/>
        <v>58.1</v>
      </c>
      <c r="O760" s="2"/>
      <c r="P760" s="2"/>
      <c r="Q760" s="2"/>
      <c r="R760" s="2"/>
      <c r="S760" s="2"/>
    </row>
    <row r="761" spans="1:19" s="12" customFormat="1" ht="14.25" hidden="1" customHeight="1">
      <c r="A761" s="4"/>
      <c r="B761" s="5"/>
      <c r="C761" s="5"/>
      <c r="D761" s="6"/>
      <c r="E761" s="201"/>
      <c r="F761" s="202"/>
      <c r="G761" s="202"/>
      <c r="H761" s="129"/>
      <c r="I761" s="115"/>
      <c r="J761" s="2">
        <v>854.9</v>
      </c>
      <c r="K761" s="2"/>
      <c r="L761" s="2"/>
      <c r="M761" s="2"/>
      <c r="N761" s="2">
        <f t="shared" si="427"/>
        <v>854.9</v>
      </c>
      <c r="O761" s="2"/>
      <c r="P761" s="2"/>
      <c r="Q761" s="2"/>
      <c r="R761" s="2"/>
      <c r="S761" s="2"/>
    </row>
    <row r="762" spans="1:19" s="12" customFormat="1" ht="14.25" hidden="1" customHeight="1">
      <c r="A762" s="4"/>
      <c r="B762" s="5"/>
      <c r="C762" s="5"/>
      <c r="D762" s="6"/>
      <c r="E762" s="201"/>
      <c r="F762" s="202"/>
      <c r="G762" s="202"/>
      <c r="H762" s="129"/>
      <c r="I762" s="115"/>
      <c r="J762" s="2">
        <v>499.2</v>
      </c>
      <c r="K762" s="2">
        <v>-499.2</v>
      </c>
      <c r="L762" s="2"/>
      <c r="M762" s="2"/>
      <c r="N762" s="2">
        <f t="shared" si="427"/>
        <v>0</v>
      </c>
      <c r="O762" s="2"/>
      <c r="P762" s="2"/>
      <c r="Q762" s="2"/>
      <c r="R762" s="2"/>
      <c r="S762" s="2"/>
    </row>
    <row r="763" spans="1:19" s="12" customFormat="1" ht="14.25" hidden="1" customHeight="1">
      <c r="A763" s="191"/>
      <c r="B763" s="5"/>
      <c r="C763" s="5"/>
      <c r="D763" s="6"/>
      <c r="E763" s="201"/>
      <c r="F763" s="202"/>
      <c r="G763" s="202"/>
      <c r="H763" s="129"/>
      <c r="I763" s="115"/>
      <c r="J763" s="2">
        <v>120</v>
      </c>
      <c r="K763" s="2"/>
      <c r="L763" s="2"/>
      <c r="M763" s="2"/>
      <c r="N763" s="2">
        <f t="shared" si="427"/>
        <v>120</v>
      </c>
      <c r="O763" s="2"/>
      <c r="P763" s="2"/>
      <c r="Q763" s="2"/>
      <c r="R763" s="2"/>
      <c r="S763" s="2"/>
    </row>
    <row r="764" spans="1:19" s="12" customFormat="1" ht="14.25" hidden="1" customHeight="1">
      <c r="A764" s="191"/>
      <c r="B764" s="5"/>
      <c r="C764" s="5"/>
      <c r="D764" s="6"/>
      <c r="E764" s="201"/>
      <c r="F764" s="202"/>
      <c r="G764" s="202"/>
      <c r="H764" s="129"/>
      <c r="I764" s="115"/>
      <c r="J764" s="2">
        <v>564</v>
      </c>
      <c r="K764" s="2"/>
      <c r="L764" s="2"/>
      <c r="M764" s="2"/>
      <c r="N764" s="2">
        <f>SUM(J764:M764)</f>
        <v>564</v>
      </c>
      <c r="O764" s="2"/>
      <c r="P764" s="2"/>
      <c r="Q764" s="2"/>
      <c r="R764" s="2"/>
      <c r="S764" s="2"/>
    </row>
    <row r="765" spans="1:19" s="17" customFormat="1" ht="19.5" hidden="1" customHeight="1">
      <c r="A765" s="72" t="s">
        <v>426</v>
      </c>
      <c r="B765" s="14" t="s">
        <v>277</v>
      </c>
      <c r="C765" s="14" t="s">
        <v>163</v>
      </c>
      <c r="D765" s="15" t="s">
        <v>121</v>
      </c>
      <c r="E765" s="155" t="s">
        <v>247</v>
      </c>
      <c r="F765" s="156" t="s">
        <v>226</v>
      </c>
      <c r="G765" s="156" t="s">
        <v>340</v>
      </c>
      <c r="H765" s="157" t="s">
        <v>369</v>
      </c>
      <c r="I765" s="157"/>
      <c r="J765" s="158">
        <f>J766</f>
        <v>5718.8</v>
      </c>
      <c r="K765" s="158">
        <f>K766</f>
        <v>-743.7</v>
      </c>
      <c r="L765" s="158">
        <f t="shared" ref="L765:S765" si="428">L766</f>
        <v>0</v>
      </c>
      <c r="M765" s="158">
        <f t="shared" si="428"/>
        <v>0</v>
      </c>
      <c r="N765" s="158">
        <f t="shared" si="428"/>
        <v>4975.1000000000004</v>
      </c>
      <c r="O765" s="158">
        <f t="shared" si="428"/>
        <v>0</v>
      </c>
      <c r="P765" s="158">
        <f t="shared" si="428"/>
        <v>0</v>
      </c>
      <c r="Q765" s="158">
        <f t="shared" si="428"/>
        <v>0</v>
      </c>
      <c r="R765" s="158">
        <f t="shared" si="428"/>
        <v>0</v>
      </c>
      <c r="S765" s="158">
        <f t="shared" si="428"/>
        <v>0</v>
      </c>
    </row>
    <row r="766" spans="1:19" s="24" customFormat="1" ht="15" hidden="1" customHeight="1">
      <c r="A766" s="151" t="s">
        <v>189</v>
      </c>
      <c r="B766" s="110" t="s">
        <v>277</v>
      </c>
      <c r="C766" s="110" t="s">
        <v>163</v>
      </c>
      <c r="D766" s="111" t="s">
        <v>121</v>
      </c>
      <c r="E766" s="132" t="s">
        <v>247</v>
      </c>
      <c r="F766" s="133" t="s">
        <v>226</v>
      </c>
      <c r="G766" s="133" t="s">
        <v>340</v>
      </c>
      <c r="H766" s="134" t="s">
        <v>369</v>
      </c>
      <c r="I766" s="134" t="s">
        <v>190</v>
      </c>
      <c r="J766" s="128">
        <f>J767+J768</f>
        <v>5718.8</v>
      </c>
      <c r="K766" s="128">
        <f>K767+K768</f>
        <v>-743.7</v>
      </c>
      <c r="L766" s="128">
        <f t="shared" ref="L766:R766" si="429">L767+L768</f>
        <v>0</v>
      </c>
      <c r="M766" s="128">
        <f t="shared" si="429"/>
        <v>0</v>
      </c>
      <c r="N766" s="128">
        <f t="shared" si="429"/>
        <v>4975.1000000000004</v>
      </c>
      <c r="O766" s="128">
        <f t="shared" si="429"/>
        <v>0</v>
      </c>
      <c r="P766" s="128">
        <f t="shared" si="429"/>
        <v>0</v>
      </c>
      <c r="Q766" s="128">
        <f t="shared" si="429"/>
        <v>0</v>
      </c>
      <c r="R766" s="128">
        <f t="shared" si="429"/>
        <v>0</v>
      </c>
      <c r="S766" s="128">
        <f t="shared" ref="S766" si="430">S767+S768</f>
        <v>0</v>
      </c>
    </row>
    <row r="767" spans="1:19" s="12" customFormat="1" ht="15" hidden="1" customHeight="1">
      <c r="A767" s="196" t="s">
        <v>447</v>
      </c>
      <c r="B767" s="36"/>
      <c r="C767" s="36"/>
      <c r="D767" s="37"/>
      <c r="E767" s="7"/>
      <c r="F767" s="8"/>
      <c r="G767" s="8"/>
      <c r="H767" s="9"/>
      <c r="I767" s="9" t="s">
        <v>303</v>
      </c>
      <c r="J767" s="2">
        <v>2667</v>
      </c>
      <c r="K767" s="2">
        <v>-207</v>
      </c>
      <c r="L767" s="2"/>
      <c r="M767" s="2"/>
      <c r="N767" s="2">
        <f>SUM(J767:M767)</f>
        <v>2460</v>
      </c>
      <c r="O767" s="2"/>
      <c r="P767" s="2"/>
      <c r="Q767" s="2"/>
      <c r="R767" s="2"/>
      <c r="S767" s="2"/>
    </row>
    <row r="768" spans="1:19" s="12" customFormat="1" ht="15" hidden="1" customHeight="1">
      <c r="A768" s="196" t="s">
        <v>7</v>
      </c>
      <c r="B768" s="36"/>
      <c r="C768" s="36"/>
      <c r="D768" s="37"/>
      <c r="E768" s="7"/>
      <c r="F768" s="8"/>
      <c r="G768" s="8"/>
      <c r="H768" s="9"/>
      <c r="I768" s="9" t="s">
        <v>303</v>
      </c>
      <c r="J768" s="2">
        <v>3051.8</v>
      </c>
      <c r="K768" s="2">
        <v>-536.70000000000005</v>
      </c>
      <c r="L768" s="2"/>
      <c r="M768" s="2"/>
      <c r="N768" s="2">
        <f>SUM(J768:M768)</f>
        <v>2515.1000000000004</v>
      </c>
      <c r="O768" s="2"/>
      <c r="P768" s="2"/>
      <c r="Q768" s="2"/>
      <c r="R768" s="2"/>
      <c r="S768" s="2"/>
    </row>
    <row r="769" spans="1:19" s="25" customFormat="1" ht="14.25" hidden="1" customHeight="1">
      <c r="A769" s="73" t="s">
        <v>927</v>
      </c>
      <c r="B769" s="97" t="s">
        <v>277</v>
      </c>
      <c r="C769" s="97" t="s">
        <v>163</v>
      </c>
      <c r="D769" s="98" t="s">
        <v>121</v>
      </c>
      <c r="E769" s="139" t="s">
        <v>165</v>
      </c>
      <c r="F769" s="140" t="s">
        <v>122</v>
      </c>
      <c r="G769" s="140" t="s">
        <v>340</v>
      </c>
      <c r="H769" s="141" t="s">
        <v>341</v>
      </c>
      <c r="I769" s="141"/>
      <c r="J769" s="101">
        <f>J770+J775</f>
        <v>20</v>
      </c>
      <c r="K769" s="101">
        <f>K770+K775</f>
        <v>0</v>
      </c>
      <c r="L769" s="101">
        <f t="shared" ref="L769:R769" si="431">L770+L775</f>
        <v>0</v>
      </c>
      <c r="M769" s="101">
        <f t="shared" si="431"/>
        <v>0</v>
      </c>
      <c r="N769" s="101">
        <f t="shared" si="431"/>
        <v>20</v>
      </c>
      <c r="O769" s="101">
        <f t="shared" si="431"/>
        <v>0</v>
      </c>
      <c r="P769" s="101">
        <f t="shared" si="431"/>
        <v>0</v>
      </c>
      <c r="Q769" s="101">
        <f t="shared" si="431"/>
        <v>0</v>
      </c>
      <c r="R769" s="101">
        <f t="shared" si="431"/>
        <v>0</v>
      </c>
      <c r="S769" s="101">
        <f t="shared" ref="S769" si="432">S770+S775</f>
        <v>0</v>
      </c>
    </row>
    <row r="770" spans="1:19" s="24" customFormat="1" ht="63" hidden="1" customHeight="1">
      <c r="A770" s="193" t="s">
        <v>798</v>
      </c>
      <c r="B770" s="14" t="s">
        <v>277</v>
      </c>
      <c r="C770" s="14" t="s">
        <v>163</v>
      </c>
      <c r="D770" s="15" t="s">
        <v>121</v>
      </c>
      <c r="E770" s="155" t="s">
        <v>165</v>
      </c>
      <c r="F770" s="156" t="s">
        <v>122</v>
      </c>
      <c r="G770" s="156" t="s">
        <v>340</v>
      </c>
      <c r="H770" s="157" t="s">
        <v>656</v>
      </c>
      <c r="I770" s="157"/>
      <c r="J770" s="40">
        <f t="shared" ref="J770:S771" si="433">J771</f>
        <v>0</v>
      </c>
      <c r="K770" s="40">
        <f t="shared" si="433"/>
        <v>0</v>
      </c>
      <c r="L770" s="40">
        <f t="shared" si="433"/>
        <v>0</v>
      </c>
      <c r="M770" s="40">
        <f t="shared" si="433"/>
        <v>0</v>
      </c>
      <c r="N770" s="40">
        <f t="shared" si="433"/>
        <v>0</v>
      </c>
      <c r="O770" s="40">
        <f t="shared" si="433"/>
        <v>0</v>
      </c>
      <c r="P770" s="40">
        <f t="shared" si="433"/>
        <v>0</v>
      </c>
      <c r="Q770" s="40">
        <f t="shared" si="433"/>
        <v>0</v>
      </c>
      <c r="R770" s="40">
        <f t="shared" si="433"/>
        <v>0</v>
      </c>
      <c r="S770" s="40">
        <f t="shared" si="433"/>
        <v>0</v>
      </c>
    </row>
    <row r="771" spans="1:19" s="24" customFormat="1" ht="14.25" hidden="1" customHeight="1">
      <c r="A771" s="150" t="s">
        <v>187</v>
      </c>
      <c r="B771" s="14" t="s">
        <v>277</v>
      </c>
      <c r="C771" s="14" t="s">
        <v>163</v>
      </c>
      <c r="D771" s="15" t="s">
        <v>121</v>
      </c>
      <c r="E771" s="26" t="s">
        <v>165</v>
      </c>
      <c r="F771" s="27" t="s">
        <v>122</v>
      </c>
      <c r="G771" s="27" t="s">
        <v>340</v>
      </c>
      <c r="H771" s="1" t="s">
        <v>656</v>
      </c>
      <c r="I771" s="1" t="s">
        <v>188</v>
      </c>
      <c r="J771" s="40">
        <f t="shared" si="433"/>
        <v>0</v>
      </c>
      <c r="K771" s="40">
        <f t="shared" si="433"/>
        <v>0</v>
      </c>
      <c r="L771" s="40">
        <f t="shared" si="433"/>
        <v>0</v>
      </c>
      <c r="M771" s="40">
        <f t="shared" si="433"/>
        <v>0</v>
      </c>
      <c r="N771" s="40">
        <f t="shared" si="433"/>
        <v>0</v>
      </c>
      <c r="O771" s="40">
        <f t="shared" si="433"/>
        <v>0</v>
      </c>
      <c r="P771" s="40">
        <f t="shared" si="433"/>
        <v>0</v>
      </c>
      <c r="Q771" s="40">
        <f t="shared" si="433"/>
        <v>0</v>
      </c>
      <c r="R771" s="40">
        <f t="shared" si="433"/>
        <v>0</v>
      </c>
      <c r="S771" s="40">
        <f t="shared" si="433"/>
        <v>0</v>
      </c>
    </row>
    <row r="772" spans="1:19" s="24" customFormat="1" ht="14.25" hidden="1" customHeight="1">
      <c r="A772" s="171" t="s">
        <v>189</v>
      </c>
      <c r="B772" s="110" t="s">
        <v>277</v>
      </c>
      <c r="C772" s="110" t="s">
        <v>163</v>
      </c>
      <c r="D772" s="111" t="s">
        <v>121</v>
      </c>
      <c r="E772" s="132" t="s">
        <v>165</v>
      </c>
      <c r="F772" s="133" t="s">
        <v>122</v>
      </c>
      <c r="G772" s="133" t="s">
        <v>340</v>
      </c>
      <c r="H772" s="134" t="s">
        <v>656</v>
      </c>
      <c r="I772" s="134" t="s">
        <v>190</v>
      </c>
      <c r="J772" s="40">
        <f>SUM(J773:J774)</f>
        <v>0</v>
      </c>
      <c r="K772" s="40">
        <f>SUM(K773:K774)</f>
        <v>0</v>
      </c>
      <c r="L772" s="40">
        <f t="shared" ref="L772:R772" si="434">SUM(L773:L774)</f>
        <v>0</v>
      </c>
      <c r="M772" s="40">
        <f t="shared" si="434"/>
        <v>0</v>
      </c>
      <c r="N772" s="40">
        <f t="shared" si="434"/>
        <v>0</v>
      </c>
      <c r="O772" s="40">
        <f t="shared" si="434"/>
        <v>0</v>
      </c>
      <c r="P772" s="40">
        <f t="shared" si="434"/>
        <v>0</v>
      </c>
      <c r="Q772" s="40">
        <f t="shared" si="434"/>
        <v>0</v>
      </c>
      <c r="R772" s="40">
        <f t="shared" si="434"/>
        <v>0</v>
      </c>
      <c r="S772" s="40">
        <f t="shared" ref="S772" si="435">SUM(S773:S774)</f>
        <v>0</v>
      </c>
    </row>
    <row r="773" spans="1:19" s="24" customFormat="1" ht="14.25" hidden="1" customHeight="1">
      <c r="A773" s="191"/>
      <c r="B773" s="47"/>
      <c r="C773" s="47"/>
      <c r="D773" s="48"/>
      <c r="E773" s="48"/>
      <c r="F773" s="49"/>
      <c r="G773" s="49"/>
      <c r="H773" s="50"/>
      <c r="I773" s="50"/>
      <c r="J773" s="2"/>
      <c r="K773" s="2"/>
      <c r="L773" s="2"/>
      <c r="M773" s="2"/>
      <c r="N773" s="2">
        <f>SUM(J773:M773)</f>
        <v>0</v>
      </c>
      <c r="O773" s="2"/>
      <c r="P773" s="2"/>
      <c r="Q773" s="2"/>
      <c r="R773" s="2"/>
      <c r="S773" s="2"/>
    </row>
    <row r="774" spans="1:19" s="24" customFormat="1" ht="16.5" hidden="1" customHeight="1">
      <c r="A774" s="191"/>
      <c r="B774" s="47"/>
      <c r="C774" s="47"/>
      <c r="D774" s="48"/>
      <c r="E774" s="48"/>
      <c r="F774" s="49"/>
      <c r="G774" s="49"/>
      <c r="H774" s="50"/>
      <c r="I774" s="50"/>
      <c r="J774" s="2"/>
      <c r="K774" s="2"/>
      <c r="L774" s="2"/>
      <c r="M774" s="2"/>
      <c r="N774" s="2">
        <f>SUM(J774:M774)</f>
        <v>0</v>
      </c>
      <c r="O774" s="2"/>
      <c r="P774" s="2"/>
      <c r="Q774" s="2"/>
      <c r="R774" s="2">
        <f>N774+Q774</f>
        <v>0</v>
      </c>
      <c r="S774" s="2">
        <f>O774+R774</f>
        <v>0</v>
      </c>
    </row>
    <row r="775" spans="1:19" s="24" customFormat="1" ht="76.5" hidden="1" customHeight="1">
      <c r="A775" s="193" t="s">
        <v>464</v>
      </c>
      <c r="B775" s="70" t="s">
        <v>277</v>
      </c>
      <c r="C775" s="70" t="s">
        <v>163</v>
      </c>
      <c r="D775" s="78" t="s">
        <v>121</v>
      </c>
      <c r="E775" s="155" t="s">
        <v>165</v>
      </c>
      <c r="F775" s="156" t="s">
        <v>122</v>
      </c>
      <c r="G775" s="156" t="s">
        <v>340</v>
      </c>
      <c r="H775" s="194" t="s">
        <v>463</v>
      </c>
      <c r="I775" s="120"/>
      <c r="J775" s="40">
        <f t="shared" ref="J775:S776" si="436">J776</f>
        <v>20</v>
      </c>
      <c r="K775" s="40">
        <f t="shared" si="436"/>
        <v>0</v>
      </c>
      <c r="L775" s="40">
        <f t="shared" si="436"/>
        <v>0</v>
      </c>
      <c r="M775" s="40">
        <f t="shared" si="436"/>
        <v>0</v>
      </c>
      <c r="N775" s="40">
        <f t="shared" si="436"/>
        <v>20</v>
      </c>
      <c r="O775" s="40">
        <f t="shared" si="436"/>
        <v>0</v>
      </c>
      <c r="P775" s="40">
        <f t="shared" si="436"/>
        <v>0</v>
      </c>
      <c r="Q775" s="40">
        <f t="shared" si="436"/>
        <v>0</v>
      </c>
      <c r="R775" s="40">
        <f t="shared" si="436"/>
        <v>0</v>
      </c>
      <c r="S775" s="40">
        <f t="shared" si="436"/>
        <v>0</v>
      </c>
    </row>
    <row r="776" spans="1:19" s="24" customFormat="1" ht="14.25" hidden="1" customHeight="1">
      <c r="A776" s="150" t="s">
        <v>187</v>
      </c>
      <c r="B776" s="14" t="s">
        <v>277</v>
      </c>
      <c r="C776" s="14" t="s">
        <v>163</v>
      </c>
      <c r="D776" s="15" t="s">
        <v>121</v>
      </c>
      <c r="E776" s="26" t="s">
        <v>165</v>
      </c>
      <c r="F776" s="27" t="s">
        <v>122</v>
      </c>
      <c r="G776" s="27" t="s">
        <v>340</v>
      </c>
      <c r="H776" s="1" t="s">
        <v>463</v>
      </c>
      <c r="I776" s="3" t="s">
        <v>188</v>
      </c>
      <c r="J776" s="40">
        <f t="shared" si="436"/>
        <v>20</v>
      </c>
      <c r="K776" s="40">
        <f t="shared" si="436"/>
        <v>0</v>
      </c>
      <c r="L776" s="40">
        <f t="shared" si="436"/>
        <v>0</v>
      </c>
      <c r="M776" s="40">
        <f t="shared" si="436"/>
        <v>0</v>
      </c>
      <c r="N776" s="40">
        <f t="shared" si="436"/>
        <v>20</v>
      </c>
      <c r="O776" s="40">
        <f t="shared" si="436"/>
        <v>0</v>
      </c>
      <c r="P776" s="40">
        <f t="shared" si="436"/>
        <v>0</v>
      </c>
      <c r="Q776" s="40">
        <f t="shared" si="436"/>
        <v>0</v>
      </c>
      <c r="R776" s="40">
        <f t="shared" si="436"/>
        <v>0</v>
      </c>
      <c r="S776" s="40">
        <f t="shared" si="436"/>
        <v>0</v>
      </c>
    </row>
    <row r="777" spans="1:19" s="24" customFormat="1" ht="14.25" hidden="1" customHeight="1">
      <c r="A777" s="171" t="s">
        <v>189</v>
      </c>
      <c r="B777" s="130" t="s">
        <v>277</v>
      </c>
      <c r="C777" s="130" t="s">
        <v>163</v>
      </c>
      <c r="D777" s="131" t="s">
        <v>121</v>
      </c>
      <c r="E777" s="132" t="s">
        <v>165</v>
      </c>
      <c r="F777" s="133" t="s">
        <v>122</v>
      </c>
      <c r="G777" s="133" t="s">
        <v>340</v>
      </c>
      <c r="H777" s="134" t="s">
        <v>463</v>
      </c>
      <c r="I777" s="135" t="s">
        <v>190</v>
      </c>
      <c r="J777" s="40">
        <f>J778+J779</f>
        <v>20</v>
      </c>
      <c r="K777" s="40">
        <f>K778+K779</f>
        <v>0</v>
      </c>
      <c r="L777" s="40">
        <f t="shared" ref="L777:R777" si="437">L778+L779</f>
        <v>0</v>
      </c>
      <c r="M777" s="40">
        <f t="shared" si="437"/>
        <v>0</v>
      </c>
      <c r="N777" s="40">
        <f t="shared" si="437"/>
        <v>20</v>
      </c>
      <c r="O777" s="40">
        <f t="shared" si="437"/>
        <v>0</v>
      </c>
      <c r="P777" s="40">
        <f t="shared" si="437"/>
        <v>0</v>
      </c>
      <c r="Q777" s="40">
        <f t="shared" si="437"/>
        <v>0</v>
      </c>
      <c r="R777" s="40">
        <f t="shared" si="437"/>
        <v>0</v>
      </c>
      <c r="S777" s="40">
        <f t="shared" ref="S777" si="438">S778+S779</f>
        <v>0</v>
      </c>
    </row>
    <row r="778" spans="1:19" s="24" customFormat="1" ht="14.25" hidden="1" customHeight="1">
      <c r="A778" s="191" t="s">
        <v>929</v>
      </c>
      <c r="B778" s="47"/>
      <c r="C778" s="47"/>
      <c r="D778" s="48"/>
      <c r="E778" s="48"/>
      <c r="F778" s="49"/>
      <c r="G778" s="49"/>
      <c r="H778" s="50"/>
      <c r="I778" s="50"/>
      <c r="J778" s="2">
        <v>10</v>
      </c>
      <c r="K778" s="2"/>
      <c r="L778" s="2"/>
      <c r="M778" s="2"/>
      <c r="N778" s="2">
        <f>SUM(J778:M778)</f>
        <v>10</v>
      </c>
      <c r="O778" s="2"/>
      <c r="P778" s="2"/>
      <c r="Q778" s="2"/>
      <c r="R778" s="2"/>
      <c r="S778" s="2"/>
    </row>
    <row r="779" spans="1:19" s="24" customFormat="1" ht="16.5" hidden="1" customHeight="1">
      <c r="A779" s="191"/>
      <c r="B779" s="47"/>
      <c r="C779" s="47"/>
      <c r="D779" s="48"/>
      <c r="E779" s="48"/>
      <c r="F779" s="49"/>
      <c r="G779" s="49"/>
      <c r="H779" s="50"/>
      <c r="I779" s="50"/>
      <c r="J779" s="2">
        <v>10</v>
      </c>
      <c r="K779" s="2"/>
      <c r="L779" s="2"/>
      <c r="M779" s="2"/>
      <c r="N779" s="2">
        <f>SUM(J779:M779)</f>
        <v>10</v>
      </c>
      <c r="O779" s="2"/>
      <c r="P779" s="2"/>
      <c r="Q779" s="2"/>
      <c r="R779" s="2"/>
      <c r="S779" s="2"/>
    </row>
    <row r="780" spans="1:19" s="25" customFormat="1" ht="39.75" hidden="1" customHeight="1">
      <c r="A780" s="154" t="s">
        <v>706</v>
      </c>
      <c r="B780" s="97" t="s">
        <v>277</v>
      </c>
      <c r="C780" s="97" t="s">
        <v>163</v>
      </c>
      <c r="D780" s="98" t="s">
        <v>121</v>
      </c>
      <c r="E780" s="98" t="s">
        <v>296</v>
      </c>
      <c r="F780" s="99" t="s">
        <v>122</v>
      </c>
      <c r="G780" s="99" t="s">
        <v>340</v>
      </c>
      <c r="H780" s="100" t="s">
        <v>341</v>
      </c>
      <c r="I780" s="118"/>
      <c r="J780" s="34">
        <f t="shared" ref="J780:S783" si="439">J781</f>
        <v>310.39999999999998</v>
      </c>
      <c r="K780" s="34">
        <f t="shared" si="439"/>
        <v>-62.5</v>
      </c>
      <c r="L780" s="34">
        <f t="shared" si="439"/>
        <v>0</v>
      </c>
      <c r="M780" s="34">
        <f t="shared" si="439"/>
        <v>0</v>
      </c>
      <c r="N780" s="34">
        <f t="shared" si="439"/>
        <v>247.89999999999998</v>
      </c>
      <c r="O780" s="34">
        <f t="shared" si="439"/>
        <v>0</v>
      </c>
      <c r="P780" s="34">
        <f t="shared" si="439"/>
        <v>0</v>
      </c>
      <c r="Q780" s="34">
        <f t="shared" si="439"/>
        <v>0</v>
      </c>
      <c r="R780" s="34">
        <f t="shared" si="439"/>
        <v>0</v>
      </c>
      <c r="S780" s="34">
        <f t="shared" si="439"/>
        <v>0</v>
      </c>
    </row>
    <row r="781" spans="1:19" s="17" customFormat="1" ht="17.25" hidden="1" customHeight="1">
      <c r="A781" s="72" t="s">
        <v>186</v>
      </c>
      <c r="B781" s="70" t="s">
        <v>277</v>
      </c>
      <c r="C781" s="70" t="s">
        <v>163</v>
      </c>
      <c r="D781" s="78" t="s">
        <v>121</v>
      </c>
      <c r="E781" s="155" t="s">
        <v>296</v>
      </c>
      <c r="F781" s="156" t="s">
        <v>122</v>
      </c>
      <c r="G781" s="156" t="s">
        <v>340</v>
      </c>
      <c r="H781" s="157" t="s">
        <v>350</v>
      </c>
      <c r="I781" s="157"/>
      <c r="J781" s="158">
        <f t="shared" si="439"/>
        <v>310.39999999999998</v>
      </c>
      <c r="K781" s="158">
        <f t="shared" si="439"/>
        <v>-62.5</v>
      </c>
      <c r="L781" s="158">
        <f t="shared" si="439"/>
        <v>0</v>
      </c>
      <c r="M781" s="158">
        <f t="shared" si="439"/>
        <v>0</v>
      </c>
      <c r="N781" s="158">
        <f t="shared" si="439"/>
        <v>247.89999999999998</v>
      </c>
      <c r="O781" s="158">
        <f t="shared" si="439"/>
        <v>0</v>
      </c>
      <c r="P781" s="158">
        <f t="shared" si="439"/>
        <v>0</v>
      </c>
      <c r="Q781" s="158">
        <f t="shared" si="439"/>
        <v>0</v>
      </c>
      <c r="R781" s="158">
        <f t="shared" si="439"/>
        <v>0</v>
      </c>
      <c r="S781" s="158">
        <f t="shared" si="439"/>
        <v>0</v>
      </c>
    </row>
    <row r="782" spans="1:19" s="24" customFormat="1" ht="28.5" hidden="1" customHeight="1">
      <c r="A782" s="150" t="s">
        <v>187</v>
      </c>
      <c r="B782" s="70" t="s">
        <v>277</v>
      </c>
      <c r="C782" s="70" t="s">
        <v>163</v>
      </c>
      <c r="D782" s="78" t="s">
        <v>121</v>
      </c>
      <c r="E782" s="26" t="s">
        <v>296</v>
      </c>
      <c r="F782" s="27" t="s">
        <v>122</v>
      </c>
      <c r="G782" s="27" t="s">
        <v>340</v>
      </c>
      <c r="H782" s="1" t="s">
        <v>350</v>
      </c>
      <c r="I782" s="1" t="s">
        <v>188</v>
      </c>
      <c r="J782" s="30">
        <f t="shared" si="439"/>
        <v>310.39999999999998</v>
      </c>
      <c r="K782" s="30">
        <f t="shared" si="439"/>
        <v>-62.5</v>
      </c>
      <c r="L782" s="30">
        <f t="shared" si="439"/>
        <v>0</v>
      </c>
      <c r="M782" s="30">
        <f t="shared" si="439"/>
        <v>0</v>
      </c>
      <c r="N782" s="30">
        <f t="shared" si="439"/>
        <v>247.89999999999998</v>
      </c>
      <c r="O782" s="30">
        <f t="shared" si="439"/>
        <v>0</v>
      </c>
      <c r="P782" s="30">
        <f t="shared" si="439"/>
        <v>0</v>
      </c>
      <c r="Q782" s="30">
        <f t="shared" si="439"/>
        <v>0</v>
      </c>
      <c r="R782" s="30">
        <f t="shared" si="439"/>
        <v>0</v>
      </c>
      <c r="S782" s="30">
        <f t="shared" si="439"/>
        <v>0</v>
      </c>
    </row>
    <row r="783" spans="1:19" s="24" customFormat="1" ht="15" hidden="1" customHeight="1">
      <c r="A783" s="151" t="s">
        <v>189</v>
      </c>
      <c r="B783" s="130" t="s">
        <v>277</v>
      </c>
      <c r="C783" s="130" t="s">
        <v>163</v>
      </c>
      <c r="D783" s="131" t="s">
        <v>121</v>
      </c>
      <c r="E783" s="132" t="s">
        <v>296</v>
      </c>
      <c r="F783" s="133" t="s">
        <v>122</v>
      </c>
      <c r="G783" s="133" t="s">
        <v>340</v>
      </c>
      <c r="H783" s="134" t="s">
        <v>350</v>
      </c>
      <c r="I783" s="134" t="s">
        <v>190</v>
      </c>
      <c r="J783" s="128">
        <f t="shared" si="439"/>
        <v>310.39999999999998</v>
      </c>
      <c r="K783" s="128">
        <f t="shared" si="439"/>
        <v>-62.5</v>
      </c>
      <c r="L783" s="128">
        <f t="shared" si="439"/>
        <v>0</v>
      </c>
      <c r="M783" s="128">
        <f t="shared" si="439"/>
        <v>0</v>
      </c>
      <c r="N783" s="128">
        <f t="shared" si="439"/>
        <v>247.89999999999998</v>
      </c>
      <c r="O783" s="128">
        <f t="shared" si="439"/>
        <v>0</v>
      </c>
      <c r="P783" s="128">
        <f t="shared" si="439"/>
        <v>0</v>
      </c>
      <c r="Q783" s="128">
        <f t="shared" si="439"/>
        <v>0</v>
      </c>
      <c r="R783" s="128">
        <f t="shared" si="439"/>
        <v>0</v>
      </c>
      <c r="S783" s="128">
        <f t="shared" si="439"/>
        <v>0</v>
      </c>
    </row>
    <row r="784" spans="1:19" s="24" customFormat="1" ht="14.25" hidden="1" customHeight="1">
      <c r="A784" s="191" t="s">
        <v>707</v>
      </c>
      <c r="B784" s="130"/>
      <c r="C784" s="130"/>
      <c r="D784" s="131"/>
      <c r="E784" s="132"/>
      <c r="F784" s="133"/>
      <c r="G784" s="133"/>
      <c r="H784" s="134"/>
      <c r="I784" s="134" t="s">
        <v>303</v>
      </c>
      <c r="J784" s="11">
        <v>310.39999999999998</v>
      </c>
      <c r="K784" s="11">
        <v>-62.5</v>
      </c>
      <c r="L784" s="11"/>
      <c r="M784" s="11"/>
      <c r="N784" s="2">
        <f>SUM(J784:M784)</f>
        <v>247.89999999999998</v>
      </c>
      <c r="O784" s="11"/>
      <c r="P784" s="11"/>
      <c r="Q784" s="11"/>
      <c r="R784" s="2"/>
      <c r="S784" s="2"/>
    </row>
    <row r="785" spans="1:19" s="76" customFormat="1" ht="39" hidden="1" customHeight="1">
      <c r="A785" s="138" t="s">
        <v>823</v>
      </c>
      <c r="B785" s="67" t="s">
        <v>277</v>
      </c>
      <c r="C785" s="67" t="s">
        <v>163</v>
      </c>
      <c r="D785" s="116" t="s">
        <v>121</v>
      </c>
      <c r="E785" s="139" t="s">
        <v>289</v>
      </c>
      <c r="F785" s="140" t="s">
        <v>122</v>
      </c>
      <c r="G785" s="140" t="s">
        <v>340</v>
      </c>
      <c r="H785" s="141" t="s">
        <v>341</v>
      </c>
      <c r="I785" s="142"/>
      <c r="J785" s="143">
        <f t="shared" ref="J785:S787" si="440">J786</f>
        <v>403.2</v>
      </c>
      <c r="K785" s="143">
        <f t="shared" si="440"/>
        <v>-403.2</v>
      </c>
      <c r="L785" s="143">
        <f t="shared" si="440"/>
        <v>0</v>
      </c>
      <c r="M785" s="143">
        <f t="shared" si="440"/>
        <v>0</v>
      </c>
      <c r="N785" s="143">
        <f t="shared" si="440"/>
        <v>0</v>
      </c>
      <c r="O785" s="143">
        <f t="shared" si="440"/>
        <v>0</v>
      </c>
      <c r="P785" s="143">
        <f t="shared" si="440"/>
        <v>0</v>
      </c>
      <c r="Q785" s="143">
        <f t="shared" si="440"/>
        <v>0</v>
      </c>
      <c r="R785" s="143">
        <f t="shared" si="440"/>
        <v>0</v>
      </c>
      <c r="S785" s="143">
        <f t="shared" si="440"/>
        <v>0</v>
      </c>
    </row>
    <row r="786" spans="1:19" s="17" customFormat="1" ht="18.75" hidden="1" customHeight="1">
      <c r="A786" s="72" t="s">
        <v>186</v>
      </c>
      <c r="B786" s="70" t="s">
        <v>277</v>
      </c>
      <c r="C786" s="70" t="s">
        <v>163</v>
      </c>
      <c r="D786" s="78" t="s">
        <v>121</v>
      </c>
      <c r="E786" s="26" t="s">
        <v>289</v>
      </c>
      <c r="F786" s="27" t="s">
        <v>122</v>
      </c>
      <c r="G786" s="27" t="s">
        <v>340</v>
      </c>
      <c r="H786" s="1" t="s">
        <v>350</v>
      </c>
      <c r="I786" s="1"/>
      <c r="J786" s="30">
        <f t="shared" si="440"/>
        <v>403.2</v>
      </c>
      <c r="K786" s="30">
        <f t="shared" si="440"/>
        <v>-403.2</v>
      </c>
      <c r="L786" s="30">
        <f t="shared" si="440"/>
        <v>0</v>
      </c>
      <c r="M786" s="30">
        <f t="shared" si="440"/>
        <v>0</v>
      </c>
      <c r="N786" s="30">
        <f t="shared" si="440"/>
        <v>0</v>
      </c>
      <c r="O786" s="30">
        <f t="shared" si="440"/>
        <v>0</v>
      </c>
      <c r="P786" s="30">
        <f t="shared" si="440"/>
        <v>0</v>
      </c>
      <c r="Q786" s="30">
        <f t="shared" si="440"/>
        <v>0</v>
      </c>
      <c r="R786" s="30">
        <f t="shared" si="440"/>
        <v>0</v>
      </c>
      <c r="S786" s="30">
        <f t="shared" si="440"/>
        <v>0</v>
      </c>
    </row>
    <row r="787" spans="1:19" s="17" customFormat="1" ht="17.25" hidden="1" customHeight="1">
      <c r="A787" s="150" t="s">
        <v>187</v>
      </c>
      <c r="B787" s="70" t="s">
        <v>277</v>
      </c>
      <c r="C787" s="70" t="s">
        <v>163</v>
      </c>
      <c r="D787" s="78" t="s">
        <v>121</v>
      </c>
      <c r="E787" s="26" t="s">
        <v>289</v>
      </c>
      <c r="F787" s="27" t="s">
        <v>122</v>
      </c>
      <c r="G787" s="27" t="s">
        <v>340</v>
      </c>
      <c r="H787" s="1" t="s">
        <v>350</v>
      </c>
      <c r="I787" s="1" t="s">
        <v>188</v>
      </c>
      <c r="J787" s="32">
        <f t="shared" si="440"/>
        <v>403.2</v>
      </c>
      <c r="K787" s="32">
        <f t="shared" si="440"/>
        <v>-403.2</v>
      </c>
      <c r="L787" s="32">
        <f t="shared" si="440"/>
        <v>0</v>
      </c>
      <c r="M787" s="32">
        <f t="shared" si="440"/>
        <v>0</v>
      </c>
      <c r="N787" s="32">
        <f t="shared" si="440"/>
        <v>0</v>
      </c>
      <c r="O787" s="32">
        <f t="shared" si="440"/>
        <v>0</v>
      </c>
      <c r="P787" s="32">
        <f t="shared" si="440"/>
        <v>0</v>
      </c>
      <c r="Q787" s="32">
        <f t="shared" si="440"/>
        <v>0</v>
      </c>
      <c r="R787" s="32">
        <f t="shared" si="440"/>
        <v>0</v>
      </c>
      <c r="S787" s="32">
        <f t="shared" si="440"/>
        <v>0</v>
      </c>
    </row>
    <row r="788" spans="1:19" s="76" customFormat="1" ht="14.25" hidden="1" customHeight="1">
      <c r="A788" s="151" t="s">
        <v>189</v>
      </c>
      <c r="B788" s="130" t="s">
        <v>277</v>
      </c>
      <c r="C788" s="130" t="s">
        <v>163</v>
      </c>
      <c r="D788" s="131" t="s">
        <v>121</v>
      </c>
      <c r="E788" s="132" t="s">
        <v>289</v>
      </c>
      <c r="F788" s="133" t="s">
        <v>122</v>
      </c>
      <c r="G788" s="133" t="s">
        <v>340</v>
      </c>
      <c r="H788" s="134" t="s">
        <v>350</v>
      </c>
      <c r="I788" s="134" t="s">
        <v>190</v>
      </c>
      <c r="J788" s="40">
        <f>SUM(J789:J790)</f>
        <v>403.2</v>
      </c>
      <c r="K788" s="40">
        <f>SUM(K789:K790)</f>
        <v>-403.2</v>
      </c>
      <c r="L788" s="40">
        <f t="shared" ref="L788:R788" si="441">SUM(L789:L790)</f>
        <v>0</v>
      </c>
      <c r="M788" s="40">
        <f t="shared" si="441"/>
        <v>0</v>
      </c>
      <c r="N788" s="40">
        <f t="shared" si="441"/>
        <v>0</v>
      </c>
      <c r="O788" s="40">
        <f t="shared" si="441"/>
        <v>0</v>
      </c>
      <c r="P788" s="40">
        <f t="shared" si="441"/>
        <v>0</v>
      </c>
      <c r="Q788" s="40">
        <f t="shared" si="441"/>
        <v>0</v>
      </c>
      <c r="R788" s="40">
        <f t="shared" si="441"/>
        <v>0</v>
      </c>
      <c r="S788" s="40">
        <f t="shared" ref="S788" si="442">SUM(S789:S790)</f>
        <v>0</v>
      </c>
    </row>
    <row r="789" spans="1:19" s="12" customFormat="1" ht="37.5" hidden="1" customHeight="1">
      <c r="A789" s="4" t="s">
        <v>783</v>
      </c>
      <c r="B789" s="5"/>
      <c r="C789" s="5"/>
      <c r="D789" s="6"/>
      <c r="E789" s="7"/>
      <c r="F789" s="8"/>
      <c r="G789" s="8"/>
      <c r="H789" s="9"/>
      <c r="I789" s="10"/>
      <c r="J789" s="11">
        <v>21</v>
      </c>
      <c r="K789" s="11">
        <v>-21</v>
      </c>
      <c r="L789" s="11"/>
      <c r="M789" s="11"/>
      <c r="N789" s="2">
        <f>SUM(J789:M789)</f>
        <v>0</v>
      </c>
      <c r="O789" s="11"/>
      <c r="P789" s="11"/>
      <c r="Q789" s="11"/>
      <c r="R789" s="2">
        <f>N789+Q789</f>
        <v>0</v>
      </c>
      <c r="S789" s="2">
        <f>O789+R789</f>
        <v>0</v>
      </c>
    </row>
    <row r="790" spans="1:19" s="12" customFormat="1" ht="17.25" hidden="1" customHeight="1">
      <c r="A790" s="4" t="s">
        <v>752</v>
      </c>
      <c r="B790" s="5"/>
      <c r="C790" s="5"/>
      <c r="D790" s="6"/>
      <c r="E790" s="7"/>
      <c r="F790" s="8"/>
      <c r="G790" s="8"/>
      <c r="H790" s="9"/>
      <c r="I790" s="10"/>
      <c r="J790" s="11">
        <v>382.2</v>
      </c>
      <c r="K790" s="11">
        <v>-382.2</v>
      </c>
      <c r="L790" s="11"/>
      <c r="M790" s="11"/>
      <c r="N790" s="2">
        <f>SUM(J790:M790)</f>
        <v>0</v>
      </c>
      <c r="O790" s="11"/>
      <c r="P790" s="11"/>
      <c r="Q790" s="11"/>
      <c r="R790" s="2">
        <f>N790+Q790</f>
        <v>0</v>
      </c>
      <c r="S790" s="2">
        <f>O790+R790</f>
        <v>0</v>
      </c>
    </row>
    <row r="791" spans="1:19" s="24" customFormat="1" ht="15.75" customHeight="1">
      <c r="A791" s="195" t="s">
        <v>291</v>
      </c>
      <c r="B791" s="97" t="s">
        <v>277</v>
      </c>
      <c r="C791" s="97" t="s">
        <v>163</v>
      </c>
      <c r="D791" s="98" t="s">
        <v>121</v>
      </c>
      <c r="E791" s="139" t="s">
        <v>481</v>
      </c>
      <c r="F791" s="140" t="s">
        <v>122</v>
      </c>
      <c r="G791" s="140" t="s">
        <v>340</v>
      </c>
      <c r="H791" s="141" t="s">
        <v>341</v>
      </c>
      <c r="I791" s="141"/>
      <c r="J791" s="143">
        <f t="shared" ref="J791:R791" si="443">J796</f>
        <v>0</v>
      </c>
      <c r="K791" s="143">
        <f t="shared" si="443"/>
        <v>0</v>
      </c>
      <c r="L791" s="143">
        <f t="shared" si="443"/>
        <v>0</v>
      </c>
      <c r="M791" s="143">
        <f t="shared" si="443"/>
        <v>339.7</v>
      </c>
      <c r="N791" s="143">
        <f t="shared" si="443"/>
        <v>339.7</v>
      </c>
      <c r="O791" s="143">
        <f t="shared" si="443"/>
        <v>0</v>
      </c>
      <c r="P791" s="143">
        <f t="shared" si="443"/>
        <v>0</v>
      </c>
      <c r="Q791" s="143">
        <f t="shared" si="443"/>
        <v>0</v>
      </c>
      <c r="R791" s="143">
        <f t="shared" si="443"/>
        <v>299.89999999999998</v>
      </c>
      <c r="S791" s="143">
        <f>S796+S792+S799</f>
        <v>289919.8</v>
      </c>
    </row>
    <row r="792" spans="1:19" s="17" customFormat="1" ht="15" customHeight="1">
      <c r="A792" s="150" t="s">
        <v>796</v>
      </c>
      <c r="B792" s="70" t="s">
        <v>277</v>
      </c>
      <c r="C792" s="77" t="s">
        <v>163</v>
      </c>
      <c r="D792" s="26" t="s">
        <v>121</v>
      </c>
      <c r="E792" s="26" t="s">
        <v>481</v>
      </c>
      <c r="F792" s="27" t="s">
        <v>122</v>
      </c>
      <c r="G792" s="27" t="s">
        <v>340</v>
      </c>
      <c r="H792" s="1" t="s">
        <v>25</v>
      </c>
      <c r="I792" s="1"/>
      <c r="J792" s="30">
        <f t="shared" ref="J792:S794" si="444">J793</f>
        <v>0</v>
      </c>
      <c r="K792" s="30">
        <f t="shared" si="444"/>
        <v>0</v>
      </c>
      <c r="L792" s="30">
        <f t="shared" si="444"/>
        <v>0</v>
      </c>
      <c r="M792" s="30">
        <f t="shared" si="444"/>
        <v>192461</v>
      </c>
      <c r="N792" s="30">
        <f t="shared" si="444"/>
        <v>192461</v>
      </c>
      <c r="O792" s="30">
        <f t="shared" si="444"/>
        <v>0</v>
      </c>
      <c r="P792" s="30">
        <f t="shared" si="444"/>
        <v>0</v>
      </c>
      <c r="Q792" s="30">
        <f t="shared" si="444"/>
        <v>0</v>
      </c>
      <c r="R792" s="30">
        <f t="shared" si="444"/>
        <v>0</v>
      </c>
      <c r="S792" s="30">
        <f t="shared" si="444"/>
        <v>229915.6</v>
      </c>
    </row>
    <row r="793" spans="1:19" s="76" customFormat="1" ht="24" customHeight="1">
      <c r="A793" s="150" t="s">
        <v>187</v>
      </c>
      <c r="B793" s="14" t="s">
        <v>277</v>
      </c>
      <c r="C793" s="70" t="s">
        <v>163</v>
      </c>
      <c r="D793" s="78" t="s">
        <v>121</v>
      </c>
      <c r="E793" s="26" t="s">
        <v>481</v>
      </c>
      <c r="F793" s="27" t="s">
        <v>122</v>
      </c>
      <c r="G793" s="27" t="s">
        <v>340</v>
      </c>
      <c r="H793" s="1" t="s">
        <v>25</v>
      </c>
      <c r="I793" s="1" t="s">
        <v>188</v>
      </c>
      <c r="J793" s="30">
        <f t="shared" si="444"/>
        <v>0</v>
      </c>
      <c r="K793" s="30">
        <f t="shared" si="444"/>
        <v>0</v>
      </c>
      <c r="L793" s="30">
        <f t="shared" si="444"/>
        <v>0</v>
      </c>
      <c r="M793" s="30">
        <f t="shared" si="444"/>
        <v>192461</v>
      </c>
      <c r="N793" s="30">
        <f t="shared" si="444"/>
        <v>192461</v>
      </c>
      <c r="O793" s="30">
        <f t="shared" si="444"/>
        <v>0</v>
      </c>
      <c r="P793" s="30">
        <f t="shared" si="444"/>
        <v>0</v>
      </c>
      <c r="Q793" s="30">
        <f t="shared" si="444"/>
        <v>0</v>
      </c>
      <c r="R793" s="30">
        <f t="shared" si="444"/>
        <v>0</v>
      </c>
      <c r="S793" s="30">
        <f t="shared" si="444"/>
        <v>229915.6</v>
      </c>
    </row>
    <row r="794" spans="1:19" s="24" customFormat="1" ht="15.75" customHeight="1">
      <c r="A794" s="151" t="s">
        <v>189</v>
      </c>
      <c r="B794" s="130" t="s">
        <v>277</v>
      </c>
      <c r="C794" s="130" t="s">
        <v>163</v>
      </c>
      <c r="D794" s="131" t="s">
        <v>121</v>
      </c>
      <c r="E794" s="132" t="s">
        <v>481</v>
      </c>
      <c r="F794" s="133" t="s">
        <v>122</v>
      </c>
      <c r="G794" s="133" t="s">
        <v>340</v>
      </c>
      <c r="H794" s="134" t="s">
        <v>25</v>
      </c>
      <c r="I794" s="134" t="s">
        <v>190</v>
      </c>
      <c r="J794" s="128">
        <f t="shared" si="444"/>
        <v>0</v>
      </c>
      <c r="K794" s="128">
        <f t="shared" si="444"/>
        <v>0</v>
      </c>
      <c r="L794" s="128">
        <f t="shared" si="444"/>
        <v>0</v>
      </c>
      <c r="M794" s="128">
        <f t="shared" si="444"/>
        <v>192461</v>
      </c>
      <c r="N794" s="128">
        <f t="shared" si="444"/>
        <v>192461</v>
      </c>
      <c r="O794" s="128">
        <f t="shared" si="444"/>
        <v>0</v>
      </c>
      <c r="P794" s="128">
        <f t="shared" si="444"/>
        <v>0</v>
      </c>
      <c r="Q794" s="128">
        <f t="shared" si="444"/>
        <v>0</v>
      </c>
      <c r="R794" s="128">
        <f t="shared" si="444"/>
        <v>0</v>
      </c>
      <c r="S794" s="128">
        <f t="shared" si="444"/>
        <v>229915.6</v>
      </c>
    </row>
    <row r="795" spans="1:19" s="12" customFormat="1" ht="16.5" hidden="1" customHeight="1">
      <c r="A795" s="191" t="s">
        <v>435</v>
      </c>
      <c r="B795" s="200"/>
      <c r="C795" s="200"/>
      <c r="D795" s="201"/>
      <c r="E795" s="201"/>
      <c r="F795" s="202"/>
      <c r="G795" s="202"/>
      <c r="H795" s="129"/>
      <c r="I795" s="115"/>
      <c r="J795" s="2"/>
      <c r="K795" s="2"/>
      <c r="L795" s="2"/>
      <c r="M795" s="2">
        <v>192461</v>
      </c>
      <c r="N795" s="2">
        <f>SUM(J795:M795)</f>
        <v>192461</v>
      </c>
      <c r="O795" s="2"/>
      <c r="P795" s="2"/>
      <c r="Q795" s="2"/>
      <c r="R795" s="2"/>
      <c r="S795" s="2">
        <v>229915.6</v>
      </c>
    </row>
    <row r="796" spans="1:19" s="24" customFormat="1" ht="61.5" customHeight="1">
      <c r="A796" s="193" t="s">
        <v>31</v>
      </c>
      <c r="B796" s="14" t="s">
        <v>277</v>
      </c>
      <c r="C796" s="14" t="s">
        <v>163</v>
      </c>
      <c r="D796" s="15" t="s">
        <v>121</v>
      </c>
      <c r="E796" s="155" t="s">
        <v>481</v>
      </c>
      <c r="F796" s="156" t="s">
        <v>122</v>
      </c>
      <c r="G796" s="156" t="s">
        <v>340</v>
      </c>
      <c r="H796" s="157" t="s">
        <v>32</v>
      </c>
      <c r="I796" s="157"/>
      <c r="J796" s="158">
        <f t="shared" ref="J796:S797" si="445">J797</f>
        <v>0</v>
      </c>
      <c r="K796" s="158">
        <f t="shared" si="445"/>
        <v>0</v>
      </c>
      <c r="L796" s="158">
        <f t="shared" si="445"/>
        <v>0</v>
      </c>
      <c r="M796" s="158">
        <f t="shared" si="445"/>
        <v>339.7</v>
      </c>
      <c r="N796" s="158">
        <f t="shared" si="445"/>
        <v>339.7</v>
      </c>
      <c r="O796" s="158">
        <f t="shared" si="445"/>
        <v>0</v>
      </c>
      <c r="P796" s="158">
        <f t="shared" si="445"/>
        <v>0</v>
      </c>
      <c r="Q796" s="158">
        <f t="shared" si="445"/>
        <v>0</v>
      </c>
      <c r="R796" s="158">
        <f t="shared" si="445"/>
        <v>299.89999999999998</v>
      </c>
      <c r="S796" s="158">
        <f t="shared" si="445"/>
        <v>299.89999999999998</v>
      </c>
    </row>
    <row r="797" spans="1:19" s="24" customFormat="1" ht="28.5" customHeight="1">
      <c r="A797" s="150" t="s">
        <v>187</v>
      </c>
      <c r="B797" s="14" t="s">
        <v>277</v>
      </c>
      <c r="C797" s="14" t="s">
        <v>163</v>
      </c>
      <c r="D797" s="15" t="s">
        <v>121</v>
      </c>
      <c r="E797" s="26" t="s">
        <v>481</v>
      </c>
      <c r="F797" s="27" t="s">
        <v>122</v>
      </c>
      <c r="G797" s="27" t="s">
        <v>340</v>
      </c>
      <c r="H797" s="1" t="s">
        <v>32</v>
      </c>
      <c r="I797" s="1" t="s">
        <v>188</v>
      </c>
      <c r="J797" s="30">
        <f t="shared" si="445"/>
        <v>0</v>
      </c>
      <c r="K797" s="30">
        <f t="shared" si="445"/>
        <v>0</v>
      </c>
      <c r="L797" s="30">
        <f t="shared" si="445"/>
        <v>0</v>
      </c>
      <c r="M797" s="30">
        <f t="shared" si="445"/>
        <v>339.7</v>
      </c>
      <c r="N797" s="30">
        <f t="shared" si="445"/>
        <v>339.7</v>
      </c>
      <c r="O797" s="30">
        <f t="shared" si="445"/>
        <v>0</v>
      </c>
      <c r="P797" s="30">
        <f t="shared" si="445"/>
        <v>0</v>
      </c>
      <c r="Q797" s="30">
        <f t="shared" si="445"/>
        <v>0</v>
      </c>
      <c r="R797" s="30">
        <f t="shared" si="445"/>
        <v>299.89999999999998</v>
      </c>
      <c r="S797" s="30">
        <f t="shared" si="445"/>
        <v>299.89999999999998</v>
      </c>
    </row>
    <row r="798" spans="1:19" s="24" customFormat="1" ht="15" customHeight="1">
      <c r="A798" s="151" t="s">
        <v>189</v>
      </c>
      <c r="B798" s="110" t="s">
        <v>277</v>
      </c>
      <c r="C798" s="110" t="s">
        <v>163</v>
      </c>
      <c r="D798" s="111" t="s">
        <v>121</v>
      </c>
      <c r="E798" s="132" t="s">
        <v>481</v>
      </c>
      <c r="F798" s="133" t="s">
        <v>122</v>
      </c>
      <c r="G798" s="133" t="s">
        <v>340</v>
      </c>
      <c r="H798" s="134" t="s">
        <v>32</v>
      </c>
      <c r="I798" s="134" t="s">
        <v>190</v>
      </c>
      <c r="J798" s="128"/>
      <c r="K798" s="128"/>
      <c r="L798" s="128"/>
      <c r="M798" s="128">
        <v>339.7</v>
      </c>
      <c r="N798" s="2">
        <f>SUM(J798:M798)</f>
        <v>339.7</v>
      </c>
      <c r="O798" s="128"/>
      <c r="P798" s="128"/>
      <c r="Q798" s="128"/>
      <c r="R798" s="2">
        <v>299.89999999999998</v>
      </c>
      <c r="S798" s="2">
        <v>299.89999999999998</v>
      </c>
    </row>
    <row r="799" spans="1:19" s="17" customFormat="1" ht="17.25" customHeight="1">
      <c r="A799" s="150" t="s">
        <v>186</v>
      </c>
      <c r="B799" s="70" t="s">
        <v>277</v>
      </c>
      <c r="C799" s="77" t="s">
        <v>163</v>
      </c>
      <c r="D799" s="26" t="s">
        <v>121</v>
      </c>
      <c r="E799" s="26" t="s">
        <v>247</v>
      </c>
      <c r="F799" s="27" t="s">
        <v>226</v>
      </c>
      <c r="G799" s="27" t="s">
        <v>340</v>
      </c>
      <c r="H799" s="1" t="s">
        <v>350</v>
      </c>
      <c r="I799" s="1"/>
      <c r="J799" s="30">
        <f t="shared" ref="J799:S800" si="446">J800</f>
        <v>51479.3</v>
      </c>
      <c r="K799" s="30">
        <f t="shared" si="446"/>
        <v>0</v>
      </c>
      <c r="L799" s="30">
        <f t="shared" si="446"/>
        <v>1106.8</v>
      </c>
      <c r="M799" s="30">
        <f t="shared" si="446"/>
        <v>0</v>
      </c>
      <c r="N799" s="30">
        <f t="shared" si="446"/>
        <v>52586.100000000006</v>
      </c>
      <c r="O799" s="30">
        <f t="shared" si="446"/>
        <v>0</v>
      </c>
      <c r="P799" s="30">
        <f t="shared" si="446"/>
        <v>0</v>
      </c>
      <c r="Q799" s="30">
        <f t="shared" si="446"/>
        <v>0</v>
      </c>
      <c r="R799" s="30">
        <f t="shared" si="446"/>
        <v>0</v>
      </c>
      <c r="S799" s="30">
        <f t="shared" si="446"/>
        <v>59704.3</v>
      </c>
    </row>
    <row r="800" spans="1:19" s="76" customFormat="1" ht="24" customHeight="1">
      <c r="A800" s="150" t="s">
        <v>187</v>
      </c>
      <c r="B800" s="14" t="s">
        <v>277</v>
      </c>
      <c r="C800" s="70" t="s">
        <v>163</v>
      </c>
      <c r="D800" s="78" t="s">
        <v>121</v>
      </c>
      <c r="E800" s="26" t="s">
        <v>247</v>
      </c>
      <c r="F800" s="27" t="s">
        <v>226</v>
      </c>
      <c r="G800" s="27" t="s">
        <v>340</v>
      </c>
      <c r="H800" s="1" t="s">
        <v>350</v>
      </c>
      <c r="I800" s="1" t="s">
        <v>188</v>
      </c>
      <c r="J800" s="30">
        <f t="shared" si="446"/>
        <v>51479.3</v>
      </c>
      <c r="K800" s="30">
        <f t="shared" si="446"/>
        <v>0</v>
      </c>
      <c r="L800" s="30">
        <f t="shared" si="446"/>
        <v>1106.8</v>
      </c>
      <c r="M800" s="30">
        <f t="shared" si="446"/>
        <v>0</v>
      </c>
      <c r="N800" s="30">
        <f t="shared" si="446"/>
        <v>52586.100000000006</v>
      </c>
      <c r="O800" s="30">
        <f t="shared" si="446"/>
        <v>0</v>
      </c>
      <c r="P800" s="30">
        <f t="shared" si="446"/>
        <v>0</v>
      </c>
      <c r="Q800" s="30">
        <f t="shared" si="446"/>
        <v>0</v>
      </c>
      <c r="R800" s="30">
        <f t="shared" si="446"/>
        <v>0</v>
      </c>
      <c r="S800" s="30">
        <f t="shared" si="446"/>
        <v>59704.3</v>
      </c>
    </row>
    <row r="801" spans="1:19" s="24" customFormat="1" ht="16.5" customHeight="1">
      <c r="A801" s="151" t="s">
        <v>189</v>
      </c>
      <c r="B801" s="130" t="s">
        <v>277</v>
      </c>
      <c r="C801" s="130" t="s">
        <v>163</v>
      </c>
      <c r="D801" s="131" t="s">
        <v>121</v>
      </c>
      <c r="E801" s="132" t="s">
        <v>247</v>
      </c>
      <c r="F801" s="133" t="s">
        <v>226</v>
      </c>
      <c r="G801" s="133" t="s">
        <v>340</v>
      </c>
      <c r="H801" s="134" t="s">
        <v>350</v>
      </c>
      <c r="I801" s="134" t="s">
        <v>190</v>
      </c>
      <c r="J801" s="128">
        <f>J802+J803</f>
        <v>51479.3</v>
      </c>
      <c r="K801" s="128">
        <f>K802+K803</f>
        <v>0</v>
      </c>
      <c r="L801" s="128">
        <f t="shared" ref="L801:Q801" si="447">L802+L803</f>
        <v>1106.8</v>
      </c>
      <c r="M801" s="128">
        <f t="shared" si="447"/>
        <v>0</v>
      </c>
      <c r="N801" s="128">
        <f t="shared" si="447"/>
        <v>52586.100000000006</v>
      </c>
      <c r="O801" s="128">
        <f t="shared" si="447"/>
        <v>0</v>
      </c>
      <c r="P801" s="128">
        <f t="shared" si="447"/>
        <v>0</v>
      </c>
      <c r="Q801" s="128">
        <f t="shared" si="447"/>
        <v>0</v>
      </c>
      <c r="R801" s="128">
        <f>R802+R803</f>
        <v>0</v>
      </c>
      <c r="S801" s="128">
        <f>S802+S803</f>
        <v>59704.3</v>
      </c>
    </row>
    <row r="802" spans="1:19" s="12" customFormat="1" ht="14.25" hidden="1" customHeight="1">
      <c r="A802" s="203" t="s">
        <v>435</v>
      </c>
      <c r="B802" s="200"/>
      <c r="C802" s="200"/>
      <c r="D802" s="201"/>
      <c r="E802" s="201"/>
      <c r="F802" s="202"/>
      <c r="G802" s="202"/>
      <c r="H802" s="129"/>
      <c r="I802" s="115" t="s">
        <v>427</v>
      </c>
      <c r="J802" s="2">
        <v>51479.3</v>
      </c>
      <c r="K802" s="2"/>
      <c r="L802" s="2">
        <f>461.8+192+453</f>
        <v>1106.8</v>
      </c>
      <c r="M802" s="2"/>
      <c r="N802" s="2">
        <f>SUM(J802:M802)</f>
        <v>52586.100000000006</v>
      </c>
      <c r="O802" s="2"/>
      <c r="P802" s="2"/>
      <c r="Q802" s="2"/>
      <c r="R802" s="2"/>
      <c r="S802" s="2">
        <v>59704.3</v>
      </c>
    </row>
    <row r="803" spans="1:19" s="17" customFormat="1" ht="25.5" hidden="1" customHeight="1">
      <c r="A803" s="136" t="s">
        <v>65</v>
      </c>
      <c r="B803" s="97" t="s">
        <v>277</v>
      </c>
      <c r="C803" s="97" t="s">
        <v>163</v>
      </c>
      <c r="D803" s="98" t="s">
        <v>121</v>
      </c>
      <c r="E803" s="98" t="s">
        <v>69</v>
      </c>
      <c r="F803" s="99" t="s">
        <v>122</v>
      </c>
      <c r="G803" s="99" t="s">
        <v>340</v>
      </c>
      <c r="H803" s="100" t="s">
        <v>341</v>
      </c>
      <c r="I803" s="100"/>
      <c r="J803" s="101">
        <f t="shared" ref="J803:S805" si="448">J804</f>
        <v>0</v>
      </c>
      <c r="K803" s="101">
        <f t="shared" si="448"/>
        <v>0</v>
      </c>
      <c r="L803" s="101">
        <f t="shared" si="448"/>
        <v>0</v>
      </c>
      <c r="M803" s="101">
        <f t="shared" si="448"/>
        <v>0</v>
      </c>
      <c r="N803" s="101">
        <f t="shared" si="448"/>
        <v>0</v>
      </c>
      <c r="O803" s="101">
        <f t="shared" si="448"/>
        <v>0</v>
      </c>
      <c r="P803" s="101">
        <f t="shared" si="448"/>
        <v>0</v>
      </c>
      <c r="Q803" s="101">
        <f t="shared" si="448"/>
        <v>0</v>
      </c>
      <c r="R803" s="101">
        <f t="shared" si="448"/>
        <v>0</v>
      </c>
      <c r="S803" s="101">
        <f t="shared" si="448"/>
        <v>0</v>
      </c>
    </row>
    <row r="804" spans="1:19" s="17" customFormat="1" ht="15" hidden="1" customHeight="1">
      <c r="A804" s="72" t="s">
        <v>66</v>
      </c>
      <c r="B804" s="70" t="s">
        <v>277</v>
      </c>
      <c r="C804" s="70" t="s">
        <v>163</v>
      </c>
      <c r="D804" s="78" t="s">
        <v>121</v>
      </c>
      <c r="E804" s="26" t="s">
        <v>69</v>
      </c>
      <c r="F804" s="27" t="s">
        <v>122</v>
      </c>
      <c r="G804" s="27" t="s">
        <v>340</v>
      </c>
      <c r="H804" s="1" t="s">
        <v>67</v>
      </c>
      <c r="I804" s="127"/>
      <c r="J804" s="32">
        <f t="shared" si="448"/>
        <v>0</v>
      </c>
      <c r="K804" s="32">
        <f t="shared" si="448"/>
        <v>0</v>
      </c>
      <c r="L804" s="32">
        <f t="shared" si="448"/>
        <v>0</v>
      </c>
      <c r="M804" s="32">
        <f t="shared" si="448"/>
        <v>0</v>
      </c>
      <c r="N804" s="32">
        <f t="shared" si="448"/>
        <v>0</v>
      </c>
      <c r="O804" s="32">
        <f t="shared" si="448"/>
        <v>0</v>
      </c>
      <c r="P804" s="32">
        <f t="shared" si="448"/>
        <v>0</v>
      </c>
      <c r="Q804" s="32">
        <f t="shared" si="448"/>
        <v>0</v>
      </c>
      <c r="R804" s="32">
        <f t="shared" si="448"/>
        <v>0</v>
      </c>
      <c r="S804" s="32">
        <f t="shared" si="448"/>
        <v>0</v>
      </c>
    </row>
    <row r="805" spans="1:19" s="13" customFormat="1" ht="26.25" hidden="1" customHeight="1">
      <c r="A805" s="150" t="s">
        <v>187</v>
      </c>
      <c r="B805" s="14" t="s">
        <v>277</v>
      </c>
      <c r="C805" s="14" t="s">
        <v>163</v>
      </c>
      <c r="D805" s="15" t="s">
        <v>121</v>
      </c>
      <c r="E805" s="15" t="s">
        <v>69</v>
      </c>
      <c r="F805" s="108" t="s">
        <v>122</v>
      </c>
      <c r="G805" s="108" t="s">
        <v>340</v>
      </c>
      <c r="H805" s="3" t="s">
        <v>67</v>
      </c>
      <c r="I805" s="3" t="s">
        <v>188</v>
      </c>
      <c r="J805" s="31">
        <f t="shared" si="448"/>
        <v>0</v>
      </c>
      <c r="K805" s="31">
        <f t="shared" si="448"/>
        <v>0</v>
      </c>
      <c r="L805" s="31">
        <f t="shared" si="448"/>
        <v>0</v>
      </c>
      <c r="M805" s="31">
        <f t="shared" si="448"/>
        <v>0</v>
      </c>
      <c r="N805" s="31">
        <f t="shared" si="448"/>
        <v>0</v>
      </c>
      <c r="O805" s="31">
        <f t="shared" si="448"/>
        <v>0</v>
      </c>
      <c r="P805" s="31">
        <f t="shared" si="448"/>
        <v>0</v>
      </c>
      <c r="Q805" s="31">
        <f t="shared" si="448"/>
        <v>0</v>
      </c>
      <c r="R805" s="31">
        <f t="shared" si="448"/>
        <v>0</v>
      </c>
      <c r="S805" s="31">
        <f t="shared" si="448"/>
        <v>0</v>
      </c>
    </row>
    <row r="806" spans="1:19" s="24" customFormat="1" ht="15.75" hidden="1" customHeight="1">
      <c r="A806" s="151" t="s">
        <v>189</v>
      </c>
      <c r="B806" s="110" t="s">
        <v>277</v>
      </c>
      <c r="C806" s="110" t="s">
        <v>163</v>
      </c>
      <c r="D806" s="111" t="s">
        <v>121</v>
      </c>
      <c r="E806" s="111" t="s">
        <v>69</v>
      </c>
      <c r="F806" s="112" t="s">
        <v>122</v>
      </c>
      <c r="G806" s="112" t="s">
        <v>340</v>
      </c>
      <c r="H806" s="113" t="s">
        <v>67</v>
      </c>
      <c r="I806" s="113" t="s">
        <v>190</v>
      </c>
      <c r="J806" s="39">
        <f>J807+J808+J809+J810+J811+J812+J813</f>
        <v>0</v>
      </c>
      <c r="K806" s="39">
        <f>K807+K808+K809+K810+K811+K812+K813</f>
        <v>0</v>
      </c>
      <c r="L806" s="39">
        <f t="shared" ref="L806:R806" si="449">L807+L808+L809+L810+L811+L812+L813</f>
        <v>0</v>
      </c>
      <c r="M806" s="39">
        <f t="shared" si="449"/>
        <v>0</v>
      </c>
      <c r="N806" s="39">
        <f t="shared" si="449"/>
        <v>0</v>
      </c>
      <c r="O806" s="39">
        <f t="shared" si="449"/>
        <v>0</v>
      </c>
      <c r="P806" s="39">
        <f t="shared" si="449"/>
        <v>0</v>
      </c>
      <c r="Q806" s="39">
        <f t="shared" si="449"/>
        <v>0</v>
      </c>
      <c r="R806" s="39">
        <f t="shared" si="449"/>
        <v>0</v>
      </c>
      <c r="S806" s="39">
        <f t="shared" ref="S806" si="450">S807+S808+S809+S810+S811+S812+S813</f>
        <v>0</v>
      </c>
    </row>
    <row r="807" spans="1:19" s="12" customFormat="1" ht="13.5" hidden="1" customHeight="1">
      <c r="A807" s="191" t="s">
        <v>92</v>
      </c>
      <c r="B807" s="36"/>
      <c r="C807" s="36"/>
      <c r="D807" s="37"/>
      <c r="E807" s="37"/>
      <c r="F807" s="114"/>
      <c r="G807" s="114"/>
      <c r="H807" s="115"/>
      <c r="I807" s="115" t="s">
        <v>303</v>
      </c>
      <c r="J807" s="2"/>
      <c r="K807" s="2"/>
      <c r="L807" s="2"/>
      <c r="M807" s="2"/>
      <c r="N807" s="2">
        <f t="shared" ref="N807:N813" si="451">SUM(J807:M807)</f>
        <v>0</v>
      </c>
      <c r="O807" s="2"/>
      <c r="P807" s="2"/>
      <c r="Q807" s="2"/>
      <c r="R807" s="2">
        <f t="shared" ref="R807:S813" si="452">N807+Q807</f>
        <v>0</v>
      </c>
      <c r="S807" s="2">
        <f t="shared" si="452"/>
        <v>0</v>
      </c>
    </row>
    <row r="808" spans="1:19" s="12" customFormat="1" ht="13.5" hidden="1" customHeight="1">
      <c r="A808" s="191" t="s">
        <v>171</v>
      </c>
      <c r="B808" s="36"/>
      <c r="C808" s="36"/>
      <c r="D808" s="37"/>
      <c r="E808" s="37"/>
      <c r="F808" s="114"/>
      <c r="G808" s="114"/>
      <c r="H808" s="115"/>
      <c r="I808" s="115" t="s">
        <v>303</v>
      </c>
      <c r="J808" s="2"/>
      <c r="K808" s="2"/>
      <c r="L808" s="2"/>
      <c r="M808" s="2"/>
      <c r="N808" s="2">
        <f t="shared" si="451"/>
        <v>0</v>
      </c>
      <c r="O808" s="2"/>
      <c r="P808" s="2"/>
      <c r="Q808" s="2"/>
      <c r="R808" s="2">
        <f t="shared" si="452"/>
        <v>0</v>
      </c>
      <c r="S808" s="2">
        <f t="shared" si="452"/>
        <v>0</v>
      </c>
    </row>
    <row r="809" spans="1:19" s="12" customFormat="1" ht="13.5" hidden="1" customHeight="1">
      <c r="A809" s="191" t="s">
        <v>93</v>
      </c>
      <c r="B809" s="36"/>
      <c r="C809" s="36"/>
      <c r="D809" s="37"/>
      <c r="E809" s="37"/>
      <c r="F809" s="114"/>
      <c r="G809" s="114"/>
      <c r="H809" s="115"/>
      <c r="I809" s="115" t="s">
        <v>303</v>
      </c>
      <c r="J809" s="2"/>
      <c r="K809" s="2"/>
      <c r="L809" s="2"/>
      <c r="M809" s="2"/>
      <c r="N809" s="2">
        <f t="shared" si="451"/>
        <v>0</v>
      </c>
      <c r="O809" s="2"/>
      <c r="P809" s="2"/>
      <c r="Q809" s="2"/>
      <c r="R809" s="2">
        <f t="shared" si="452"/>
        <v>0</v>
      </c>
      <c r="S809" s="2">
        <f t="shared" si="452"/>
        <v>0</v>
      </c>
    </row>
    <row r="810" spans="1:19" s="12" customFormat="1" ht="13.5" hidden="1" customHeight="1">
      <c r="A810" s="191" t="s">
        <v>94</v>
      </c>
      <c r="B810" s="36"/>
      <c r="C810" s="36"/>
      <c r="D810" s="37"/>
      <c r="E810" s="37"/>
      <c r="F810" s="114"/>
      <c r="G810" s="114"/>
      <c r="H810" s="115"/>
      <c r="I810" s="115" t="s">
        <v>303</v>
      </c>
      <c r="J810" s="2"/>
      <c r="K810" s="2"/>
      <c r="L810" s="2"/>
      <c r="M810" s="2"/>
      <c r="N810" s="2">
        <f t="shared" si="451"/>
        <v>0</v>
      </c>
      <c r="O810" s="2"/>
      <c r="P810" s="2"/>
      <c r="Q810" s="2"/>
      <c r="R810" s="2">
        <f t="shared" si="452"/>
        <v>0</v>
      </c>
      <c r="S810" s="2">
        <f t="shared" si="452"/>
        <v>0</v>
      </c>
    </row>
    <row r="811" spans="1:19" s="12" customFormat="1" ht="13.5" hidden="1" customHeight="1">
      <c r="A811" s="191" t="s">
        <v>95</v>
      </c>
      <c r="B811" s="36"/>
      <c r="C811" s="36"/>
      <c r="D811" s="37"/>
      <c r="E811" s="37"/>
      <c r="F811" s="114"/>
      <c r="G811" s="114"/>
      <c r="H811" s="115"/>
      <c r="I811" s="115" t="s">
        <v>303</v>
      </c>
      <c r="J811" s="2"/>
      <c r="K811" s="2"/>
      <c r="L811" s="2"/>
      <c r="M811" s="2"/>
      <c r="N811" s="2">
        <f t="shared" si="451"/>
        <v>0</v>
      </c>
      <c r="O811" s="2"/>
      <c r="P811" s="2"/>
      <c r="Q811" s="2"/>
      <c r="R811" s="2">
        <f t="shared" si="452"/>
        <v>0</v>
      </c>
      <c r="S811" s="2">
        <f t="shared" si="452"/>
        <v>0</v>
      </c>
    </row>
    <row r="812" spans="1:19" s="12" customFormat="1" ht="13.5" hidden="1" customHeight="1">
      <c r="A812" s="191" t="s">
        <v>96</v>
      </c>
      <c r="B812" s="36"/>
      <c r="C812" s="36"/>
      <c r="D812" s="37"/>
      <c r="E812" s="37"/>
      <c r="F812" s="114"/>
      <c r="G812" s="114"/>
      <c r="H812" s="115"/>
      <c r="I812" s="115" t="s">
        <v>303</v>
      </c>
      <c r="J812" s="2"/>
      <c r="K812" s="2"/>
      <c r="L812" s="2"/>
      <c r="M812" s="2"/>
      <c r="N812" s="2">
        <f t="shared" si="451"/>
        <v>0</v>
      </c>
      <c r="O812" s="2"/>
      <c r="P812" s="2"/>
      <c r="Q812" s="2"/>
      <c r="R812" s="2">
        <f t="shared" si="452"/>
        <v>0</v>
      </c>
      <c r="S812" s="2">
        <f t="shared" si="452"/>
        <v>0</v>
      </c>
    </row>
    <row r="813" spans="1:19" s="12" customFormat="1" ht="13.5" hidden="1" customHeight="1">
      <c r="A813" s="191" t="s">
        <v>97</v>
      </c>
      <c r="B813" s="36"/>
      <c r="C813" s="36"/>
      <c r="D813" s="37"/>
      <c r="E813" s="37"/>
      <c r="F813" s="114"/>
      <c r="G813" s="114"/>
      <c r="H813" s="115"/>
      <c r="I813" s="115" t="s">
        <v>303</v>
      </c>
      <c r="J813" s="2"/>
      <c r="K813" s="2"/>
      <c r="L813" s="2"/>
      <c r="M813" s="2"/>
      <c r="N813" s="2">
        <f t="shared" si="451"/>
        <v>0</v>
      </c>
      <c r="O813" s="2"/>
      <c r="P813" s="2"/>
      <c r="Q813" s="2"/>
      <c r="R813" s="2">
        <f t="shared" si="452"/>
        <v>0</v>
      </c>
      <c r="S813" s="2">
        <f t="shared" si="452"/>
        <v>0</v>
      </c>
    </row>
    <row r="814" spans="1:19" s="76" customFormat="1" ht="15.75" customHeight="1">
      <c r="A814" s="73" t="s">
        <v>44</v>
      </c>
      <c r="B814" s="67" t="s">
        <v>277</v>
      </c>
      <c r="C814" s="67" t="s">
        <v>163</v>
      </c>
      <c r="D814" s="67" t="s">
        <v>131</v>
      </c>
      <c r="E814" s="304"/>
      <c r="F814" s="305"/>
      <c r="G814" s="305"/>
      <c r="H814" s="306"/>
      <c r="I814" s="67"/>
      <c r="J814" s="81">
        <f>J823+J856+J873+J905+J890+J815</f>
        <v>61475.1</v>
      </c>
      <c r="K814" s="81">
        <f>K823+K856+K873+K905+K890+K815</f>
        <v>-2646.3</v>
      </c>
      <c r="L814" s="81">
        <f t="shared" ref="L814:R814" si="453">L823+L856+L873+L905+L890+L815</f>
        <v>-409</v>
      </c>
      <c r="M814" s="81">
        <f t="shared" si="453"/>
        <v>19415.600000000002</v>
      </c>
      <c r="N814" s="81">
        <f t="shared" si="453"/>
        <v>77835.399999999994</v>
      </c>
      <c r="O814" s="81">
        <f t="shared" si="453"/>
        <v>0</v>
      </c>
      <c r="P814" s="81">
        <f t="shared" si="453"/>
        <v>0</v>
      </c>
      <c r="Q814" s="81">
        <f t="shared" si="453"/>
        <v>0</v>
      </c>
      <c r="R814" s="81">
        <f t="shared" si="453"/>
        <v>83289.399999999994</v>
      </c>
      <c r="S814" s="81">
        <f>S823+S856+S873+S905+S890+S815+S896</f>
        <v>85396.7</v>
      </c>
    </row>
    <row r="815" spans="1:19" s="17" customFormat="1" ht="39" hidden="1" customHeight="1">
      <c r="A815" s="189" t="s">
        <v>457</v>
      </c>
      <c r="B815" s="67" t="s">
        <v>277</v>
      </c>
      <c r="C815" s="19" t="s">
        <v>163</v>
      </c>
      <c r="D815" s="20" t="s">
        <v>131</v>
      </c>
      <c r="E815" s="20" t="s">
        <v>163</v>
      </c>
      <c r="F815" s="21" t="s">
        <v>122</v>
      </c>
      <c r="G815" s="21" t="s">
        <v>340</v>
      </c>
      <c r="H815" s="22" t="s">
        <v>341</v>
      </c>
      <c r="I815" s="22"/>
      <c r="J815" s="33">
        <f t="shared" ref="J815:S817" si="454">J816</f>
        <v>556.6</v>
      </c>
      <c r="K815" s="33">
        <f t="shared" si="454"/>
        <v>0</v>
      </c>
      <c r="L815" s="33">
        <f t="shared" si="454"/>
        <v>-159</v>
      </c>
      <c r="M815" s="33">
        <f t="shared" si="454"/>
        <v>0</v>
      </c>
      <c r="N815" s="33">
        <f t="shared" si="454"/>
        <v>397.6</v>
      </c>
      <c r="O815" s="33">
        <f t="shared" si="454"/>
        <v>0</v>
      </c>
      <c r="P815" s="33">
        <f t="shared" si="454"/>
        <v>0</v>
      </c>
      <c r="Q815" s="33">
        <f t="shared" si="454"/>
        <v>0</v>
      </c>
      <c r="R815" s="33">
        <f t="shared" si="454"/>
        <v>0</v>
      </c>
      <c r="S815" s="33">
        <f t="shared" si="454"/>
        <v>0</v>
      </c>
    </row>
    <row r="816" spans="1:19" s="17" customFormat="1" ht="15.75" hidden="1" customHeight="1">
      <c r="A816" s="150" t="s">
        <v>186</v>
      </c>
      <c r="B816" s="70" t="s">
        <v>277</v>
      </c>
      <c r="C816" s="77" t="s">
        <v>163</v>
      </c>
      <c r="D816" s="26" t="s">
        <v>131</v>
      </c>
      <c r="E816" s="26" t="s">
        <v>163</v>
      </c>
      <c r="F816" s="27" t="s">
        <v>122</v>
      </c>
      <c r="G816" s="27" t="s">
        <v>340</v>
      </c>
      <c r="H816" s="1" t="s">
        <v>350</v>
      </c>
      <c r="I816" s="1"/>
      <c r="J816" s="30">
        <f t="shared" si="454"/>
        <v>556.6</v>
      </c>
      <c r="K816" s="30">
        <f t="shared" si="454"/>
        <v>0</v>
      </c>
      <c r="L816" s="30">
        <f t="shared" si="454"/>
        <v>-159</v>
      </c>
      <c r="M816" s="30">
        <f t="shared" si="454"/>
        <v>0</v>
      </c>
      <c r="N816" s="30">
        <f t="shared" si="454"/>
        <v>397.6</v>
      </c>
      <c r="O816" s="30">
        <f t="shared" si="454"/>
        <v>0</v>
      </c>
      <c r="P816" s="30">
        <f t="shared" si="454"/>
        <v>0</v>
      </c>
      <c r="Q816" s="30">
        <f t="shared" si="454"/>
        <v>0</v>
      </c>
      <c r="R816" s="30">
        <f t="shared" si="454"/>
        <v>0</v>
      </c>
      <c r="S816" s="30">
        <f t="shared" si="454"/>
        <v>0</v>
      </c>
    </row>
    <row r="817" spans="1:19" s="76" customFormat="1" ht="24" hidden="1" customHeight="1">
      <c r="A817" s="150" t="s">
        <v>187</v>
      </c>
      <c r="B817" s="14" t="s">
        <v>277</v>
      </c>
      <c r="C817" s="70" t="s">
        <v>163</v>
      </c>
      <c r="D817" s="78" t="s">
        <v>131</v>
      </c>
      <c r="E817" s="26" t="s">
        <v>163</v>
      </c>
      <c r="F817" s="27" t="s">
        <v>122</v>
      </c>
      <c r="G817" s="27" t="s">
        <v>340</v>
      </c>
      <c r="H817" s="1" t="s">
        <v>350</v>
      </c>
      <c r="I817" s="1" t="s">
        <v>188</v>
      </c>
      <c r="J817" s="30">
        <f t="shared" si="454"/>
        <v>556.6</v>
      </c>
      <c r="K817" s="30">
        <f t="shared" si="454"/>
        <v>0</v>
      </c>
      <c r="L817" s="30">
        <f t="shared" si="454"/>
        <v>-159</v>
      </c>
      <c r="M817" s="30">
        <f t="shared" si="454"/>
        <v>0</v>
      </c>
      <c r="N817" s="30">
        <f t="shared" si="454"/>
        <v>397.6</v>
      </c>
      <c r="O817" s="30">
        <f t="shared" si="454"/>
        <v>0</v>
      </c>
      <c r="P817" s="30">
        <f t="shared" si="454"/>
        <v>0</v>
      </c>
      <c r="Q817" s="30">
        <f t="shared" si="454"/>
        <v>0</v>
      </c>
      <c r="R817" s="30">
        <f t="shared" si="454"/>
        <v>0</v>
      </c>
      <c r="S817" s="30">
        <f t="shared" si="454"/>
        <v>0</v>
      </c>
    </row>
    <row r="818" spans="1:19" s="24" customFormat="1" ht="14.25" hidden="1" customHeight="1">
      <c r="A818" s="151" t="s">
        <v>189</v>
      </c>
      <c r="B818" s="130" t="s">
        <v>277</v>
      </c>
      <c r="C818" s="130" t="s">
        <v>163</v>
      </c>
      <c r="D818" s="131" t="s">
        <v>131</v>
      </c>
      <c r="E818" s="132" t="s">
        <v>163</v>
      </c>
      <c r="F818" s="133" t="s">
        <v>122</v>
      </c>
      <c r="G818" s="133" t="s">
        <v>340</v>
      </c>
      <c r="H818" s="134" t="s">
        <v>350</v>
      </c>
      <c r="I818" s="134" t="s">
        <v>190</v>
      </c>
      <c r="J818" s="128">
        <f>J819+J820+J821+J822</f>
        <v>556.6</v>
      </c>
      <c r="K818" s="128">
        <f>K819+K820+K821+K822</f>
        <v>0</v>
      </c>
      <c r="L818" s="128">
        <f t="shared" ref="L818:Q818" si="455">L819+L820+L821+L822</f>
        <v>-159</v>
      </c>
      <c r="M818" s="128">
        <f t="shared" si="455"/>
        <v>0</v>
      </c>
      <c r="N818" s="128">
        <f t="shared" si="455"/>
        <v>397.6</v>
      </c>
      <c r="O818" s="128">
        <f t="shared" si="455"/>
        <v>0</v>
      </c>
      <c r="P818" s="128">
        <f t="shared" si="455"/>
        <v>0</v>
      </c>
      <c r="Q818" s="128">
        <f t="shared" si="455"/>
        <v>0</v>
      </c>
      <c r="R818" s="128">
        <f>R819+R820+R821+R822</f>
        <v>0</v>
      </c>
      <c r="S818" s="128">
        <f>S819+S820+S821+S822</f>
        <v>0</v>
      </c>
    </row>
    <row r="819" spans="1:19" s="12" customFormat="1" ht="19.5" hidden="1" customHeight="1">
      <c r="A819" s="4" t="s">
        <v>708</v>
      </c>
      <c r="B819" s="42"/>
      <c r="C819" s="42"/>
      <c r="D819" s="43"/>
      <c r="E819" s="43"/>
      <c r="F819" s="44"/>
      <c r="G819" s="44"/>
      <c r="H819" s="45"/>
      <c r="I819" s="9" t="s">
        <v>303</v>
      </c>
      <c r="J819" s="2">
        <v>99.9</v>
      </c>
      <c r="K819" s="2"/>
      <c r="L819" s="2">
        <v>-99.9</v>
      </c>
      <c r="M819" s="2"/>
      <c r="N819" s="2">
        <f>SUM(J819:M819)</f>
        <v>0</v>
      </c>
      <c r="O819" s="2"/>
      <c r="P819" s="2"/>
      <c r="Q819" s="2"/>
      <c r="R819" s="2"/>
      <c r="S819" s="2"/>
    </row>
    <row r="820" spans="1:19" s="12" customFormat="1" ht="15" hidden="1" customHeight="1">
      <c r="A820" s="191" t="s">
        <v>602</v>
      </c>
      <c r="B820" s="42"/>
      <c r="C820" s="42"/>
      <c r="D820" s="43"/>
      <c r="E820" s="43"/>
      <c r="F820" s="44"/>
      <c r="G820" s="44"/>
      <c r="H820" s="45"/>
      <c r="I820" s="9" t="s">
        <v>303</v>
      </c>
      <c r="J820" s="2">
        <v>200</v>
      </c>
      <c r="K820" s="2"/>
      <c r="L820" s="2"/>
      <c r="M820" s="2"/>
      <c r="N820" s="2">
        <f>SUM(J820:M820)</f>
        <v>200</v>
      </c>
      <c r="O820" s="2"/>
      <c r="P820" s="2"/>
      <c r="Q820" s="2"/>
      <c r="R820" s="2"/>
      <c r="S820" s="2"/>
    </row>
    <row r="821" spans="1:19" s="24" customFormat="1" ht="15.75" hidden="1" customHeight="1">
      <c r="A821" s="46" t="s">
        <v>581</v>
      </c>
      <c r="B821" s="47"/>
      <c r="C821" s="47"/>
      <c r="D821" s="48"/>
      <c r="E821" s="48"/>
      <c r="F821" s="49"/>
      <c r="G821" s="49"/>
      <c r="H821" s="50"/>
      <c r="I821" s="50"/>
      <c r="J821" s="29">
        <v>197.6</v>
      </c>
      <c r="K821" s="29"/>
      <c r="L821" s="29"/>
      <c r="M821" s="29"/>
      <c r="N821" s="2">
        <f>SUM(J821:M821)</f>
        <v>197.6</v>
      </c>
      <c r="O821" s="29"/>
      <c r="P821" s="29"/>
      <c r="Q821" s="29"/>
      <c r="R821" s="2"/>
      <c r="S821" s="2"/>
    </row>
    <row r="822" spans="1:19" s="24" customFormat="1" ht="15.75" hidden="1" customHeight="1">
      <c r="A822" s="46" t="s">
        <v>709</v>
      </c>
      <c r="B822" s="47"/>
      <c r="C822" s="47"/>
      <c r="D822" s="48"/>
      <c r="E822" s="48"/>
      <c r="F822" s="49"/>
      <c r="G822" s="49"/>
      <c r="H822" s="50"/>
      <c r="I822" s="50"/>
      <c r="J822" s="29">
        <v>59.1</v>
      </c>
      <c r="K822" s="29"/>
      <c r="L822" s="29">
        <v>-59.1</v>
      </c>
      <c r="M822" s="29"/>
      <c r="N822" s="2">
        <f>SUM(J822:M822)</f>
        <v>0</v>
      </c>
      <c r="O822" s="29"/>
      <c r="P822" s="29"/>
      <c r="Q822" s="29"/>
      <c r="R822" s="2"/>
      <c r="S822" s="2"/>
    </row>
    <row r="823" spans="1:19" s="23" customFormat="1" ht="27" customHeight="1">
      <c r="A823" s="189" t="s">
        <v>458</v>
      </c>
      <c r="B823" s="67" t="s">
        <v>277</v>
      </c>
      <c r="C823" s="67" t="s">
        <v>163</v>
      </c>
      <c r="D823" s="116" t="s">
        <v>131</v>
      </c>
      <c r="E823" s="20" t="s">
        <v>247</v>
      </c>
      <c r="F823" s="21" t="s">
        <v>122</v>
      </c>
      <c r="G823" s="21" t="s">
        <v>340</v>
      </c>
      <c r="H823" s="22" t="s">
        <v>341</v>
      </c>
      <c r="I823" s="22"/>
      <c r="J823" s="33">
        <f>J824+J829</f>
        <v>16445.400000000001</v>
      </c>
      <c r="K823" s="33">
        <f>K824+K829</f>
        <v>-1002.8000000000002</v>
      </c>
      <c r="L823" s="33">
        <f t="shared" ref="L823:R823" si="456">L824+L829</f>
        <v>0</v>
      </c>
      <c r="M823" s="33">
        <f t="shared" si="456"/>
        <v>18966.3</v>
      </c>
      <c r="N823" s="33">
        <f t="shared" si="456"/>
        <v>34408.9</v>
      </c>
      <c r="O823" s="33">
        <f t="shared" si="456"/>
        <v>0</v>
      </c>
      <c r="P823" s="33">
        <f t="shared" si="456"/>
        <v>0</v>
      </c>
      <c r="Q823" s="33">
        <f t="shared" si="456"/>
        <v>0</v>
      </c>
      <c r="R823" s="33">
        <f t="shared" si="456"/>
        <v>39149.300000000003</v>
      </c>
      <c r="S823" s="33">
        <f t="shared" ref="S823" si="457">S824+S829</f>
        <v>0</v>
      </c>
    </row>
    <row r="824" spans="1:19" s="17" customFormat="1" ht="28.5" hidden="1" customHeight="1">
      <c r="A824" s="150" t="s">
        <v>460</v>
      </c>
      <c r="B824" s="70" t="s">
        <v>277</v>
      </c>
      <c r="C824" s="70" t="s">
        <v>163</v>
      </c>
      <c r="D824" s="78" t="s">
        <v>131</v>
      </c>
      <c r="E824" s="155" t="s">
        <v>247</v>
      </c>
      <c r="F824" s="156" t="s">
        <v>137</v>
      </c>
      <c r="G824" s="156" t="s">
        <v>340</v>
      </c>
      <c r="H824" s="157" t="s">
        <v>341</v>
      </c>
      <c r="I824" s="1"/>
      <c r="J824" s="30">
        <f>J825</f>
        <v>50</v>
      </c>
      <c r="K824" s="30">
        <f>K825</f>
        <v>0</v>
      </c>
      <c r="L824" s="30">
        <f t="shared" ref="L824:S824" si="458">L825</f>
        <v>0</v>
      </c>
      <c r="M824" s="30">
        <f t="shared" si="458"/>
        <v>0</v>
      </c>
      <c r="N824" s="30">
        <f t="shared" si="458"/>
        <v>50</v>
      </c>
      <c r="O824" s="30">
        <f t="shared" si="458"/>
        <v>0</v>
      </c>
      <c r="P824" s="30">
        <f t="shared" si="458"/>
        <v>0</v>
      </c>
      <c r="Q824" s="30">
        <f t="shared" si="458"/>
        <v>0</v>
      </c>
      <c r="R824" s="30">
        <f t="shared" si="458"/>
        <v>0</v>
      </c>
      <c r="S824" s="30">
        <f t="shared" si="458"/>
        <v>0</v>
      </c>
    </row>
    <row r="825" spans="1:19" s="17" customFormat="1" ht="27" hidden="1" customHeight="1">
      <c r="A825" s="150" t="s">
        <v>888</v>
      </c>
      <c r="B825" s="70" t="s">
        <v>277</v>
      </c>
      <c r="C825" s="77" t="s">
        <v>163</v>
      </c>
      <c r="D825" s="26" t="s">
        <v>131</v>
      </c>
      <c r="E825" s="26" t="s">
        <v>247</v>
      </c>
      <c r="F825" s="27" t="s">
        <v>137</v>
      </c>
      <c r="G825" s="27" t="s">
        <v>340</v>
      </c>
      <c r="H825" s="1" t="s">
        <v>889</v>
      </c>
      <c r="I825" s="1"/>
      <c r="J825" s="30">
        <f t="shared" ref="J825:S827" si="459">J826</f>
        <v>50</v>
      </c>
      <c r="K825" s="30">
        <f t="shared" si="459"/>
        <v>0</v>
      </c>
      <c r="L825" s="30">
        <f t="shared" si="459"/>
        <v>0</v>
      </c>
      <c r="M825" s="30">
        <f t="shared" si="459"/>
        <v>0</v>
      </c>
      <c r="N825" s="30">
        <f t="shared" si="459"/>
        <v>50</v>
      </c>
      <c r="O825" s="30">
        <f t="shared" si="459"/>
        <v>0</v>
      </c>
      <c r="P825" s="30">
        <f t="shared" si="459"/>
        <v>0</v>
      </c>
      <c r="Q825" s="30">
        <f t="shared" si="459"/>
        <v>0</v>
      </c>
      <c r="R825" s="30">
        <f t="shared" si="459"/>
        <v>0</v>
      </c>
      <c r="S825" s="30">
        <f t="shared" si="459"/>
        <v>0</v>
      </c>
    </row>
    <row r="826" spans="1:19" s="76" customFormat="1" ht="24" hidden="1" customHeight="1">
      <c r="A826" s="150" t="s">
        <v>187</v>
      </c>
      <c r="B826" s="14" t="s">
        <v>277</v>
      </c>
      <c r="C826" s="70" t="s">
        <v>163</v>
      </c>
      <c r="D826" s="78" t="s">
        <v>131</v>
      </c>
      <c r="E826" s="26" t="s">
        <v>247</v>
      </c>
      <c r="F826" s="27" t="s">
        <v>137</v>
      </c>
      <c r="G826" s="27" t="s">
        <v>340</v>
      </c>
      <c r="H826" s="1" t="s">
        <v>889</v>
      </c>
      <c r="I826" s="1" t="s">
        <v>188</v>
      </c>
      <c r="J826" s="30">
        <f t="shared" si="459"/>
        <v>50</v>
      </c>
      <c r="K826" s="30">
        <f t="shared" si="459"/>
        <v>0</v>
      </c>
      <c r="L826" s="30">
        <f t="shared" si="459"/>
        <v>0</v>
      </c>
      <c r="M826" s="30">
        <f t="shared" si="459"/>
        <v>0</v>
      </c>
      <c r="N826" s="30">
        <f t="shared" si="459"/>
        <v>50</v>
      </c>
      <c r="O826" s="30">
        <f t="shared" si="459"/>
        <v>0</v>
      </c>
      <c r="P826" s="30">
        <f t="shared" si="459"/>
        <v>0</v>
      </c>
      <c r="Q826" s="30">
        <f t="shared" si="459"/>
        <v>0</v>
      </c>
      <c r="R826" s="30">
        <f t="shared" si="459"/>
        <v>0</v>
      </c>
      <c r="S826" s="30">
        <f t="shared" si="459"/>
        <v>0</v>
      </c>
    </row>
    <row r="827" spans="1:19" s="24" customFormat="1" ht="15.75" hidden="1" customHeight="1">
      <c r="A827" s="151" t="s">
        <v>189</v>
      </c>
      <c r="B827" s="130" t="s">
        <v>277</v>
      </c>
      <c r="C827" s="130" t="s">
        <v>163</v>
      </c>
      <c r="D827" s="131" t="s">
        <v>131</v>
      </c>
      <c r="E827" s="132" t="s">
        <v>247</v>
      </c>
      <c r="F827" s="133" t="s">
        <v>137</v>
      </c>
      <c r="G827" s="133" t="s">
        <v>340</v>
      </c>
      <c r="H827" s="134" t="s">
        <v>889</v>
      </c>
      <c r="I827" s="134" t="s">
        <v>190</v>
      </c>
      <c r="J827" s="128">
        <f t="shared" si="459"/>
        <v>50</v>
      </c>
      <c r="K827" s="128">
        <f t="shared" si="459"/>
        <v>0</v>
      </c>
      <c r="L827" s="128">
        <f t="shared" si="459"/>
        <v>0</v>
      </c>
      <c r="M827" s="128">
        <f t="shared" si="459"/>
        <v>0</v>
      </c>
      <c r="N827" s="128">
        <f t="shared" si="459"/>
        <v>50</v>
      </c>
      <c r="O827" s="128">
        <f t="shared" si="459"/>
        <v>0</v>
      </c>
      <c r="P827" s="128">
        <f t="shared" si="459"/>
        <v>0</v>
      </c>
      <c r="Q827" s="128">
        <f t="shared" si="459"/>
        <v>0</v>
      </c>
      <c r="R827" s="128">
        <f t="shared" si="459"/>
        <v>0</v>
      </c>
      <c r="S827" s="128">
        <f t="shared" si="459"/>
        <v>0</v>
      </c>
    </row>
    <row r="828" spans="1:19" s="12" customFormat="1" ht="34.9" hidden="1" customHeight="1">
      <c r="A828" s="4" t="s">
        <v>890</v>
      </c>
      <c r="B828" s="200"/>
      <c r="C828" s="200"/>
      <c r="D828" s="201"/>
      <c r="E828" s="201"/>
      <c r="F828" s="202"/>
      <c r="G828" s="202"/>
      <c r="H828" s="129"/>
      <c r="I828" s="115" t="s">
        <v>303</v>
      </c>
      <c r="J828" s="128">
        <v>50</v>
      </c>
      <c r="K828" s="128"/>
      <c r="L828" s="128"/>
      <c r="M828" s="128"/>
      <c r="N828" s="2">
        <f>SUM(J828:M828)</f>
        <v>50</v>
      </c>
      <c r="O828" s="128"/>
      <c r="P828" s="128"/>
      <c r="Q828" s="128"/>
      <c r="R828" s="2"/>
      <c r="S828" s="2"/>
    </row>
    <row r="829" spans="1:19" s="23" customFormat="1" ht="42.75" customHeight="1">
      <c r="A829" s="150" t="s">
        <v>462</v>
      </c>
      <c r="B829" s="70" t="s">
        <v>277</v>
      </c>
      <c r="C829" s="70" t="s">
        <v>163</v>
      </c>
      <c r="D829" s="78" t="s">
        <v>131</v>
      </c>
      <c r="E829" s="26" t="s">
        <v>247</v>
      </c>
      <c r="F829" s="27" t="s">
        <v>226</v>
      </c>
      <c r="G829" s="27" t="s">
        <v>340</v>
      </c>
      <c r="H829" s="1" t="s">
        <v>341</v>
      </c>
      <c r="I829" s="22"/>
      <c r="J829" s="30">
        <f>J838+J842+J834+J830</f>
        <v>16395.400000000001</v>
      </c>
      <c r="K829" s="30">
        <f>K838+K842+K834+K830</f>
        <v>-1002.8000000000002</v>
      </c>
      <c r="L829" s="30">
        <f t="shared" ref="L829:R829" si="460">L838+L842+L834+L830</f>
        <v>0</v>
      </c>
      <c r="M829" s="30">
        <f t="shared" si="460"/>
        <v>18966.3</v>
      </c>
      <c r="N829" s="30">
        <f t="shared" si="460"/>
        <v>34358.9</v>
      </c>
      <c r="O829" s="30">
        <f t="shared" si="460"/>
        <v>0</v>
      </c>
      <c r="P829" s="30">
        <f t="shared" si="460"/>
        <v>0</v>
      </c>
      <c r="Q829" s="30">
        <f t="shared" si="460"/>
        <v>0</v>
      </c>
      <c r="R829" s="30">
        <f t="shared" si="460"/>
        <v>39149.300000000003</v>
      </c>
      <c r="S829" s="30">
        <f t="shared" ref="S829" si="461">S838+S842+S834+S830</f>
        <v>0</v>
      </c>
    </row>
    <row r="830" spans="1:19" s="23" customFormat="1" ht="60" hidden="1" customHeight="1">
      <c r="A830" s="150" t="s">
        <v>582</v>
      </c>
      <c r="B830" s="70" t="s">
        <v>277</v>
      </c>
      <c r="C830" s="77" t="s">
        <v>163</v>
      </c>
      <c r="D830" s="26" t="s">
        <v>131</v>
      </c>
      <c r="E830" s="26" t="s">
        <v>247</v>
      </c>
      <c r="F830" s="27" t="s">
        <v>226</v>
      </c>
      <c r="G830" s="27" t="s">
        <v>340</v>
      </c>
      <c r="H830" s="1" t="s">
        <v>583</v>
      </c>
      <c r="I830" s="1"/>
      <c r="J830" s="30">
        <f t="shared" ref="J830:S832" si="462">J831</f>
        <v>0</v>
      </c>
      <c r="K830" s="30">
        <f t="shared" si="462"/>
        <v>0</v>
      </c>
      <c r="L830" s="30">
        <f t="shared" si="462"/>
        <v>0</v>
      </c>
      <c r="M830" s="30">
        <f t="shared" si="462"/>
        <v>49.6</v>
      </c>
      <c r="N830" s="30">
        <f t="shared" si="462"/>
        <v>49.6</v>
      </c>
      <c r="O830" s="30">
        <f t="shared" si="462"/>
        <v>0</v>
      </c>
      <c r="P830" s="30">
        <f t="shared" si="462"/>
        <v>0</v>
      </c>
      <c r="Q830" s="30">
        <f t="shared" si="462"/>
        <v>0</v>
      </c>
      <c r="R830" s="30">
        <f t="shared" si="462"/>
        <v>0</v>
      </c>
      <c r="S830" s="30">
        <f t="shared" si="462"/>
        <v>0</v>
      </c>
    </row>
    <row r="831" spans="1:19" s="23" customFormat="1" ht="27" hidden="1" customHeight="1">
      <c r="A831" s="150" t="s">
        <v>187</v>
      </c>
      <c r="B831" s="14" t="s">
        <v>277</v>
      </c>
      <c r="C831" s="70" t="s">
        <v>163</v>
      </c>
      <c r="D831" s="78" t="s">
        <v>131</v>
      </c>
      <c r="E831" s="26" t="s">
        <v>247</v>
      </c>
      <c r="F831" s="27" t="s">
        <v>226</v>
      </c>
      <c r="G831" s="27" t="s">
        <v>340</v>
      </c>
      <c r="H831" s="1" t="s">
        <v>583</v>
      </c>
      <c r="I831" s="1" t="s">
        <v>188</v>
      </c>
      <c r="J831" s="30">
        <f t="shared" si="462"/>
        <v>0</v>
      </c>
      <c r="K831" s="30">
        <f t="shared" si="462"/>
        <v>0</v>
      </c>
      <c r="L831" s="30">
        <f t="shared" si="462"/>
        <v>0</v>
      </c>
      <c r="M831" s="30">
        <f t="shared" si="462"/>
        <v>49.6</v>
      </c>
      <c r="N831" s="30">
        <f t="shared" si="462"/>
        <v>49.6</v>
      </c>
      <c r="O831" s="30">
        <f t="shared" si="462"/>
        <v>0</v>
      </c>
      <c r="P831" s="30">
        <f t="shared" si="462"/>
        <v>0</v>
      </c>
      <c r="Q831" s="30">
        <f t="shared" si="462"/>
        <v>0</v>
      </c>
      <c r="R831" s="30">
        <f t="shared" si="462"/>
        <v>0</v>
      </c>
      <c r="S831" s="30">
        <f t="shared" si="462"/>
        <v>0</v>
      </c>
    </row>
    <row r="832" spans="1:19" s="23" customFormat="1" ht="14.25" hidden="1" customHeight="1">
      <c r="A832" s="151" t="s">
        <v>283</v>
      </c>
      <c r="B832" s="130" t="s">
        <v>277</v>
      </c>
      <c r="C832" s="130" t="s">
        <v>163</v>
      </c>
      <c r="D832" s="131" t="s">
        <v>131</v>
      </c>
      <c r="E832" s="132" t="s">
        <v>247</v>
      </c>
      <c r="F832" s="133" t="s">
        <v>226</v>
      </c>
      <c r="G832" s="133" t="s">
        <v>340</v>
      </c>
      <c r="H832" s="134" t="s">
        <v>583</v>
      </c>
      <c r="I832" s="134" t="s">
        <v>284</v>
      </c>
      <c r="J832" s="30">
        <f t="shared" si="462"/>
        <v>0</v>
      </c>
      <c r="K832" s="30">
        <f t="shared" si="462"/>
        <v>0</v>
      </c>
      <c r="L832" s="30">
        <f t="shared" si="462"/>
        <v>0</v>
      </c>
      <c r="M832" s="30">
        <f t="shared" si="462"/>
        <v>49.6</v>
      </c>
      <c r="N832" s="30">
        <f t="shared" si="462"/>
        <v>49.6</v>
      </c>
      <c r="O832" s="30">
        <f t="shared" si="462"/>
        <v>0</v>
      </c>
      <c r="P832" s="30">
        <f t="shared" si="462"/>
        <v>0</v>
      </c>
      <c r="Q832" s="30">
        <f t="shared" si="462"/>
        <v>0</v>
      </c>
      <c r="R832" s="30">
        <f t="shared" si="462"/>
        <v>0</v>
      </c>
      <c r="S832" s="30">
        <f t="shared" si="462"/>
        <v>0</v>
      </c>
    </row>
    <row r="833" spans="1:19" s="13" customFormat="1" ht="13.5" hidden="1" customHeight="1">
      <c r="A833" s="196" t="s">
        <v>580</v>
      </c>
      <c r="B833" s="36"/>
      <c r="C833" s="36"/>
      <c r="D833" s="37"/>
      <c r="E833" s="37"/>
      <c r="F833" s="114"/>
      <c r="G833" s="114"/>
      <c r="H833" s="115"/>
      <c r="I833" s="115" t="s">
        <v>428</v>
      </c>
      <c r="J833" s="30"/>
      <c r="K833" s="30"/>
      <c r="L833" s="30"/>
      <c r="M833" s="30">
        <v>49.6</v>
      </c>
      <c r="N833" s="2">
        <f>SUM(J833:M833)</f>
        <v>49.6</v>
      </c>
      <c r="O833" s="30"/>
      <c r="P833" s="30"/>
      <c r="Q833" s="30"/>
      <c r="R833" s="2"/>
      <c r="S833" s="2"/>
    </row>
    <row r="834" spans="1:19" s="23" customFormat="1" ht="63.75" hidden="1" customHeight="1">
      <c r="A834" s="193" t="s">
        <v>586</v>
      </c>
      <c r="B834" s="70" t="s">
        <v>277</v>
      </c>
      <c r="C834" s="77" t="s">
        <v>163</v>
      </c>
      <c r="D834" s="26" t="s">
        <v>131</v>
      </c>
      <c r="E834" s="26" t="s">
        <v>247</v>
      </c>
      <c r="F834" s="27" t="s">
        <v>226</v>
      </c>
      <c r="G834" s="27" t="s">
        <v>340</v>
      </c>
      <c r="H834" s="1" t="s">
        <v>585</v>
      </c>
      <c r="I834" s="1"/>
      <c r="J834" s="30">
        <f t="shared" ref="J834:S836" si="463">J835</f>
        <v>71.3</v>
      </c>
      <c r="K834" s="30">
        <f t="shared" si="463"/>
        <v>0</v>
      </c>
      <c r="L834" s="30">
        <f t="shared" si="463"/>
        <v>0</v>
      </c>
      <c r="M834" s="30">
        <f t="shared" si="463"/>
        <v>0</v>
      </c>
      <c r="N834" s="30">
        <f t="shared" si="463"/>
        <v>71.3</v>
      </c>
      <c r="O834" s="30">
        <f t="shared" si="463"/>
        <v>0</v>
      </c>
      <c r="P834" s="30">
        <f t="shared" si="463"/>
        <v>0</v>
      </c>
      <c r="Q834" s="30">
        <f t="shared" si="463"/>
        <v>0</v>
      </c>
      <c r="R834" s="30">
        <f t="shared" si="463"/>
        <v>0</v>
      </c>
      <c r="S834" s="30">
        <f t="shared" si="463"/>
        <v>0</v>
      </c>
    </row>
    <row r="835" spans="1:19" s="23" customFormat="1" ht="29.25" hidden="1" customHeight="1">
      <c r="A835" s="150" t="s">
        <v>187</v>
      </c>
      <c r="B835" s="14" t="s">
        <v>277</v>
      </c>
      <c r="C835" s="70" t="s">
        <v>163</v>
      </c>
      <c r="D835" s="78" t="s">
        <v>131</v>
      </c>
      <c r="E835" s="26" t="s">
        <v>247</v>
      </c>
      <c r="F835" s="27" t="s">
        <v>226</v>
      </c>
      <c r="G835" s="27" t="s">
        <v>340</v>
      </c>
      <c r="H835" s="1" t="s">
        <v>585</v>
      </c>
      <c r="I835" s="1" t="s">
        <v>188</v>
      </c>
      <c r="J835" s="30">
        <f t="shared" si="463"/>
        <v>71.3</v>
      </c>
      <c r="K835" s="30">
        <f t="shared" si="463"/>
        <v>0</v>
      </c>
      <c r="L835" s="30">
        <f t="shared" si="463"/>
        <v>0</v>
      </c>
      <c r="M835" s="30">
        <f t="shared" si="463"/>
        <v>0</v>
      </c>
      <c r="N835" s="30">
        <f t="shared" si="463"/>
        <v>71.3</v>
      </c>
      <c r="O835" s="30">
        <f t="shared" si="463"/>
        <v>0</v>
      </c>
      <c r="P835" s="30">
        <f t="shared" si="463"/>
        <v>0</v>
      </c>
      <c r="Q835" s="30">
        <f t="shared" si="463"/>
        <v>0</v>
      </c>
      <c r="R835" s="30">
        <f t="shared" si="463"/>
        <v>0</v>
      </c>
      <c r="S835" s="30">
        <f t="shared" si="463"/>
        <v>0</v>
      </c>
    </row>
    <row r="836" spans="1:19" s="23" customFormat="1" ht="13.5" hidden="1" customHeight="1">
      <c r="A836" s="171" t="s">
        <v>283</v>
      </c>
      <c r="B836" s="130" t="s">
        <v>277</v>
      </c>
      <c r="C836" s="130" t="s">
        <v>163</v>
      </c>
      <c r="D836" s="131" t="s">
        <v>131</v>
      </c>
      <c r="E836" s="132" t="s">
        <v>247</v>
      </c>
      <c r="F836" s="133" t="s">
        <v>226</v>
      </c>
      <c r="G836" s="133" t="s">
        <v>340</v>
      </c>
      <c r="H836" s="134" t="s">
        <v>585</v>
      </c>
      <c r="I836" s="134" t="s">
        <v>284</v>
      </c>
      <c r="J836" s="30">
        <f t="shared" si="463"/>
        <v>71.3</v>
      </c>
      <c r="K836" s="30">
        <f t="shared" si="463"/>
        <v>0</v>
      </c>
      <c r="L836" s="30">
        <f t="shared" si="463"/>
        <v>0</v>
      </c>
      <c r="M836" s="30">
        <f t="shared" si="463"/>
        <v>0</v>
      </c>
      <c r="N836" s="30">
        <f t="shared" si="463"/>
        <v>71.3</v>
      </c>
      <c r="O836" s="30">
        <f t="shared" si="463"/>
        <v>0</v>
      </c>
      <c r="P836" s="30">
        <f t="shared" si="463"/>
        <v>0</v>
      </c>
      <c r="Q836" s="30">
        <f t="shared" si="463"/>
        <v>0</v>
      </c>
      <c r="R836" s="30">
        <f t="shared" si="463"/>
        <v>0</v>
      </c>
      <c r="S836" s="30">
        <f t="shared" si="463"/>
        <v>0</v>
      </c>
    </row>
    <row r="837" spans="1:19" s="23" customFormat="1" ht="13.5" hidden="1" customHeight="1">
      <c r="A837" s="196" t="s">
        <v>580</v>
      </c>
      <c r="B837" s="200"/>
      <c r="C837" s="200"/>
      <c r="D837" s="201"/>
      <c r="E837" s="201"/>
      <c r="F837" s="202"/>
      <c r="G837" s="202"/>
      <c r="H837" s="129"/>
      <c r="I837" s="115" t="s">
        <v>428</v>
      </c>
      <c r="J837" s="30">
        <v>71.3</v>
      </c>
      <c r="K837" s="30"/>
      <c r="L837" s="30"/>
      <c r="M837" s="30"/>
      <c r="N837" s="2">
        <f>SUM(J837:M837)</f>
        <v>71.3</v>
      </c>
      <c r="O837" s="30"/>
      <c r="P837" s="30"/>
      <c r="Q837" s="30"/>
      <c r="R837" s="2"/>
      <c r="S837" s="2"/>
    </row>
    <row r="838" spans="1:19" s="17" customFormat="1" ht="15" customHeight="1">
      <c r="A838" s="150" t="s">
        <v>796</v>
      </c>
      <c r="B838" s="70" t="s">
        <v>277</v>
      </c>
      <c r="C838" s="77" t="s">
        <v>163</v>
      </c>
      <c r="D838" s="26" t="s">
        <v>131</v>
      </c>
      <c r="E838" s="26" t="s">
        <v>247</v>
      </c>
      <c r="F838" s="27" t="s">
        <v>226</v>
      </c>
      <c r="G838" s="27" t="s">
        <v>340</v>
      </c>
      <c r="H838" s="1" t="s">
        <v>25</v>
      </c>
      <c r="I838" s="1"/>
      <c r="J838" s="30">
        <f t="shared" ref="J838:S840" si="464">J839</f>
        <v>0</v>
      </c>
      <c r="K838" s="30">
        <f t="shared" si="464"/>
        <v>0</v>
      </c>
      <c r="L838" s="30">
        <f t="shared" si="464"/>
        <v>0</v>
      </c>
      <c r="M838" s="30">
        <f t="shared" si="464"/>
        <v>18916.7</v>
      </c>
      <c r="N838" s="30">
        <f t="shared" si="464"/>
        <v>18916.7</v>
      </c>
      <c r="O838" s="30">
        <f t="shared" si="464"/>
        <v>0</v>
      </c>
      <c r="P838" s="30">
        <f t="shared" si="464"/>
        <v>0</v>
      </c>
      <c r="Q838" s="30">
        <f t="shared" si="464"/>
        <v>0</v>
      </c>
      <c r="R838" s="30">
        <f t="shared" si="464"/>
        <v>21029.7</v>
      </c>
      <c r="S838" s="30">
        <f t="shared" si="464"/>
        <v>0</v>
      </c>
    </row>
    <row r="839" spans="1:19" s="76" customFormat="1" ht="24" customHeight="1">
      <c r="A839" s="150" t="s">
        <v>187</v>
      </c>
      <c r="B839" s="14" t="s">
        <v>277</v>
      </c>
      <c r="C839" s="70" t="s">
        <v>163</v>
      </c>
      <c r="D839" s="78" t="s">
        <v>131</v>
      </c>
      <c r="E839" s="26" t="s">
        <v>247</v>
      </c>
      <c r="F839" s="27" t="s">
        <v>226</v>
      </c>
      <c r="G839" s="27" t="s">
        <v>340</v>
      </c>
      <c r="H839" s="1" t="s">
        <v>25</v>
      </c>
      <c r="I839" s="1" t="s">
        <v>188</v>
      </c>
      <c r="J839" s="30">
        <f t="shared" si="464"/>
        <v>0</v>
      </c>
      <c r="K839" s="30">
        <f t="shared" si="464"/>
        <v>0</v>
      </c>
      <c r="L839" s="30">
        <f t="shared" si="464"/>
        <v>0</v>
      </c>
      <c r="M839" s="30">
        <f t="shared" si="464"/>
        <v>18916.7</v>
      </c>
      <c r="N839" s="30">
        <f t="shared" si="464"/>
        <v>18916.7</v>
      </c>
      <c r="O839" s="30">
        <f t="shared" si="464"/>
        <v>0</v>
      </c>
      <c r="P839" s="30">
        <f t="shared" si="464"/>
        <v>0</v>
      </c>
      <c r="Q839" s="30">
        <f t="shared" si="464"/>
        <v>0</v>
      </c>
      <c r="R839" s="30">
        <f t="shared" si="464"/>
        <v>21029.7</v>
      </c>
      <c r="S839" s="30">
        <f t="shared" si="464"/>
        <v>0</v>
      </c>
    </row>
    <row r="840" spans="1:19" s="24" customFormat="1" ht="15.75" customHeight="1">
      <c r="A840" s="151" t="s">
        <v>189</v>
      </c>
      <c r="B840" s="130" t="s">
        <v>277</v>
      </c>
      <c r="C840" s="130" t="s">
        <v>163</v>
      </c>
      <c r="D840" s="131" t="s">
        <v>131</v>
      </c>
      <c r="E840" s="132" t="s">
        <v>247</v>
      </c>
      <c r="F840" s="133" t="s">
        <v>226</v>
      </c>
      <c r="G840" s="133" t="s">
        <v>340</v>
      </c>
      <c r="H840" s="134" t="s">
        <v>25</v>
      </c>
      <c r="I840" s="134" t="s">
        <v>190</v>
      </c>
      <c r="J840" s="128">
        <f t="shared" si="464"/>
        <v>0</v>
      </c>
      <c r="K840" s="128">
        <f t="shared" si="464"/>
        <v>0</v>
      </c>
      <c r="L840" s="128">
        <f t="shared" si="464"/>
        <v>0</v>
      </c>
      <c r="M840" s="128">
        <f t="shared" si="464"/>
        <v>18916.7</v>
      </c>
      <c r="N840" s="128">
        <f t="shared" si="464"/>
        <v>18916.7</v>
      </c>
      <c r="O840" s="128">
        <f t="shared" si="464"/>
        <v>0</v>
      </c>
      <c r="P840" s="128">
        <f t="shared" si="464"/>
        <v>0</v>
      </c>
      <c r="Q840" s="128">
        <f t="shared" si="464"/>
        <v>0</v>
      </c>
      <c r="R840" s="128">
        <f t="shared" si="464"/>
        <v>21029.7</v>
      </c>
      <c r="S840" s="128">
        <f t="shared" si="464"/>
        <v>0</v>
      </c>
    </row>
    <row r="841" spans="1:19" s="12" customFormat="1" ht="14.25" hidden="1" customHeight="1">
      <c r="A841" s="196" t="s">
        <v>445</v>
      </c>
      <c r="B841" s="200"/>
      <c r="C841" s="200"/>
      <c r="D841" s="201"/>
      <c r="E841" s="201"/>
      <c r="F841" s="202"/>
      <c r="G841" s="202"/>
      <c r="H841" s="129"/>
      <c r="I841" s="115" t="s">
        <v>427</v>
      </c>
      <c r="J841" s="128"/>
      <c r="K841" s="128"/>
      <c r="L841" s="128"/>
      <c r="M841" s="128">
        <v>18916.7</v>
      </c>
      <c r="N841" s="2">
        <f>SUM(J841:M841)</f>
        <v>18916.7</v>
      </c>
      <c r="O841" s="128"/>
      <c r="P841" s="128"/>
      <c r="Q841" s="128"/>
      <c r="R841" s="2">
        <v>21029.7</v>
      </c>
      <c r="S841" s="2"/>
    </row>
    <row r="842" spans="1:19" s="23" customFormat="1" ht="17.25" customHeight="1">
      <c r="A842" s="150" t="s">
        <v>186</v>
      </c>
      <c r="B842" s="70" t="s">
        <v>277</v>
      </c>
      <c r="C842" s="70" t="s">
        <v>163</v>
      </c>
      <c r="D842" s="78" t="s">
        <v>131</v>
      </c>
      <c r="E842" s="26" t="s">
        <v>247</v>
      </c>
      <c r="F842" s="27" t="s">
        <v>226</v>
      </c>
      <c r="G842" s="27" t="s">
        <v>340</v>
      </c>
      <c r="H842" s="1" t="s">
        <v>350</v>
      </c>
      <c r="I842" s="1"/>
      <c r="J842" s="30">
        <f>J843</f>
        <v>16324.1</v>
      </c>
      <c r="K842" s="30">
        <f>K843</f>
        <v>-1002.8000000000002</v>
      </c>
      <c r="L842" s="30">
        <f t="shared" ref="L842:S842" si="465">L843</f>
        <v>0</v>
      </c>
      <c r="M842" s="30">
        <f t="shared" si="465"/>
        <v>0</v>
      </c>
      <c r="N842" s="30">
        <f t="shared" si="465"/>
        <v>15321.3</v>
      </c>
      <c r="O842" s="30">
        <f t="shared" si="465"/>
        <v>0</v>
      </c>
      <c r="P842" s="30">
        <f t="shared" si="465"/>
        <v>0</v>
      </c>
      <c r="Q842" s="30">
        <f t="shared" si="465"/>
        <v>0</v>
      </c>
      <c r="R842" s="30">
        <f t="shared" si="465"/>
        <v>18119.599999999999</v>
      </c>
      <c r="S842" s="30">
        <f t="shared" si="465"/>
        <v>0</v>
      </c>
    </row>
    <row r="843" spans="1:19" s="23" customFormat="1" ht="24">
      <c r="A843" s="150" t="s">
        <v>187</v>
      </c>
      <c r="B843" s="70" t="s">
        <v>277</v>
      </c>
      <c r="C843" s="70" t="s">
        <v>163</v>
      </c>
      <c r="D843" s="78" t="s">
        <v>131</v>
      </c>
      <c r="E843" s="26" t="s">
        <v>247</v>
      </c>
      <c r="F843" s="27" t="s">
        <v>226</v>
      </c>
      <c r="G843" s="27" t="s">
        <v>340</v>
      </c>
      <c r="H843" s="1" t="s">
        <v>350</v>
      </c>
      <c r="I843" s="1" t="s">
        <v>188</v>
      </c>
      <c r="J843" s="30">
        <f>J844+J853</f>
        <v>16324.1</v>
      </c>
      <c r="K843" s="30">
        <f>K844+K853</f>
        <v>-1002.8000000000002</v>
      </c>
      <c r="L843" s="30">
        <f t="shared" ref="L843:R843" si="466">L844+L853</f>
        <v>0</v>
      </c>
      <c r="M843" s="30">
        <f t="shared" si="466"/>
        <v>0</v>
      </c>
      <c r="N843" s="30">
        <f t="shared" si="466"/>
        <v>15321.3</v>
      </c>
      <c r="O843" s="30">
        <f t="shared" si="466"/>
        <v>0</v>
      </c>
      <c r="P843" s="30">
        <f t="shared" si="466"/>
        <v>0</v>
      </c>
      <c r="Q843" s="30">
        <f t="shared" si="466"/>
        <v>0</v>
      </c>
      <c r="R843" s="30">
        <f t="shared" si="466"/>
        <v>18119.599999999999</v>
      </c>
      <c r="S843" s="30">
        <f t="shared" ref="S843" si="467">S844+S853</f>
        <v>0</v>
      </c>
    </row>
    <row r="844" spans="1:19" s="208" customFormat="1" ht="15" customHeight="1">
      <c r="A844" s="151" t="s">
        <v>189</v>
      </c>
      <c r="B844" s="130" t="s">
        <v>277</v>
      </c>
      <c r="C844" s="130" t="s">
        <v>163</v>
      </c>
      <c r="D844" s="131" t="s">
        <v>131</v>
      </c>
      <c r="E844" s="132" t="s">
        <v>247</v>
      </c>
      <c r="F844" s="133" t="s">
        <v>226</v>
      </c>
      <c r="G844" s="133" t="s">
        <v>340</v>
      </c>
      <c r="H844" s="134" t="s">
        <v>350</v>
      </c>
      <c r="I844" s="134" t="s">
        <v>190</v>
      </c>
      <c r="J844" s="128">
        <f>J845+J848</f>
        <v>10437.1</v>
      </c>
      <c r="K844" s="128">
        <f>K845+K848</f>
        <v>-376</v>
      </c>
      <c r="L844" s="128">
        <f t="shared" ref="L844:R844" si="468">L845+L848</f>
        <v>0</v>
      </c>
      <c r="M844" s="128">
        <f t="shared" si="468"/>
        <v>0</v>
      </c>
      <c r="N844" s="128">
        <f t="shared" si="468"/>
        <v>10061.1</v>
      </c>
      <c r="O844" s="128">
        <f t="shared" si="468"/>
        <v>0</v>
      </c>
      <c r="P844" s="128">
        <f t="shared" si="468"/>
        <v>0</v>
      </c>
      <c r="Q844" s="128">
        <f t="shared" si="468"/>
        <v>0</v>
      </c>
      <c r="R844" s="128">
        <f t="shared" si="468"/>
        <v>11469.1</v>
      </c>
      <c r="S844" s="128">
        <f t="shared" ref="S844" si="469">S845+S848</f>
        <v>0</v>
      </c>
    </row>
    <row r="845" spans="1:19" s="209" customFormat="1" ht="22.5" hidden="1" customHeight="1">
      <c r="A845" s="196" t="s">
        <v>710</v>
      </c>
      <c r="B845" s="5"/>
      <c r="C845" s="5"/>
      <c r="D845" s="6"/>
      <c r="E845" s="7"/>
      <c r="F845" s="8"/>
      <c r="G845" s="8"/>
      <c r="H845" s="9"/>
      <c r="I845" s="45" t="s">
        <v>427</v>
      </c>
      <c r="J845" s="2">
        <f>J846+J847</f>
        <v>9721.1</v>
      </c>
      <c r="K845" s="2">
        <f>K846+K847</f>
        <v>0</v>
      </c>
      <c r="L845" s="2">
        <f t="shared" ref="L845:R845" si="470">L846+L847</f>
        <v>0</v>
      </c>
      <c r="M845" s="2">
        <f t="shared" si="470"/>
        <v>0</v>
      </c>
      <c r="N845" s="2">
        <f t="shared" si="470"/>
        <v>9721.1</v>
      </c>
      <c r="O845" s="2">
        <f t="shared" si="470"/>
        <v>0</v>
      </c>
      <c r="P845" s="2">
        <f t="shared" si="470"/>
        <v>0</v>
      </c>
      <c r="Q845" s="2">
        <f t="shared" si="470"/>
        <v>0</v>
      </c>
      <c r="R845" s="2">
        <f t="shared" si="470"/>
        <v>11469.1</v>
      </c>
      <c r="S845" s="2">
        <f t="shared" ref="S845" si="471">S846+S847</f>
        <v>0</v>
      </c>
    </row>
    <row r="846" spans="1:19" s="209" customFormat="1" ht="15" hidden="1" customHeight="1">
      <c r="A846" s="196" t="s">
        <v>711</v>
      </c>
      <c r="B846" s="5"/>
      <c r="C846" s="5"/>
      <c r="D846" s="6"/>
      <c r="E846" s="7"/>
      <c r="F846" s="8"/>
      <c r="G846" s="8"/>
      <c r="H846" s="9"/>
      <c r="I846" s="9"/>
      <c r="J846" s="11">
        <v>7609.6</v>
      </c>
      <c r="K846" s="11"/>
      <c r="L846" s="11"/>
      <c r="M846" s="11"/>
      <c r="N846" s="2">
        <f>SUM(J846:M846)</f>
        <v>7609.6</v>
      </c>
      <c r="O846" s="11"/>
      <c r="P846" s="11"/>
      <c r="Q846" s="11"/>
      <c r="R846" s="2">
        <v>9392.2000000000007</v>
      </c>
      <c r="S846" s="2"/>
    </row>
    <row r="847" spans="1:19" s="209" customFormat="1" ht="15" hidden="1" customHeight="1">
      <c r="A847" s="196" t="s">
        <v>712</v>
      </c>
      <c r="B847" s="5"/>
      <c r="C847" s="5"/>
      <c r="D847" s="6"/>
      <c r="E847" s="7"/>
      <c r="F847" s="8"/>
      <c r="G847" s="8"/>
      <c r="H847" s="9"/>
      <c r="I847" s="9"/>
      <c r="J847" s="11">
        <v>2111.5</v>
      </c>
      <c r="K847" s="11"/>
      <c r="L847" s="11"/>
      <c r="M847" s="11"/>
      <c r="N847" s="2">
        <f>SUM(J847:M847)</f>
        <v>2111.5</v>
      </c>
      <c r="O847" s="11"/>
      <c r="P847" s="11"/>
      <c r="Q847" s="11"/>
      <c r="R847" s="2">
        <v>2076.9</v>
      </c>
      <c r="S847" s="2"/>
    </row>
    <row r="848" spans="1:19" s="209" customFormat="1" ht="13.5" hidden="1" customHeight="1">
      <c r="A848" s="210" t="s">
        <v>713</v>
      </c>
      <c r="B848" s="5"/>
      <c r="C848" s="5"/>
      <c r="D848" s="6"/>
      <c r="E848" s="7"/>
      <c r="F848" s="8"/>
      <c r="G848" s="8"/>
      <c r="H848" s="9"/>
      <c r="I848" s="45" t="s">
        <v>303</v>
      </c>
      <c r="J848" s="30">
        <f>J849+J852+J851+J850</f>
        <v>716</v>
      </c>
      <c r="K848" s="30">
        <f>K849+K852+K851+K850</f>
        <v>-376</v>
      </c>
      <c r="L848" s="30">
        <f t="shared" ref="L848:R848" si="472">L849+L852+L851+L850</f>
        <v>0</v>
      </c>
      <c r="M848" s="30">
        <f t="shared" si="472"/>
        <v>0</v>
      </c>
      <c r="N848" s="30">
        <f t="shared" si="472"/>
        <v>340</v>
      </c>
      <c r="O848" s="30">
        <f t="shared" si="472"/>
        <v>0</v>
      </c>
      <c r="P848" s="30">
        <f t="shared" si="472"/>
        <v>0</v>
      </c>
      <c r="Q848" s="30">
        <f t="shared" si="472"/>
        <v>0</v>
      </c>
      <c r="R848" s="30">
        <f t="shared" si="472"/>
        <v>0</v>
      </c>
      <c r="S848" s="30">
        <f t="shared" ref="S848" si="473">S849+S852+S851+S850</f>
        <v>0</v>
      </c>
    </row>
    <row r="849" spans="1:19" s="211" customFormat="1" ht="13.5" hidden="1" customHeight="1">
      <c r="A849" s="192"/>
      <c r="B849" s="177"/>
      <c r="C849" s="177"/>
      <c r="D849" s="178"/>
      <c r="E849" s="179"/>
      <c r="F849" s="180"/>
      <c r="G849" s="180"/>
      <c r="H849" s="181"/>
      <c r="I849" s="181" t="s">
        <v>303</v>
      </c>
      <c r="J849" s="160"/>
      <c r="K849" s="160"/>
      <c r="L849" s="160"/>
      <c r="M849" s="160"/>
      <c r="N849" s="2">
        <f>SUM(J849:M849)</f>
        <v>0</v>
      </c>
      <c r="O849" s="160"/>
      <c r="P849" s="160"/>
      <c r="Q849" s="160"/>
      <c r="R849" s="2"/>
      <c r="S849" s="2"/>
    </row>
    <row r="850" spans="1:19" s="211" customFormat="1" ht="13.5" hidden="1" customHeight="1">
      <c r="A850" s="212"/>
      <c r="B850" s="177"/>
      <c r="C850" s="177"/>
      <c r="D850" s="178"/>
      <c r="E850" s="179"/>
      <c r="F850" s="180"/>
      <c r="G850" s="180"/>
      <c r="H850" s="181"/>
      <c r="I850" s="181" t="s">
        <v>303</v>
      </c>
      <c r="J850" s="160">
        <v>340</v>
      </c>
      <c r="K850" s="160"/>
      <c r="L850" s="160"/>
      <c r="M850" s="160"/>
      <c r="N850" s="2">
        <f>SUM(J850:M850)</f>
        <v>340</v>
      </c>
      <c r="O850" s="160"/>
      <c r="P850" s="160"/>
      <c r="Q850" s="160"/>
      <c r="R850" s="2"/>
      <c r="S850" s="2"/>
    </row>
    <row r="851" spans="1:19" s="211" customFormat="1" ht="13.5" hidden="1" customHeight="1">
      <c r="A851" s="212"/>
      <c r="B851" s="177"/>
      <c r="C851" s="177"/>
      <c r="D851" s="178"/>
      <c r="E851" s="179"/>
      <c r="F851" s="180"/>
      <c r="G851" s="180"/>
      <c r="H851" s="181"/>
      <c r="I851" s="181" t="s">
        <v>303</v>
      </c>
      <c r="J851" s="160">
        <v>376</v>
      </c>
      <c r="K851" s="160">
        <v>-376</v>
      </c>
      <c r="L851" s="160"/>
      <c r="M851" s="160"/>
      <c r="N851" s="2">
        <f>SUM(J851:M851)</f>
        <v>0</v>
      </c>
      <c r="O851" s="160"/>
      <c r="P851" s="160"/>
      <c r="Q851" s="160"/>
      <c r="R851" s="2"/>
      <c r="S851" s="2"/>
    </row>
    <row r="852" spans="1:19" s="211" customFormat="1" ht="13.5" hidden="1" customHeight="1">
      <c r="A852" s="190"/>
      <c r="B852" s="177"/>
      <c r="C852" s="177"/>
      <c r="D852" s="178"/>
      <c r="E852" s="179"/>
      <c r="F852" s="180"/>
      <c r="G852" s="344"/>
      <c r="H852" s="345"/>
      <c r="I852" s="181" t="s">
        <v>303</v>
      </c>
      <c r="J852" s="160"/>
      <c r="K852" s="160"/>
      <c r="L852" s="160"/>
      <c r="M852" s="160"/>
      <c r="N852" s="2">
        <f>SUM(J852:M852)</f>
        <v>0</v>
      </c>
      <c r="O852" s="160"/>
      <c r="P852" s="160"/>
      <c r="Q852" s="160"/>
      <c r="R852" s="2"/>
      <c r="S852" s="2"/>
    </row>
    <row r="853" spans="1:19" s="208" customFormat="1" ht="14.25" customHeight="1">
      <c r="A853" s="171" t="s">
        <v>283</v>
      </c>
      <c r="B853" s="130" t="s">
        <v>277</v>
      </c>
      <c r="C853" s="130" t="s">
        <v>163</v>
      </c>
      <c r="D853" s="131" t="s">
        <v>131</v>
      </c>
      <c r="E853" s="132" t="s">
        <v>247</v>
      </c>
      <c r="F853" s="133" t="s">
        <v>226</v>
      </c>
      <c r="G853" s="133" t="s">
        <v>340</v>
      </c>
      <c r="H853" s="134" t="s">
        <v>350</v>
      </c>
      <c r="I853" s="134" t="s">
        <v>284</v>
      </c>
      <c r="J853" s="128">
        <f>J854+J855</f>
        <v>5887</v>
      </c>
      <c r="K853" s="128">
        <f>K854+K855</f>
        <v>-626.80000000000018</v>
      </c>
      <c r="L853" s="128">
        <f t="shared" ref="L853:R853" si="474">L854+L855</f>
        <v>0</v>
      </c>
      <c r="M853" s="128">
        <f t="shared" si="474"/>
        <v>0</v>
      </c>
      <c r="N853" s="128">
        <f t="shared" si="474"/>
        <v>5260.2</v>
      </c>
      <c r="O853" s="128">
        <f t="shared" si="474"/>
        <v>0</v>
      </c>
      <c r="P853" s="128">
        <f t="shared" si="474"/>
        <v>0</v>
      </c>
      <c r="Q853" s="128">
        <f t="shared" si="474"/>
        <v>0</v>
      </c>
      <c r="R853" s="128">
        <f t="shared" si="474"/>
        <v>6650.5</v>
      </c>
      <c r="S853" s="128">
        <f t="shared" ref="S853" si="475">S854+S855</f>
        <v>0</v>
      </c>
    </row>
    <row r="854" spans="1:19" s="149" customFormat="1" ht="15" hidden="1" customHeight="1">
      <c r="A854" s="213" t="s">
        <v>285</v>
      </c>
      <c r="B854" s="47"/>
      <c r="C854" s="47"/>
      <c r="D854" s="48"/>
      <c r="E854" s="48"/>
      <c r="F854" s="49"/>
      <c r="G854" s="49"/>
      <c r="H854" s="50"/>
      <c r="I854" s="115" t="s">
        <v>428</v>
      </c>
      <c r="J854" s="2">
        <f>5958.3-71.3</f>
        <v>5887</v>
      </c>
      <c r="K854" s="2">
        <f>5260.2-J854</f>
        <v>-626.80000000000018</v>
      </c>
      <c r="L854" s="2"/>
      <c r="M854" s="2"/>
      <c r="N854" s="2">
        <f>SUM(J854:M854)</f>
        <v>5260.2</v>
      </c>
      <c r="O854" s="2"/>
      <c r="P854" s="2"/>
      <c r="Q854" s="2"/>
      <c r="R854" s="2">
        <v>6650.5</v>
      </c>
      <c r="S854" s="2"/>
    </row>
    <row r="855" spans="1:19" s="149" customFormat="1" ht="15" hidden="1" customHeight="1">
      <c r="A855" s="213" t="s">
        <v>891</v>
      </c>
      <c r="B855" s="47"/>
      <c r="C855" s="47"/>
      <c r="D855" s="48"/>
      <c r="E855" s="48"/>
      <c r="F855" s="49"/>
      <c r="G855" s="49"/>
      <c r="H855" s="50"/>
      <c r="I855" s="115" t="s">
        <v>57</v>
      </c>
      <c r="J855" s="2"/>
      <c r="K855" s="2"/>
      <c r="L855" s="2"/>
      <c r="M855" s="2"/>
      <c r="N855" s="2">
        <f>SUM(J855:M855)</f>
        <v>0</v>
      </c>
      <c r="O855" s="2"/>
      <c r="P855" s="2"/>
      <c r="Q855" s="2"/>
      <c r="R855" s="2"/>
      <c r="S855" s="2"/>
    </row>
    <row r="856" spans="1:19" s="24" customFormat="1" ht="38.25" customHeight="1">
      <c r="A856" s="154" t="s">
        <v>714</v>
      </c>
      <c r="B856" s="67" t="s">
        <v>277</v>
      </c>
      <c r="C856" s="67" t="s">
        <v>163</v>
      </c>
      <c r="D856" s="116" t="s">
        <v>131</v>
      </c>
      <c r="E856" s="20" t="s">
        <v>172</v>
      </c>
      <c r="F856" s="21" t="s">
        <v>122</v>
      </c>
      <c r="G856" s="21" t="s">
        <v>340</v>
      </c>
      <c r="H856" s="22" t="s">
        <v>341</v>
      </c>
      <c r="I856" s="22"/>
      <c r="J856" s="33">
        <f>J857+J861+J865</f>
        <v>29015.599999999999</v>
      </c>
      <c r="K856" s="33">
        <f>K857+K861+K865</f>
        <v>180</v>
      </c>
      <c r="L856" s="33">
        <f t="shared" ref="L856:R856" si="476">L857+L861+L865</f>
        <v>-250</v>
      </c>
      <c r="M856" s="33">
        <f t="shared" si="476"/>
        <v>330.4</v>
      </c>
      <c r="N856" s="33">
        <f t="shared" si="476"/>
        <v>29275.999999999996</v>
      </c>
      <c r="O856" s="33">
        <f t="shared" si="476"/>
        <v>0</v>
      </c>
      <c r="P856" s="33">
        <f t="shared" si="476"/>
        <v>0</v>
      </c>
      <c r="Q856" s="33">
        <f t="shared" si="476"/>
        <v>0</v>
      </c>
      <c r="R856" s="33">
        <f t="shared" si="476"/>
        <v>29693.1</v>
      </c>
      <c r="S856" s="33">
        <f t="shared" ref="S856" si="477">S857+S861+S865</f>
        <v>0</v>
      </c>
    </row>
    <row r="857" spans="1:19" s="24" customFormat="1" ht="65.25" hidden="1" customHeight="1">
      <c r="A857" s="150" t="s">
        <v>582</v>
      </c>
      <c r="B857" s="70" t="s">
        <v>277</v>
      </c>
      <c r="C857" s="70" t="s">
        <v>163</v>
      </c>
      <c r="D857" s="78" t="s">
        <v>131</v>
      </c>
      <c r="E857" s="155" t="s">
        <v>172</v>
      </c>
      <c r="F857" s="156" t="s">
        <v>122</v>
      </c>
      <c r="G857" s="156" t="s">
        <v>340</v>
      </c>
      <c r="H857" s="157" t="s">
        <v>583</v>
      </c>
      <c r="I857" s="157"/>
      <c r="J857" s="30">
        <f t="shared" ref="J857:S859" si="478">J858</f>
        <v>0</v>
      </c>
      <c r="K857" s="30">
        <f t="shared" si="478"/>
        <v>0</v>
      </c>
      <c r="L857" s="30">
        <f t="shared" si="478"/>
        <v>0</v>
      </c>
      <c r="M857" s="30">
        <f t="shared" si="478"/>
        <v>330.4</v>
      </c>
      <c r="N857" s="30">
        <f t="shared" si="478"/>
        <v>330.4</v>
      </c>
      <c r="O857" s="30">
        <f t="shared" si="478"/>
        <v>0</v>
      </c>
      <c r="P857" s="30">
        <f t="shared" si="478"/>
        <v>0</v>
      </c>
      <c r="Q857" s="30">
        <f t="shared" si="478"/>
        <v>0</v>
      </c>
      <c r="R857" s="30">
        <f t="shared" si="478"/>
        <v>0</v>
      </c>
      <c r="S857" s="30">
        <f t="shared" si="478"/>
        <v>0</v>
      </c>
    </row>
    <row r="858" spans="1:19" s="24" customFormat="1" ht="21" hidden="1" customHeight="1">
      <c r="A858" s="150" t="s">
        <v>187</v>
      </c>
      <c r="B858" s="70" t="s">
        <v>277</v>
      </c>
      <c r="C858" s="70" t="s">
        <v>163</v>
      </c>
      <c r="D858" s="78" t="s">
        <v>131</v>
      </c>
      <c r="E858" s="26" t="s">
        <v>172</v>
      </c>
      <c r="F858" s="27" t="s">
        <v>122</v>
      </c>
      <c r="G858" s="27" t="s">
        <v>340</v>
      </c>
      <c r="H858" s="1" t="s">
        <v>583</v>
      </c>
      <c r="I858" s="1" t="s">
        <v>188</v>
      </c>
      <c r="J858" s="30">
        <f t="shared" si="478"/>
        <v>0</v>
      </c>
      <c r="K858" s="30">
        <f t="shared" si="478"/>
        <v>0</v>
      </c>
      <c r="L858" s="30">
        <f t="shared" si="478"/>
        <v>0</v>
      </c>
      <c r="M858" s="30">
        <f t="shared" si="478"/>
        <v>330.4</v>
      </c>
      <c r="N858" s="30">
        <f t="shared" si="478"/>
        <v>330.4</v>
      </c>
      <c r="O858" s="30">
        <f t="shared" si="478"/>
        <v>0</v>
      </c>
      <c r="P858" s="30">
        <f t="shared" si="478"/>
        <v>0</v>
      </c>
      <c r="Q858" s="30">
        <f t="shared" si="478"/>
        <v>0</v>
      </c>
      <c r="R858" s="30">
        <f t="shared" si="478"/>
        <v>0</v>
      </c>
      <c r="S858" s="30">
        <f t="shared" si="478"/>
        <v>0</v>
      </c>
    </row>
    <row r="859" spans="1:19" s="24" customFormat="1" ht="21" hidden="1" customHeight="1">
      <c r="A859" s="151" t="s">
        <v>189</v>
      </c>
      <c r="B859" s="130" t="s">
        <v>277</v>
      </c>
      <c r="C859" s="130" t="s">
        <v>163</v>
      </c>
      <c r="D859" s="131" t="s">
        <v>131</v>
      </c>
      <c r="E859" s="132" t="s">
        <v>172</v>
      </c>
      <c r="F859" s="133" t="s">
        <v>122</v>
      </c>
      <c r="G859" s="133" t="s">
        <v>340</v>
      </c>
      <c r="H859" s="134" t="s">
        <v>583</v>
      </c>
      <c r="I859" s="134" t="s">
        <v>190</v>
      </c>
      <c r="J859" s="30">
        <f t="shared" si="478"/>
        <v>0</v>
      </c>
      <c r="K859" s="30">
        <f t="shared" si="478"/>
        <v>0</v>
      </c>
      <c r="L859" s="30">
        <f t="shared" si="478"/>
        <v>0</v>
      </c>
      <c r="M859" s="30">
        <f t="shared" si="478"/>
        <v>330.4</v>
      </c>
      <c r="N859" s="30">
        <f t="shared" si="478"/>
        <v>330.4</v>
      </c>
      <c r="O859" s="30">
        <f t="shared" si="478"/>
        <v>0</v>
      </c>
      <c r="P859" s="30">
        <f t="shared" si="478"/>
        <v>0</v>
      </c>
      <c r="Q859" s="30">
        <f t="shared" si="478"/>
        <v>0</v>
      </c>
      <c r="R859" s="30">
        <f t="shared" si="478"/>
        <v>0</v>
      </c>
      <c r="S859" s="30">
        <f t="shared" si="478"/>
        <v>0</v>
      </c>
    </row>
    <row r="860" spans="1:19" s="24" customFormat="1" ht="18.75" hidden="1" customHeight="1">
      <c r="A860" s="191" t="s">
        <v>288</v>
      </c>
      <c r="B860" s="5"/>
      <c r="C860" s="5"/>
      <c r="D860" s="6"/>
      <c r="E860" s="7"/>
      <c r="F860" s="316"/>
      <c r="G860" s="316"/>
      <c r="H860" s="9"/>
      <c r="I860" s="9" t="s">
        <v>427</v>
      </c>
      <c r="J860" s="33"/>
      <c r="K860" s="33"/>
      <c r="L860" s="33"/>
      <c r="M860" s="30">
        <v>330.4</v>
      </c>
      <c r="N860" s="2">
        <f>SUM(J860:M860)</f>
        <v>330.4</v>
      </c>
      <c r="O860" s="33"/>
      <c r="P860" s="33"/>
      <c r="Q860" s="33"/>
      <c r="R860" s="2"/>
      <c r="S860" s="2"/>
    </row>
    <row r="861" spans="1:19" s="24" customFormat="1" ht="63.75" hidden="1" customHeight="1">
      <c r="A861" s="193" t="s">
        <v>586</v>
      </c>
      <c r="B861" s="70" t="s">
        <v>277</v>
      </c>
      <c r="C861" s="70" t="s">
        <v>163</v>
      </c>
      <c r="D861" s="78" t="s">
        <v>131</v>
      </c>
      <c r="E861" s="155" t="s">
        <v>172</v>
      </c>
      <c r="F861" s="156" t="s">
        <v>122</v>
      </c>
      <c r="G861" s="156" t="s">
        <v>340</v>
      </c>
      <c r="H861" s="157" t="s">
        <v>585</v>
      </c>
      <c r="I861" s="157"/>
      <c r="J861" s="30">
        <f t="shared" ref="J861:S863" si="479">J862</f>
        <v>475.4</v>
      </c>
      <c r="K861" s="30">
        <f t="shared" si="479"/>
        <v>0</v>
      </c>
      <c r="L861" s="30">
        <f t="shared" si="479"/>
        <v>0</v>
      </c>
      <c r="M861" s="30">
        <f t="shared" si="479"/>
        <v>0</v>
      </c>
      <c r="N861" s="30">
        <f t="shared" si="479"/>
        <v>475.4</v>
      </c>
      <c r="O861" s="30">
        <f t="shared" si="479"/>
        <v>0</v>
      </c>
      <c r="P861" s="30">
        <f t="shared" si="479"/>
        <v>0</v>
      </c>
      <c r="Q861" s="30">
        <f t="shared" si="479"/>
        <v>0</v>
      </c>
      <c r="R861" s="30">
        <f t="shared" si="479"/>
        <v>0</v>
      </c>
      <c r="S861" s="30">
        <f t="shared" si="479"/>
        <v>0</v>
      </c>
    </row>
    <row r="862" spans="1:19" s="24" customFormat="1" ht="21" hidden="1" customHeight="1">
      <c r="A862" s="150" t="s">
        <v>187</v>
      </c>
      <c r="B862" s="70" t="s">
        <v>277</v>
      </c>
      <c r="C862" s="70" t="s">
        <v>163</v>
      </c>
      <c r="D862" s="78" t="s">
        <v>131</v>
      </c>
      <c r="E862" s="26" t="s">
        <v>172</v>
      </c>
      <c r="F862" s="27" t="s">
        <v>122</v>
      </c>
      <c r="G862" s="27" t="s">
        <v>340</v>
      </c>
      <c r="H862" s="1" t="s">
        <v>585</v>
      </c>
      <c r="I862" s="1" t="s">
        <v>188</v>
      </c>
      <c r="J862" s="30">
        <f t="shared" si="479"/>
        <v>475.4</v>
      </c>
      <c r="K862" s="30">
        <f t="shared" si="479"/>
        <v>0</v>
      </c>
      <c r="L862" s="30">
        <f t="shared" si="479"/>
        <v>0</v>
      </c>
      <c r="M862" s="30">
        <f t="shared" si="479"/>
        <v>0</v>
      </c>
      <c r="N862" s="30">
        <f t="shared" si="479"/>
        <v>475.4</v>
      </c>
      <c r="O862" s="30">
        <f t="shared" si="479"/>
        <v>0</v>
      </c>
      <c r="P862" s="30">
        <f t="shared" si="479"/>
        <v>0</v>
      </c>
      <c r="Q862" s="30">
        <f t="shared" si="479"/>
        <v>0</v>
      </c>
      <c r="R862" s="30">
        <f t="shared" si="479"/>
        <v>0</v>
      </c>
      <c r="S862" s="30">
        <f t="shared" si="479"/>
        <v>0</v>
      </c>
    </row>
    <row r="863" spans="1:19" s="24" customFormat="1" ht="16.5" hidden="1" customHeight="1">
      <c r="A863" s="151" t="s">
        <v>189</v>
      </c>
      <c r="B863" s="130" t="s">
        <v>277</v>
      </c>
      <c r="C863" s="130" t="s">
        <v>163</v>
      </c>
      <c r="D863" s="131" t="s">
        <v>131</v>
      </c>
      <c r="E863" s="132" t="s">
        <v>172</v>
      </c>
      <c r="F863" s="133" t="s">
        <v>122</v>
      </c>
      <c r="G863" s="133" t="s">
        <v>340</v>
      </c>
      <c r="H863" s="134" t="s">
        <v>585</v>
      </c>
      <c r="I863" s="134" t="s">
        <v>190</v>
      </c>
      <c r="J863" s="30">
        <f t="shared" si="479"/>
        <v>475.4</v>
      </c>
      <c r="K863" s="30">
        <f t="shared" si="479"/>
        <v>0</v>
      </c>
      <c r="L863" s="30">
        <f t="shared" si="479"/>
        <v>0</v>
      </c>
      <c r="M863" s="30">
        <f t="shared" si="479"/>
        <v>0</v>
      </c>
      <c r="N863" s="30">
        <f t="shared" si="479"/>
        <v>475.4</v>
      </c>
      <c r="O863" s="30">
        <f t="shared" si="479"/>
        <v>0</v>
      </c>
      <c r="P863" s="30">
        <f t="shared" si="479"/>
        <v>0</v>
      </c>
      <c r="Q863" s="30">
        <f t="shared" si="479"/>
        <v>0</v>
      </c>
      <c r="R863" s="30">
        <f t="shared" si="479"/>
        <v>0</v>
      </c>
      <c r="S863" s="30">
        <f t="shared" si="479"/>
        <v>0</v>
      </c>
    </row>
    <row r="864" spans="1:19" s="24" customFormat="1" ht="15.75" hidden="1" customHeight="1">
      <c r="A864" s="191" t="s">
        <v>288</v>
      </c>
      <c r="B864" s="5"/>
      <c r="C864" s="5"/>
      <c r="D864" s="6"/>
      <c r="E864" s="7"/>
      <c r="F864" s="316"/>
      <c r="G864" s="316"/>
      <c r="H864" s="9"/>
      <c r="I864" s="9" t="s">
        <v>427</v>
      </c>
      <c r="J864" s="30">
        <v>475.4</v>
      </c>
      <c r="K864" s="30"/>
      <c r="L864" s="30"/>
      <c r="M864" s="30"/>
      <c r="N864" s="2">
        <f>SUM(J864:M864)</f>
        <v>475.4</v>
      </c>
      <c r="O864" s="30"/>
      <c r="P864" s="30"/>
      <c r="Q864" s="30"/>
      <c r="R864" s="2"/>
      <c r="S864" s="2"/>
    </row>
    <row r="865" spans="1:19" s="24" customFormat="1" ht="24.75" customHeight="1">
      <c r="A865" s="72" t="s">
        <v>186</v>
      </c>
      <c r="B865" s="70" t="s">
        <v>277</v>
      </c>
      <c r="C865" s="70" t="s">
        <v>163</v>
      </c>
      <c r="D865" s="78" t="s">
        <v>131</v>
      </c>
      <c r="E865" s="155" t="s">
        <v>172</v>
      </c>
      <c r="F865" s="156" t="s">
        <v>122</v>
      </c>
      <c r="G865" s="156" t="s">
        <v>340</v>
      </c>
      <c r="H865" s="157" t="s">
        <v>350</v>
      </c>
      <c r="I865" s="157"/>
      <c r="J865" s="158">
        <f t="shared" ref="J865:S866" si="480">J866</f>
        <v>28540.199999999997</v>
      </c>
      <c r="K865" s="158">
        <f t="shared" si="480"/>
        <v>180</v>
      </c>
      <c r="L865" s="158">
        <f t="shared" si="480"/>
        <v>-250</v>
      </c>
      <c r="M865" s="158">
        <f t="shared" si="480"/>
        <v>0</v>
      </c>
      <c r="N865" s="158">
        <f t="shared" si="480"/>
        <v>28470.199999999997</v>
      </c>
      <c r="O865" s="158">
        <f t="shared" si="480"/>
        <v>0</v>
      </c>
      <c r="P865" s="158">
        <f t="shared" si="480"/>
        <v>0</v>
      </c>
      <c r="Q865" s="158">
        <f t="shared" si="480"/>
        <v>0</v>
      </c>
      <c r="R865" s="158">
        <f t="shared" si="480"/>
        <v>29693.1</v>
      </c>
      <c r="S865" s="158">
        <f t="shared" si="480"/>
        <v>0</v>
      </c>
    </row>
    <row r="866" spans="1:19" s="24" customFormat="1" ht="22.5" customHeight="1">
      <c r="A866" s="150" t="s">
        <v>187</v>
      </c>
      <c r="B866" s="70" t="s">
        <v>277</v>
      </c>
      <c r="C866" s="70" t="s">
        <v>163</v>
      </c>
      <c r="D866" s="78" t="s">
        <v>131</v>
      </c>
      <c r="E866" s="26" t="s">
        <v>172</v>
      </c>
      <c r="F866" s="27" t="s">
        <v>122</v>
      </c>
      <c r="G866" s="27" t="s">
        <v>340</v>
      </c>
      <c r="H866" s="1" t="s">
        <v>350</v>
      </c>
      <c r="I866" s="1" t="s">
        <v>188</v>
      </c>
      <c r="J866" s="30">
        <f t="shared" si="480"/>
        <v>28540.199999999997</v>
      </c>
      <c r="K866" s="30">
        <f t="shared" si="480"/>
        <v>180</v>
      </c>
      <c r="L866" s="30">
        <f t="shared" si="480"/>
        <v>-250</v>
      </c>
      <c r="M866" s="30">
        <f t="shared" si="480"/>
        <v>0</v>
      </c>
      <c r="N866" s="30">
        <f t="shared" si="480"/>
        <v>28470.199999999997</v>
      </c>
      <c r="O866" s="30">
        <f t="shared" si="480"/>
        <v>0</v>
      </c>
      <c r="P866" s="30">
        <f t="shared" si="480"/>
        <v>0</v>
      </c>
      <c r="Q866" s="30">
        <f t="shared" si="480"/>
        <v>0</v>
      </c>
      <c r="R866" s="30">
        <f t="shared" si="480"/>
        <v>29693.1</v>
      </c>
      <c r="S866" s="30">
        <f t="shared" si="480"/>
        <v>0</v>
      </c>
    </row>
    <row r="867" spans="1:19" s="24" customFormat="1" ht="14.25" customHeight="1">
      <c r="A867" s="151" t="s">
        <v>189</v>
      </c>
      <c r="B867" s="130" t="s">
        <v>277</v>
      </c>
      <c r="C867" s="130" t="s">
        <v>163</v>
      </c>
      <c r="D867" s="131" t="s">
        <v>131</v>
      </c>
      <c r="E867" s="132" t="s">
        <v>172</v>
      </c>
      <c r="F867" s="133" t="s">
        <v>122</v>
      </c>
      <c r="G867" s="133" t="s">
        <v>340</v>
      </c>
      <c r="H867" s="134" t="s">
        <v>350</v>
      </c>
      <c r="I867" s="134" t="s">
        <v>190</v>
      </c>
      <c r="J867" s="128">
        <f>J868+J869</f>
        <v>28540.199999999997</v>
      </c>
      <c r="K867" s="128">
        <f>K868+K869</f>
        <v>180</v>
      </c>
      <c r="L867" s="128">
        <f t="shared" ref="L867:R867" si="481">L868+L869</f>
        <v>-250</v>
      </c>
      <c r="M867" s="128">
        <f t="shared" si="481"/>
        <v>0</v>
      </c>
      <c r="N867" s="128">
        <f t="shared" si="481"/>
        <v>28470.199999999997</v>
      </c>
      <c r="O867" s="128">
        <f t="shared" si="481"/>
        <v>0</v>
      </c>
      <c r="P867" s="128">
        <f t="shared" si="481"/>
        <v>0</v>
      </c>
      <c r="Q867" s="128">
        <f t="shared" si="481"/>
        <v>0</v>
      </c>
      <c r="R867" s="128">
        <f t="shared" si="481"/>
        <v>29693.1</v>
      </c>
      <c r="S867" s="128">
        <f t="shared" ref="S867" si="482">S868+S869</f>
        <v>0</v>
      </c>
    </row>
    <row r="868" spans="1:19" s="12" customFormat="1" ht="17.25" hidden="1" customHeight="1">
      <c r="A868" s="191" t="s">
        <v>288</v>
      </c>
      <c r="B868" s="5"/>
      <c r="C868" s="5"/>
      <c r="D868" s="6"/>
      <c r="E868" s="7"/>
      <c r="F868" s="316"/>
      <c r="G868" s="316"/>
      <c r="H868" s="9"/>
      <c r="I868" s="9" t="s">
        <v>427</v>
      </c>
      <c r="J868" s="2">
        <f>29015.6-475.4</f>
        <v>28540.199999999997</v>
      </c>
      <c r="K868" s="2">
        <v>180</v>
      </c>
      <c r="L868" s="2">
        <v>-250</v>
      </c>
      <c r="M868" s="2"/>
      <c r="N868" s="2">
        <f>SUM(J868:M868)</f>
        <v>28470.199999999997</v>
      </c>
      <c r="O868" s="2"/>
      <c r="P868" s="2"/>
      <c r="Q868" s="2"/>
      <c r="R868" s="2">
        <v>29693.1</v>
      </c>
      <c r="S868" s="2"/>
    </row>
    <row r="869" spans="1:19" s="12" customFormat="1" ht="17.25" hidden="1" customHeight="1">
      <c r="A869" s="191" t="s">
        <v>446</v>
      </c>
      <c r="B869" s="5"/>
      <c r="C869" s="5"/>
      <c r="D869" s="6"/>
      <c r="E869" s="7"/>
      <c r="F869" s="8"/>
      <c r="G869" s="8"/>
      <c r="H869" s="9"/>
      <c r="I869" s="9" t="s">
        <v>303</v>
      </c>
      <c r="J869" s="2"/>
      <c r="K869" s="2"/>
      <c r="L869" s="2"/>
      <c r="M869" s="2"/>
      <c r="N869" s="2">
        <f>SUM(J869:M869)</f>
        <v>0</v>
      </c>
      <c r="O869" s="2"/>
      <c r="P869" s="2"/>
      <c r="Q869" s="2"/>
      <c r="R869" s="2">
        <f>SUM(R870:R872)</f>
        <v>0</v>
      </c>
      <c r="S869" s="2">
        <f>SUM(S870:S872)</f>
        <v>0</v>
      </c>
    </row>
    <row r="870" spans="1:19" s="12" customFormat="1" ht="21" hidden="1" customHeight="1">
      <c r="A870" s="191" t="s">
        <v>892</v>
      </c>
      <c r="B870" s="5"/>
      <c r="C870" s="5"/>
      <c r="D870" s="6"/>
      <c r="E870" s="7"/>
      <c r="F870" s="8"/>
      <c r="G870" s="8"/>
      <c r="H870" s="9"/>
      <c r="I870" s="9"/>
      <c r="J870" s="2"/>
      <c r="K870" s="2"/>
      <c r="L870" s="2"/>
      <c r="M870" s="2"/>
      <c r="N870" s="2"/>
      <c r="O870" s="2"/>
      <c r="P870" s="2"/>
      <c r="Q870" s="2"/>
      <c r="R870" s="2"/>
      <c r="S870" s="2"/>
    </row>
    <row r="871" spans="1:19" s="12" customFormat="1" ht="27" hidden="1" customHeight="1">
      <c r="A871" s="191" t="s">
        <v>893</v>
      </c>
      <c r="B871" s="5"/>
      <c r="C871" s="5"/>
      <c r="D871" s="6"/>
      <c r="E871" s="7"/>
      <c r="F871" s="8"/>
      <c r="G871" s="8"/>
      <c r="H871" s="9"/>
      <c r="I871" s="9"/>
      <c r="J871" s="2"/>
      <c r="K871" s="2"/>
      <c r="L871" s="2"/>
      <c r="M871" s="2"/>
      <c r="N871" s="2"/>
      <c r="O871" s="2"/>
      <c r="P871" s="2"/>
      <c r="Q871" s="2"/>
      <c r="R871" s="2"/>
      <c r="S871" s="2"/>
    </row>
    <row r="872" spans="1:19" s="12" customFormat="1" ht="17.25" hidden="1" customHeight="1">
      <c r="A872" s="191" t="s">
        <v>894</v>
      </c>
      <c r="B872" s="5"/>
      <c r="C872" s="5"/>
      <c r="D872" s="6"/>
      <c r="E872" s="7"/>
      <c r="F872" s="8"/>
      <c r="G872" s="8"/>
      <c r="H872" s="9"/>
      <c r="I872" s="9"/>
      <c r="J872" s="2"/>
      <c r="K872" s="2"/>
      <c r="L872" s="2"/>
      <c r="M872" s="2"/>
      <c r="N872" s="2"/>
      <c r="O872" s="2"/>
      <c r="P872" s="2"/>
      <c r="Q872" s="2"/>
      <c r="R872" s="2"/>
      <c r="S872" s="2"/>
    </row>
    <row r="873" spans="1:19" s="25" customFormat="1" ht="36.75" customHeight="1">
      <c r="A873" s="154" t="s">
        <v>706</v>
      </c>
      <c r="B873" s="97" t="s">
        <v>277</v>
      </c>
      <c r="C873" s="97" t="s">
        <v>163</v>
      </c>
      <c r="D873" s="98" t="s">
        <v>131</v>
      </c>
      <c r="E873" s="98" t="s">
        <v>296</v>
      </c>
      <c r="F873" s="99" t="s">
        <v>122</v>
      </c>
      <c r="G873" s="99" t="s">
        <v>340</v>
      </c>
      <c r="H873" s="100" t="s">
        <v>341</v>
      </c>
      <c r="I873" s="118"/>
      <c r="J873" s="34">
        <f>J874+J878+J882</f>
        <v>14347.1</v>
      </c>
      <c r="K873" s="34">
        <f>K874+K878+K882</f>
        <v>-830.1</v>
      </c>
      <c r="L873" s="34">
        <f t="shared" ref="L873:R873" si="483">L874+L878+L882</f>
        <v>0</v>
      </c>
      <c r="M873" s="34">
        <f t="shared" si="483"/>
        <v>118.9</v>
      </c>
      <c r="N873" s="34">
        <f t="shared" si="483"/>
        <v>13635.9</v>
      </c>
      <c r="O873" s="34">
        <f t="shared" si="483"/>
        <v>0</v>
      </c>
      <c r="P873" s="34">
        <f t="shared" si="483"/>
        <v>0</v>
      </c>
      <c r="Q873" s="34">
        <f t="shared" si="483"/>
        <v>0</v>
      </c>
      <c r="R873" s="34">
        <f t="shared" si="483"/>
        <v>14447</v>
      </c>
      <c r="S873" s="34">
        <f t="shared" ref="S873" si="484">S874+S878+S882</f>
        <v>0</v>
      </c>
    </row>
    <row r="874" spans="1:19" s="25" customFormat="1" ht="60.75" hidden="1" customHeight="1">
      <c r="A874" s="150" t="s">
        <v>582</v>
      </c>
      <c r="B874" s="70" t="s">
        <v>277</v>
      </c>
      <c r="C874" s="77" t="s">
        <v>163</v>
      </c>
      <c r="D874" s="26" t="s">
        <v>131</v>
      </c>
      <c r="E874" s="26" t="s">
        <v>296</v>
      </c>
      <c r="F874" s="27" t="s">
        <v>122</v>
      </c>
      <c r="G874" s="27" t="s">
        <v>340</v>
      </c>
      <c r="H874" s="1" t="s">
        <v>583</v>
      </c>
      <c r="I874" s="1"/>
      <c r="J874" s="31">
        <f t="shared" ref="J874:S876" si="485">J875</f>
        <v>0</v>
      </c>
      <c r="K874" s="31">
        <f t="shared" si="485"/>
        <v>0</v>
      </c>
      <c r="L874" s="31">
        <f t="shared" si="485"/>
        <v>0</v>
      </c>
      <c r="M874" s="31">
        <f t="shared" si="485"/>
        <v>118.9</v>
      </c>
      <c r="N874" s="31">
        <f t="shared" si="485"/>
        <v>118.9</v>
      </c>
      <c r="O874" s="31">
        <f t="shared" si="485"/>
        <v>0</v>
      </c>
      <c r="P874" s="31">
        <f t="shared" si="485"/>
        <v>0</v>
      </c>
      <c r="Q874" s="31">
        <f t="shared" si="485"/>
        <v>0</v>
      </c>
      <c r="R874" s="31">
        <f t="shared" si="485"/>
        <v>0</v>
      </c>
      <c r="S874" s="31">
        <f t="shared" si="485"/>
        <v>0</v>
      </c>
    </row>
    <row r="875" spans="1:19" s="25" customFormat="1" ht="30.75" hidden="1" customHeight="1">
      <c r="A875" s="150" t="s">
        <v>187</v>
      </c>
      <c r="B875" s="14" t="s">
        <v>277</v>
      </c>
      <c r="C875" s="70" t="s">
        <v>163</v>
      </c>
      <c r="D875" s="78" t="s">
        <v>131</v>
      </c>
      <c r="E875" s="26" t="s">
        <v>296</v>
      </c>
      <c r="F875" s="27" t="s">
        <v>122</v>
      </c>
      <c r="G875" s="27" t="s">
        <v>340</v>
      </c>
      <c r="H875" s="1" t="s">
        <v>583</v>
      </c>
      <c r="I875" s="1" t="s">
        <v>188</v>
      </c>
      <c r="J875" s="31">
        <f t="shared" si="485"/>
        <v>0</v>
      </c>
      <c r="K875" s="31">
        <f t="shared" si="485"/>
        <v>0</v>
      </c>
      <c r="L875" s="31">
        <f t="shared" si="485"/>
        <v>0</v>
      </c>
      <c r="M875" s="31">
        <f t="shared" si="485"/>
        <v>118.9</v>
      </c>
      <c r="N875" s="31">
        <f t="shared" si="485"/>
        <v>118.9</v>
      </c>
      <c r="O875" s="31">
        <f t="shared" si="485"/>
        <v>0</v>
      </c>
      <c r="P875" s="31">
        <f t="shared" si="485"/>
        <v>0</v>
      </c>
      <c r="Q875" s="31">
        <f t="shared" si="485"/>
        <v>0</v>
      </c>
      <c r="R875" s="31">
        <f t="shared" si="485"/>
        <v>0</v>
      </c>
      <c r="S875" s="31">
        <f t="shared" si="485"/>
        <v>0</v>
      </c>
    </row>
    <row r="876" spans="1:19" s="25" customFormat="1" ht="18.75" hidden="1" customHeight="1">
      <c r="A876" s="151" t="s">
        <v>189</v>
      </c>
      <c r="B876" s="130" t="s">
        <v>277</v>
      </c>
      <c r="C876" s="130" t="s">
        <v>163</v>
      </c>
      <c r="D876" s="131" t="s">
        <v>131</v>
      </c>
      <c r="E876" s="132" t="s">
        <v>296</v>
      </c>
      <c r="F876" s="133" t="s">
        <v>122</v>
      </c>
      <c r="G876" s="133" t="s">
        <v>340</v>
      </c>
      <c r="H876" s="134" t="s">
        <v>583</v>
      </c>
      <c r="I876" s="134" t="s">
        <v>190</v>
      </c>
      <c r="J876" s="31">
        <f t="shared" si="485"/>
        <v>0</v>
      </c>
      <c r="K876" s="31">
        <f t="shared" si="485"/>
        <v>0</v>
      </c>
      <c r="L876" s="31">
        <f t="shared" si="485"/>
        <v>0</v>
      </c>
      <c r="M876" s="31">
        <f t="shared" si="485"/>
        <v>118.9</v>
      </c>
      <c r="N876" s="31">
        <f t="shared" si="485"/>
        <v>118.9</v>
      </c>
      <c r="O876" s="31">
        <f t="shared" si="485"/>
        <v>0</v>
      </c>
      <c r="P876" s="31">
        <f t="shared" si="485"/>
        <v>0</v>
      </c>
      <c r="Q876" s="31">
        <f t="shared" si="485"/>
        <v>0</v>
      </c>
      <c r="R876" s="31">
        <f t="shared" si="485"/>
        <v>0</v>
      </c>
      <c r="S876" s="31">
        <f t="shared" si="485"/>
        <v>0</v>
      </c>
    </row>
    <row r="877" spans="1:19" s="25" customFormat="1" ht="12.75" hidden="1" customHeight="1">
      <c r="A877" s="196" t="s">
        <v>581</v>
      </c>
      <c r="B877" s="200"/>
      <c r="C877" s="200"/>
      <c r="D877" s="201"/>
      <c r="E877" s="201"/>
      <c r="F877" s="202"/>
      <c r="G877" s="202"/>
      <c r="H877" s="129"/>
      <c r="I877" s="115" t="s">
        <v>427</v>
      </c>
      <c r="J877" s="34"/>
      <c r="K877" s="34"/>
      <c r="L877" s="34"/>
      <c r="M877" s="31">
        <v>118.9</v>
      </c>
      <c r="N877" s="2">
        <f>SUM(J877:M877)</f>
        <v>118.9</v>
      </c>
      <c r="O877" s="34"/>
      <c r="P877" s="34"/>
      <c r="Q877" s="34"/>
      <c r="R877" s="2"/>
      <c r="S877" s="2"/>
    </row>
    <row r="878" spans="1:19" s="25" customFormat="1" ht="66" hidden="1" customHeight="1">
      <c r="A878" s="193" t="s">
        <v>586</v>
      </c>
      <c r="B878" s="70" t="s">
        <v>277</v>
      </c>
      <c r="C878" s="77" t="s">
        <v>163</v>
      </c>
      <c r="D878" s="26" t="s">
        <v>131</v>
      </c>
      <c r="E878" s="26" t="s">
        <v>296</v>
      </c>
      <c r="F878" s="27" t="s">
        <v>122</v>
      </c>
      <c r="G878" s="27" t="s">
        <v>340</v>
      </c>
      <c r="H878" s="1" t="s">
        <v>585</v>
      </c>
      <c r="I878" s="1"/>
      <c r="J878" s="31">
        <f t="shared" ref="J878:S880" si="486">J879</f>
        <v>171.2</v>
      </c>
      <c r="K878" s="31">
        <f t="shared" si="486"/>
        <v>0</v>
      </c>
      <c r="L878" s="31">
        <f t="shared" si="486"/>
        <v>0</v>
      </c>
      <c r="M878" s="31">
        <f t="shared" si="486"/>
        <v>0</v>
      </c>
      <c r="N878" s="31">
        <f t="shared" si="486"/>
        <v>171.2</v>
      </c>
      <c r="O878" s="31">
        <f t="shared" si="486"/>
        <v>0</v>
      </c>
      <c r="P878" s="31">
        <f t="shared" si="486"/>
        <v>0</v>
      </c>
      <c r="Q878" s="31">
        <f t="shared" si="486"/>
        <v>0</v>
      </c>
      <c r="R878" s="31">
        <f t="shared" si="486"/>
        <v>0</v>
      </c>
      <c r="S878" s="31">
        <f t="shared" si="486"/>
        <v>0</v>
      </c>
    </row>
    <row r="879" spans="1:19" s="25" customFormat="1" ht="33.75" hidden="1" customHeight="1">
      <c r="A879" s="150" t="s">
        <v>187</v>
      </c>
      <c r="B879" s="14" t="s">
        <v>277</v>
      </c>
      <c r="C879" s="70" t="s">
        <v>163</v>
      </c>
      <c r="D879" s="78" t="s">
        <v>131</v>
      </c>
      <c r="E879" s="26" t="s">
        <v>296</v>
      </c>
      <c r="F879" s="27" t="s">
        <v>122</v>
      </c>
      <c r="G879" s="27" t="s">
        <v>340</v>
      </c>
      <c r="H879" s="1" t="s">
        <v>585</v>
      </c>
      <c r="I879" s="1" t="s">
        <v>188</v>
      </c>
      <c r="J879" s="31">
        <f t="shared" si="486"/>
        <v>171.2</v>
      </c>
      <c r="K879" s="31">
        <f t="shared" si="486"/>
        <v>0</v>
      </c>
      <c r="L879" s="31">
        <f t="shared" si="486"/>
        <v>0</v>
      </c>
      <c r="M879" s="31">
        <f t="shared" si="486"/>
        <v>0</v>
      </c>
      <c r="N879" s="31">
        <f t="shared" si="486"/>
        <v>171.2</v>
      </c>
      <c r="O879" s="31">
        <f t="shared" si="486"/>
        <v>0</v>
      </c>
      <c r="P879" s="31">
        <f t="shared" si="486"/>
        <v>0</v>
      </c>
      <c r="Q879" s="31">
        <f t="shared" si="486"/>
        <v>0</v>
      </c>
      <c r="R879" s="31">
        <f t="shared" si="486"/>
        <v>0</v>
      </c>
      <c r="S879" s="31">
        <f t="shared" si="486"/>
        <v>0</v>
      </c>
    </row>
    <row r="880" spans="1:19" s="25" customFormat="1" ht="23.25" hidden="1" customHeight="1">
      <c r="A880" s="171" t="s">
        <v>189</v>
      </c>
      <c r="B880" s="130" t="s">
        <v>277</v>
      </c>
      <c r="C880" s="130" t="s">
        <v>163</v>
      </c>
      <c r="D880" s="131" t="s">
        <v>131</v>
      </c>
      <c r="E880" s="132" t="s">
        <v>296</v>
      </c>
      <c r="F880" s="133" t="s">
        <v>122</v>
      </c>
      <c r="G880" s="133" t="s">
        <v>340</v>
      </c>
      <c r="H880" s="134" t="s">
        <v>585</v>
      </c>
      <c r="I880" s="134" t="s">
        <v>190</v>
      </c>
      <c r="J880" s="31">
        <f t="shared" si="486"/>
        <v>171.2</v>
      </c>
      <c r="K880" s="31">
        <f t="shared" si="486"/>
        <v>0</v>
      </c>
      <c r="L880" s="31">
        <f t="shared" si="486"/>
        <v>0</v>
      </c>
      <c r="M880" s="31">
        <f t="shared" si="486"/>
        <v>0</v>
      </c>
      <c r="N880" s="31">
        <f t="shared" si="486"/>
        <v>171.2</v>
      </c>
      <c r="O880" s="31">
        <f t="shared" si="486"/>
        <v>0</v>
      </c>
      <c r="P880" s="31">
        <f t="shared" si="486"/>
        <v>0</v>
      </c>
      <c r="Q880" s="31">
        <f t="shared" si="486"/>
        <v>0</v>
      </c>
      <c r="R880" s="31">
        <f t="shared" si="486"/>
        <v>0</v>
      </c>
      <c r="S880" s="31">
        <f t="shared" si="486"/>
        <v>0</v>
      </c>
    </row>
    <row r="881" spans="1:19" s="25" customFormat="1" ht="15.75" hidden="1" customHeight="1">
      <c r="A881" s="196" t="s">
        <v>581</v>
      </c>
      <c r="B881" s="200"/>
      <c r="C881" s="200"/>
      <c r="D881" s="201"/>
      <c r="E881" s="201"/>
      <c r="F881" s="202"/>
      <c r="G881" s="202"/>
      <c r="H881" s="129"/>
      <c r="I881" s="115" t="s">
        <v>427</v>
      </c>
      <c r="J881" s="31">
        <v>171.2</v>
      </c>
      <c r="K881" s="31"/>
      <c r="L881" s="31"/>
      <c r="M881" s="31"/>
      <c r="N881" s="2">
        <f>SUM(J881:M881)</f>
        <v>171.2</v>
      </c>
      <c r="O881" s="31"/>
      <c r="P881" s="31"/>
      <c r="Q881" s="31"/>
      <c r="R881" s="2"/>
      <c r="S881" s="2"/>
    </row>
    <row r="882" spans="1:19" s="17" customFormat="1" ht="15.75" customHeight="1">
      <c r="A882" s="72" t="s">
        <v>186</v>
      </c>
      <c r="B882" s="70" t="s">
        <v>277</v>
      </c>
      <c r="C882" s="70" t="s">
        <v>163</v>
      </c>
      <c r="D882" s="78" t="s">
        <v>131</v>
      </c>
      <c r="E882" s="155" t="s">
        <v>296</v>
      </c>
      <c r="F882" s="156" t="s">
        <v>122</v>
      </c>
      <c r="G882" s="156" t="s">
        <v>340</v>
      </c>
      <c r="H882" s="157" t="s">
        <v>350</v>
      </c>
      <c r="I882" s="157"/>
      <c r="J882" s="158">
        <f t="shared" ref="J882:S883" si="487">J883</f>
        <v>14175.9</v>
      </c>
      <c r="K882" s="158">
        <f t="shared" si="487"/>
        <v>-830.1</v>
      </c>
      <c r="L882" s="158">
        <f t="shared" si="487"/>
        <v>0</v>
      </c>
      <c r="M882" s="158">
        <f t="shared" si="487"/>
        <v>0</v>
      </c>
      <c r="N882" s="158">
        <f t="shared" si="487"/>
        <v>13345.8</v>
      </c>
      <c r="O882" s="158">
        <f t="shared" si="487"/>
        <v>0</v>
      </c>
      <c r="P882" s="158">
        <f t="shared" si="487"/>
        <v>0</v>
      </c>
      <c r="Q882" s="158">
        <f t="shared" si="487"/>
        <v>0</v>
      </c>
      <c r="R882" s="158">
        <f t="shared" si="487"/>
        <v>14447</v>
      </c>
      <c r="S882" s="158">
        <f t="shared" si="487"/>
        <v>0</v>
      </c>
    </row>
    <row r="883" spans="1:19" s="24" customFormat="1" ht="22.5" customHeight="1">
      <c r="A883" s="150" t="s">
        <v>187</v>
      </c>
      <c r="B883" s="70" t="s">
        <v>277</v>
      </c>
      <c r="C883" s="70" t="s">
        <v>163</v>
      </c>
      <c r="D883" s="78" t="s">
        <v>131</v>
      </c>
      <c r="E883" s="26" t="s">
        <v>296</v>
      </c>
      <c r="F883" s="27" t="s">
        <v>122</v>
      </c>
      <c r="G883" s="27" t="s">
        <v>340</v>
      </c>
      <c r="H883" s="1" t="s">
        <v>350</v>
      </c>
      <c r="I883" s="1" t="s">
        <v>188</v>
      </c>
      <c r="J883" s="30">
        <f t="shared" si="487"/>
        <v>14175.9</v>
      </c>
      <c r="K883" s="30">
        <f t="shared" si="487"/>
        <v>-830.1</v>
      </c>
      <c r="L883" s="30">
        <f t="shared" si="487"/>
        <v>0</v>
      </c>
      <c r="M883" s="30">
        <f t="shared" si="487"/>
        <v>0</v>
      </c>
      <c r="N883" s="30">
        <f t="shared" si="487"/>
        <v>13345.8</v>
      </c>
      <c r="O883" s="30">
        <f t="shared" si="487"/>
        <v>0</v>
      </c>
      <c r="P883" s="30">
        <f t="shared" si="487"/>
        <v>0</v>
      </c>
      <c r="Q883" s="30">
        <f t="shared" si="487"/>
        <v>0</v>
      </c>
      <c r="R883" s="30">
        <f t="shared" si="487"/>
        <v>14447</v>
      </c>
      <c r="S883" s="30">
        <f t="shared" si="487"/>
        <v>0</v>
      </c>
    </row>
    <row r="884" spans="1:19" s="24" customFormat="1" ht="14.25" customHeight="1">
      <c r="A884" s="171" t="s">
        <v>189</v>
      </c>
      <c r="B884" s="130" t="s">
        <v>277</v>
      </c>
      <c r="C884" s="130" t="s">
        <v>163</v>
      </c>
      <c r="D884" s="131" t="s">
        <v>131</v>
      </c>
      <c r="E884" s="132" t="s">
        <v>296</v>
      </c>
      <c r="F884" s="133" t="s">
        <v>122</v>
      </c>
      <c r="G884" s="133" t="s">
        <v>340</v>
      </c>
      <c r="H884" s="134" t="s">
        <v>350</v>
      </c>
      <c r="I884" s="134" t="s">
        <v>190</v>
      </c>
      <c r="J884" s="128">
        <f>J885+J886</f>
        <v>14175.9</v>
      </c>
      <c r="K884" s="128">
        <f>K885+K886</f>
        <v>-830.1</v>
      </c>
      <c r="L884" s="128">
        <f t="shared" ref="L884:R884" si="488">L885+L886</f>
        <v>0</v>
      </c>
      <c r="M884" s="128">
        <f t="shared" si="488"/>
        <v>0</v>
      </c>
      <c r="N884" s="128">
        <f t="shared" si="488"/>
        <v>13345.8</v>
      </c>
      <c r="O884" s="128">
        <f t="shared" si="488"/>
        <v>0</v>
      </c>
      <c r="P884" s="128">
        <f t="shared" si="488"/>
        <v>0</v>
      </c>
      <c r="Q884" s="128">
        <f t="shared" si="488"/>
        <v>0</v>
      </c>
      <c r="R884" s="128">
        <f t="shared" si="488"/>
        <v>14447</v>
      </c>
      <c r="S884" s="128">
        <f t="shared" ref="S884" si="489">S885+S886</f>
        <v>0</v>
      </c>
    </row>
    <row r="885" spans="1:19" s="24" customFormat="1" ht="14.25" hidden="1" customHeight="1">
      <c r="A885" s="214" t="s">
        <v>581</v>
      </c>
      <c r="B885" s="130"/>
      <c r="C885" s="130"/>
      <c r="D885" s="131"/>
      <c r="E885" s="132"/>
      <c r="F885" s="133"/>
      <c r="G885" s="133"/>
      <c r="H885" s="134"/>
      <c r="I885" s="9" t="s">
        <v>427</v>
      </c>
      <c r="J885" s="35">
        <f>13497-171.2</f>
        <v>13325.8</v>
      </c>
      <c r="K885" s="35"/>
      <c r="L885" s="35"/>
      <c r="M885" s="35"/>
      <c r="N885" s="2">
        <f>SUM(J885:M885)</f>
        <v>13325.8</v>
      </c>
      <c r="O885" s="35"/>
      <c r="P885" s="35"/>
      <c r="Q885" s="35"/>
      <c r="R885" s="2">
        <v>14447</v>
      </c>
      <c r="S885" s="2"/>
    </row>
    <row r="886" spans="1:19" s="12" customFormat="1" ht="14.25" hidden="1" customHeight="1">
      <c r="A886" s="191" t="s">
        <v>715</v>
      </c>
      <c r="B886" s="5"/>
      <c r="C886" s="5"/>
      <c r="D886" s="6"/>
      <c r="E886" s="7"/>
      <c r="F886" s="8"/>
      <c r="G886" s="8"/>
      <c r="H886" s="9"/>
      <c r="I886" s="9" t="s">
        <v>303</v>
      </c>
      <c r="J886" s="2">
        <f>SUM(J887:J889)</f>
        <v>850.1</v>
      </c>
      <c r="K886" s="2">
        <f>SUM(K887:K889)</f>
        <v>-830.1</v>
      </c>
      <c r="L886" s="2">
        <f t="shared" ref="L886:R886" si="490">SUM(L887:L889)</f>
        <v>0</v>
      </c>
      <c r="M886" s="2">
        <f t="shared" si="490"/>
        <v>0</v>
      </c>
      <c r="N886" s="2">
        <f t="shared" si="490"/>
        <v>20</v>
      </c>
      <c r="O886" s="2">
        <f t="shared" si="490"/>
        <v>0</v>
      </c>
      <c r="P886" s="2">
        <f t="shared" si="490"/>
        <v>0</v>
      </c>
      <c r="Q886" s="2">
        <f t="shared" si="490"/>
        <v>0</v>
      </c>
      <c r="R886" s="2">
        <f t="shared" si="490"/>
        <v>0</v>
      </c>
      <c r="S886" s="2">
        <f t="shared" ref="S886" si="491">SUM(S887:S889)</f>
        <v>0</v>
      </c>
    </row>
    <row r="887" spans="1:19" s="12" customFormat="1" ht="14.25" hidden="1" customHeight="1">
      <c r="A887" s="215" t="s">
        <v>895</v>
      </c>
      <c r="B887" s="5"/>
      <c r="C887" s="5"/>
      <c r="D887" s="6"/>
      <c r="E887" s="7"/>
      <c r="F887" s="8"/>
      <c r="G887" s="8"/>
      <c r="H887" s="9"/>
      <c r="I887" s="9"/>
      <c r="J887" s="2">
        <v>20</v>
      </c>
      <c r="K887" s="2"/>
      <c r="L887" s="2"/>
      <c r="M887" s="2"/>
      <c r="N887" s="2">
        <f>SUM(J887:M887)</f>
        <v>20</v>
      </c>
      <c r="O887" s="2"/>
      <c r="P887" s="2"/>
      <c r="Q887" s="2"/>
      <c r="R887" s="2"/>
      <c r="S887" s="2"/>
    </row>
    <row r="888" spans="1:19" s="12" customFormat="1" ht="14.25" hidden="1" customHeight="1">
      <c r="A888" s="215" t="s">
        <v>896</v>
      </c>
      <c r="B888" s="5"/>
      <c r="C888" s="5"/>
      <c r="D888" s="6"/>
      <c r="E888" s="7"/>
      <c r="F888" s="8"/>
      <c r="G888" s="8"/>
      <c r="H888" s="9"/>
      <c r="I888" s="9"/>
      <c r="J888" s="2">
        <v>830.1</v>
      </c>
      <c r="K888" s="2">
        <v>-830.1</v>
      </c>
      <c r="L888" s="2"/>
      <c r="M888" s="2"/>
      <c r="N888" s="2">
        <f>SUM(J888:M888)</f>
        <v>0</v>
      </c>
      <c r="O888" s="2"/>
      <c r="P888" s="2"/>
      <c r="Q888" s="2"/>
      <c r="R888" s="2"/>
      <c r="S888" s="2"/>
    </row>
    <row r="889" spans="1:19" s="12" customFormat="1" ht="14.25" hidden="1" customHeight="1">
      <c r="A889" s="215" t="s">
        <v>897</v>
      </c>
      <c r="B889" s="5"/>
      <c r="C889" s="5"/>
      <c r="D889" s="6"/>
      <c r="E889" s="7"/>
      <c r="F889" s="8"/>
      <c r="G889" s="8"/>
      <c r="H889" s="9"/>
      <c r="I889" s="9"/>
      <c r="J889" s="2"/>
      <c r="K889" s="2"/>
      <c r="L889" s="2"/>
      <c r="M889" s="2"/>
      <c r="N889" s="2">
        <f>SUM(J889:M889)</f>
        <v>0</v>
      </c>
      <c r="O889" s="2"/>
      <c r="P889" s="2"/>
      <c r="Q889" s="2"/>
      <c r="R889" s="2"/>
      <c r="S889" s="2"/>
    </row>
    <row r="890" spans="1:19" s="76" customFormat="1" ht="39" hidden="1" customHeight="1">
      <c r="A890" s="138" t="s">
        <v>823</v>
      </c>
      <c r="B890" s="67" t="s">
        <v>277</v>
      </c>
      <c r="C890" s="67" t="s">
        <v>163</v>
      </c>
      <c r="D890" s="116" t="s">
        <v>131</v>
      </c>
      <c r="E890" s="139" t="s">
        <v>289</v>
      </c>
      <c r="F890" s="140" t="s">
        <v>122</v>
      </c>
      <c r="G890" s="140" t="s">
        <v>340</v>
      </c>
      <c r="H890" s="141" t="s">
        <v>341</v>
      </c>
      <c r="I890" s="142"/>
      <c r="J890" s="143">
        <f t="shared" ref="J890:S892" si="492">J891</f>
        <v>1110.4000000000001</v>
      </c>
      <c r="K890" s="143">
        <f t="shared" si="492"/>
        <v>-993.4</v>
      </c>
      <c r="L890" s="143">
        <f t="shared" si="492"/>
        <v>0</v>
      </c>
      <c r="M890" s="143">
        <f t="shared" si="492"/>
        <v>0</v>
      </c>
      <c r="N890" s="143">
        <f t="shared" si="492"/>
        <v>117</v>
      </c>
      <c r="O890" s="143">
        <f t="shared" si="492"/>
        <v>0</v>
      </c>
      <c r="P890" s="143">
        <f t="shared" si="492"/>
        <v>0</v>
      </c>
      <c r="Q890" s="143">
        <f t="shared" si="492"/>
        <v>0</v>
      </c>
      <c r="R890" s="143">
        <f t="shared" si="492"/>
        <v>0</v>
      </c>
      <c r="S890" s="143">
        <f t="shared" si="492"/>
        <v>0</v>
      </c>
    </row>
    <row r="891" spans="1:19" s="17" customFormat="1" ht="14.25" hidden="1" customHeight="1">
      <c r="A891" s="72" t="s">
        <v>186</v>
      </c>
      <c r="B891" s="70" t="s">
        <v>277</v>
      </c>
      <c r="C891" s="70" t="s">
        <v>163</v>
      </c>
      <c r="D891" s="78" t="s">
        <v>131</v>
      </c>
      <c r="E891" s="26" t="s">
        <v>289</v>
      </c>
      <c r="F891" s="27" t="s">
        <v>122</v>
      </c>
      <c r="G891" s="27" t="s">
        <v>340</v>
      </c>
      <c r="H891" s="1" t="s">
        <v>350</v>
      </c>
      <c r="I891" s="1"/>
      <c r="J891" s="30">
        <f t="shared" si="492"/>
        <v>1110.4000000000001</v>
      </c>
      <c r="K891" s="30">
        <f t="shared" si="492"/>
        <v>-993.4</v>
      </c>
      <c r="L891" s="30">
        <f t="shared" si="492"/>
        <v>0</v>
      </c>
      <c r="M891" s="30">
        <f t="shared" si="492"/>
        <v>0</v>
      </c>
      <c r="N891" s="30">
        <f t="shared" si="492"/>
        <v>117</v>
      </c>
      <c r="O891" s="30">
        <f t="shared" si="492"/>
        <v>0</v>
      </c>
      <c r="P891" s="30">
        <f t="shared" si="492"/>
        <v>0</v>
      </c>
      <c r="Q891" s="30">
        <f t="shared" si="492"/>
        <v>0</v>
      </c>
      <c r="R891" s="30">
        <f t="shared" si="492"/>
        <v>0</v>
      </c>
      <c r="S891" s="30">
        <f t="shared" si="492"/>
        <v>0</v>
      </c>
    </row>
    <row r="892" spans="1:19" s="17" customFormat="1" ht="17.25" hidden="1" customHeight="1">
      <c r="A892" s="150" t="s">
        <v>187</v>
      </c>
      <c r="B892" s="70" t="s">
        <v>277</v>
      </c>
      <c r="C892" s="70" t="s">
        <v>163</v>
      </c>
      <c r="D892" s="78" t="s">
        <v>131</v>
      </c>
      <c r="E892" s="26" t="s">
        <v>289</v>
      </c>
      <c r="F892" s="27" t="s">
        <v>122</v>
      </c>
      <c r="G892" s="27" t="s">
        <v>340</v>
      </c>
      <c r="H892" s="1" t="s">
        <v>350</v>
      </c>
      <c r="I892" s="1" t="s">
        <v>188</v>
      </c>
      <c r="J892" s="32">
        <f t="shared" si="492"/>
        <v>1110.4000000000001</v>
      </c>
      <c r="K892" s="32">
        <f t="shared" si="492"/>
        <v>-993.4</v>
      </c>
      <c r="L892" s="32">
        <f t="shared" si="492"/>
        <v>0</v>
      </c>
      <c r="M892" s="32">
        <f t="shared" si="492"/>
        <v>0</v>
      </c>
      <c r="N892" s="32">
        <f t="shared" si="492"/>
        <v>117</v>
      </c>
      <c r="O892" s="32">
        <f t="shared" si="492"/>
        <v>0</v>
      </c>
      <c r="P892" s="32">
        <f t="shared" si="492"/>
        <v>0</v>
      </c>
      <c r="Q892" s="32">
        <f t="shared" si="492"/>
        <v>0</v>
      </c>
      <c r="R892" s="32">
        <f t="shared" si="492"/>
        <v>0</v>
      </c>
      <c r="S892" s="32">
        <f t="shared" si="492"/>
        <v>0</v>
      </c>
    </row>
    <row r="893" spans="1:19" s="76" customFormat="1" ht="14.25" hidden="1" customHeight="1">
      <c r="A893" s="151" t="s">
        <v>189</v>
      </c>
      <c r="B893" s="130" t="s">
        <v>277</v>
      </c>
      <c r="C893" s="130" t="s">
        <v>163</v>
      </c>
      <c r="D893" s="131" t="s">
        <v>131</v>
      </c>
      <c r="E893" s="132" t="s">
        <v>289</v>
      </c>
      <c r="F893" s="133" t="s">
        <v>122</v>
      </c>
      <c r="G893" s="133" t="s">
        <v>340</v>
      </c>
      <c r="H893" s="134" t="s">
        <v>350</v>
      </c>
      <c r="I893" s="134" t="s">
        <v>190</v>
      </c>
      <c r="J893" s="40">
        <f>SUM(J894:J895)</f>
        <v>1110.4000000000001</v>
      </c>
      <c r="K893" s="40">
        <f>SUM(K894:K895)</f>
        <v>-993.4</v>
      </c>
      <c r="L893" s="40">
        <f t="shared" ref="L893:R893" si="493">SUM(L894:L895)</f>
        <v>0</v>
      </c>
      <c r="M893" s="40">
        <f t="shared" si="493"/>
        <v>0</v>
      </c>
      <c r="N893" s="40">
        <f t="shared" si="493"/>
        <v>117</v>
      </c>
      <c r="O893" s="40">
        <f t="shared" si="493"/>
        <v>0</v>
      </c>
      <c r="P893" s="40">
        <f t="shared" si="493"/>
        <v>0</v>
      </c>
      <c r="Q893" s="40">
        <f t="shared" si="493"/>
        <v>0</v>
      </c>
      <c r="R893" s="40">
        <f t="shared" si="493"/>
        <v>0</v>
      </c>
      <c r="S893" s="40">
        <f t="shared" ref="S893" si="494">SUM(S894:S895)</f>
        <v>0</v>
      </c>
    </row>
    <row r="894" spans="1:19" s="12" customFormat="1" ht="12" hidden="1" customHeight="1">
      <c r="A894" s="4" t="s">
        <v>898</v>
      </c>
      <c r="B894" s="5"/>
      <c r="C894" s="5"/>
      <c r="D894" s="6"/>
      <c r="E894" s="7"/>
      <c r="F894" s="8"/>
      <c r="G894" s="8"/>
      <c r="H894" s="9"/>
      <c r="I894" s="10" t="s">
        <v>303</v>
      </c>
      <c r="J894" s="11">
        <v>117</v>
      </c>
      <c r="K894" s="11"/>
      <c r="L894" s="11"/>
      <c r="M894" s="11"/>
      <c r="N894" s="2">
        <f>SUM(J894:M894)</f>
        <v>117</v>
      </c>
      <c r="O894" s="11"/>
      <c r="P894" s="11"/>
      <c r="Q894" s="11"/>
      <c r="R894" s="2"/>
      <c r="S894" s="2"/>
    </row>
    <row r="895" spans="1:19" s="12" customFormat="1" ht="11.45" hidden="1" customHeight="1">
      <c r="A895" s="4"/>
      <c r="B895" s="5"/>
      <c r="C895" s="5"/>
      <c r="D895" s="6"/>
      <c r="E895" s="7"/>
      <c r="F895" s="8"/>
      <c r="G895" s="8"/>
      <c r="H895" s="9"/>
      <c r="I895" s="10"/>
      <c r="J895" s="11">
        <f>728.4+265</f>
        <v>993.4</v>
      </c>
      <c r="K895" s="11">
        <v>-993.4</v>
      </c>
      <c r="L895" s="11"/>
      <c r="M895" s="11"/>
      <c r="N895" s="2">
        <f>SUM(J895:M895)</f>
        <v>0</v>
      </c>
      <c r="O895" s="11"/>
      <c r="P895" s="11"/>
      <c r="Q895" s="11"/>
      <c r="R895" s="2"/>
      <c r="S895" s="2"/>
    </row>
    <row r="896" spans="1:19" s="25" customFormat="1" ht="15.75" customHeight="1">
      <c r="A896" s="195" t="s">
        <v>291</v>
      </c>
      <c r="B896" s="67" t="s">
        <v>277</v>
      </c>
      <c r="C896" s="67" t="s">
        <v>163</v>
      </c>
      <c r="D896" s="116" t="s">
        <v>131</v>
      </c>
      <c r="E896" s="139" t="s">
        <v>481</v>
      </c>
      <c r="F896" s="140" t="s">
        <v>122</v>
      </c>
      <c r="G896" s="140" t="s">
        <v>340</v>
      </c>
      <c r="H896" s="141" t="s">
        <v>341</v>
      </c>
      <c r="I896" s="141"/>
      <c r="J896" s="143">
        <f t="shared" ref="J896:R896" si="495">J901</f>
        <v>0</v>
      </c>
      <c r="K896" s="143">
        <f t="shared" si="495"/>
        <v>0</v>
      </c>
      <c r="L896" s="143">
        <f t="shared" si="495"/>
        <v>0</v>
      </c>
      <c r="M896" s="143">
        <f t="shared" si="495"/>
        <v>0</v>
      </c>
      <c r="N896" s="143">
        <f t="shared" si="495"/>
        <v>0</v>
      </c>
      <c r="O896" s="143">
        <f t="shared" si="495"/>
        <v>0</v>
      </c>
      <c r="P896" s="143">
        <f t="shared" si="495"/>
        <v>0</v>
      </c>
      <c r="Q896" s="143">
        <f t="shared" si="495"/>
        <v>0</v>
      </c>
      <c r="R896" s="143">
        <f t="shared" si="495"/>
        <v>0</v>
      </c>
      <c r="S896" s="143">
        <f>S901+S897</f>
        <v>85396.7</v>
      </c>
    </row>
    <row r="897" spans="1:19" s="17" customFormat="1" ht="15.75" customHeight="1">
      <c r="A897" s="150" t="s">
        <v>796</v>
      </c>
      <c r="B897" s="70" t="s">
        <v>277</v>
      </c>
      <c r="C897" s="70" t="s">
        <v>163</v>
      </c>
      <c r="D897" s="78" t="s">
        <v>131</v>
      </c>
      <c r="E897" s="26" t="s">
        <v>481</v>
      </c>
      <c r="F897" s="27" t="s">
        <v>122</v>
      </c>
      <c r="G897" s="27" t="s">
        <v>340</v>
      </c>
      <c r="H897" s="1" t="s">
        <v>25</v>
      </c>
      <c r="I897" s="1"/>
      <c r="J897" s="30">
        <f t="shared" ref="J897:S899" si="496">J898</f>
        <v>0</v>
      </c>
      <c r="K897" s="30">
        <f t="shared" si="496"/>
        <v>0</v>
      </c>
      <c r="L897" s="30">
        <f t="shared" si="496"/>
        <v>0</v>
      </c>
      <c r="M897" s="30">
        <f t="shared" si="496"/>
        <v>0</v>
      </c>
      <c r="N897" s="30">
        <f t="shared" si="496"/>
        <v>0</v>
      </c>
      <c r="O897" s="30">
        <f t="shared" si="496"/>
        <v>0</v>
      </c>
      <c r="P897" s="30">
        <f t="shared" si="496"/>
        <v>0</v>
      </c>
      <c r="Q897" s="30">
        <f t="shared" si="496"/>
        <v>0</v>
      </c>
      <c r="R897" s="30">
        <f t="shared" si="496"/>
        <v>0</v>
      </c>
      <c r="S897" s="30">
        <f t="shared" si="496"/>
        <v>22242.799999999999</v>
      </c>
    </row>
    <row r="898" spans="1:19" s="17" customFormat="1" ht="26.25" customHeight="1">
      <c r="A898" s="150" t="s">
        <v>187</v>
      </c>
      <c r="B898" s="70" t="s">
        <v>277</v>
      </c>
      <c r="C898" s="70" t="s">
        <v>163</v>
      </c>
      <c r="D898" s="78" t="s">
        <v>131</v>
      </c>
      <c r="E898" s="26" t="s">
        <v>481</v>
      </c>
      <c r="F898" s="27" t="s">
        <v>122</v>
      </c>
      <c r="G898" s="27" t="s">
        <v>340</v>
      </c>
      <c r="H898" s="1" t="s">
        <v>25</v>
      </c>
      <c r="I898" s="1" t="s">
        <v>188</v>
      </c>
      <c r="J898" s="30">
        <f t="shared" si="496"/>
        <v>0</v>
      </c>
      <c r="K898" s="30">
        <f t="shared" si="496"/>
        <v>0</v>
      </c>
      <c r="L898" s="30">
        <f t="shared" si="496"/>
        <v>0</v>
      </c>
      <c r="M898" s="30">
        <f t="shared" si="496"/>
        <v>0</v>
      </c>
      <c r="N898" s="30">
        <f t="shared" si="496"/>
        <v>0</v>
      </c>
      <c r="O898" s="30">
        <f t="shared" si="496"/>
        <v>0</v>
      </c>
      <c r="P898" s="30">
        <f t="shared" si="496"/>
        <v>0</v>
      </c>
      <c r="Q898" s="30">
        <f t="shared" si="496"/>
        <v>0</v>
      </c>
      <c r="R898" s="30">
        <f t="shared" si="496"/>
        <v>0</v>
      </c>
      <c r="S898" s="30">
        <f t="shared" si="496"/>
        <v>22242.799999999999</v>
      </c>
    </row>
    <row r="899" spans="1:19" s="24" customFormat="1" ht="16.5" customHeight="1">
      <c r="A899" s="171" t="s">
        <v>189</v>
      </c>
      <c r="B899" s="130" t="s">
        <v>277</v>
      </c>
      <c r="C899" s="130" t="s">
        <v>163</v>
      </c>
      <c r="D899" s="131" t="s">
        <v>131</v>
      </c>
      <c r="E899" s="132" t="s">
        <v>481</v>
      </c>
      <c r="F899" s="133" t="s">
        <v>122</v>
      </c>
      <c r="G899" s="133" t="s">
        <v>340</v>
      </c>
      <c r="H899" s="134" t="s">
        <v>25</v>
      </c>
      <c r="I899" s="134" t="s">
        <v>190</v>
      </c>
      <c r="J899" s="128">
        <f t="shared" si="496"/>
        <v>0</v>
      </c>
      <c r="K899" s="128">
        <f t="shared" si="496"/>
        <v>0</v>
      </c>
      <c r="L899" s="128">
        <f t="shared" si="496"/>
        <v>0</v>
      </c>
      <c r="M899" s="128">
        <f t="shared" si="496"/>
        <v>0</v>
      </c>
      <c r="N899" s="128">
        <f t="shared" si="496"/>
        <v>0</v>
      </c>
      <c r="O899" s="128">
        <f t="shared" si="496"/>
        <v>0</v>
      </c>
      <c r="P899" s="128">
        <f t="shared" si="496"/>
        <v>0</v>
      </c>
      <c r="Q899" s="128">
        <f t="shared" si="496"/>
        <v>0</v>
      </c>
      <c r="R899" s="128">
        <f t="shared" si="496"/>
        <v>0</v>
      </c>
      <c r="S899" s="128">
        <f t="shared" si="496"/>
        <v>22242.799999999999</v>
      </c>
    </row>
    <row r="900" spans="1:19" s="12" customFormat="1" ht="16.5" hidden="1" customHeight="1">
      <c r="A900" s="196"/>
      <c r="B900" s="5"/>
      <c r="C900" s="5"/>
      <c r="D900" s="6"/>
      <c r="E900" s="7"/>
      <c r="F900" s="8"/>
      <c r="G900" s="8"/>
      <c r="H900" s="9"/>
      <c r="I900" s="9"/>
      <c r="J900" s="2"/>
      <c r="K900" s="2"/>
      <c r="L900" s="2"/>
      <c r="M900" s="2"/>
      <c r="N900" s="2">
        <f>SUM(J900:M900)</f>
        <v>0</v>
      </c>
      <c r="O900" s="2"/>
      <c r="P900" s="2"/>
      <c r="Q900" s="2"/>
      <c r="R900" s="2">
        <f>N900+Q900</f>
        <v>0</v>
      </c>
      <c r="S900" s="216">
        <v>22242.799999999999</v>
      </c>
    </row>
    <row r="901" spans="1:19" s="17" customFormat="1" ht="15.75" customHeight="1">
      <c r="A901" s="150" t="s">
        <v>186</v>
      </c>
      <c r="B901" s="70" t="s">
        <v>277</v>
      </c>
      <c r="C901" s="70" t="s">
        <v>163</v>
      </c>
      <c r="D901" s="78" t="s">
        <v>131</v>
      </c>
      <c r="E901" s="26" t="s">
        <v>481</v>
      </c>
      <c r="F901" s="27" t="s">
        <v>122</v>
      </c>
      <c r="G901" s="27" t="s">
        <v>340</v>
      </c>
      <c r="H901" s="1" t="s">
        <v>350</v>
      </c>
      <c r="I901" s="1"/>
      <c r="J901" s="30">
        <f t="shared" ref="J901:S903" si="497">J902</f>
        <v>0</v>
      </c>
      <c r="K901" s="30">
        <f t="shared" si="497"/>
        <v>0</v>
      </c>
      <c r="L901" s="30">
        <f t="shared" si="497"/>
        <v>0</v>
      </c>
      <c r="M901" s="30">
        <f t="shared" si="497"/>
        <v>0</v>
      </c>
      <c r="N901" s="30">
        <f t="shared" si="497"/>
        <v>0</v>
      </c>
      <c r="O901" s="30">
        <f t="shared" si="497"/>
        <v>0</v>
      </c>
      <c r="P901" s="30">
        <f t="shared" si="497"/>
        <v>0</v>
      </c>
      <c r="Q901" s="30">
        <f t="shared" si="497"/>
        <v>0</v>
      </c>
      <c r="R901" s="30">
        <f t="shared" si="497"/>
        <v>0</v>
      </c>
      <c r="S901" s="30">
        <f t="shared" si="497"/>
        <v>63153.9</v>
      </c>
    </row>
    <row r="902" spans="1:19" s="17" customFormat="1" ht="26.25" customHeight="1">
      <c r="A902" s="150" t="s">
        <v>187</v>
      </c>
      <c r="B902" s="70" t="s">
        <v>277</v>
      </c>
      <c r="C902" s="70" t="s">
        <v>163</v>
      </c>
      <c r="D902" s="78" t="s">
        <v>131</v>
      </c>
      <c r="E902" s="26" t="s">
        <v>481</v>
      </c>
      <c r="F902" s="27" t="s">
        <v>122</v>
      </c>
      <c r="G902" s="27" t="s">
        <v>340</v>
      </c>
      <c r="H902" s="1" t="s">
        <v>350</v>
      </c>
      <c r="I902" s="1" t="s">
        <v>188</v>
      </c>
      <c r="J902" s="30">
        <f t="shared" si="497"/>
        <v>0</v>
      </c>
      <c r="K902" s="30">
        <f t="shared" si="497"/>
        <v>0</v>
      </c>
      <c r="L902" s="30">
        <f t="shared" si="497"/>
        <v>0</v>
      </c>
      <c r="M902" s="30">
        <f t="shared" si="497"/>
        <v>0</v>
      </c>
      <c r="N902" s="30">
        <f t="shared" si="497"/>
        <v>0</v>
      </c>
      <c r="O902" s="30">
        <f t="shared" si="497"/>
        <v>0</v>
      </c>
      <c r="P902" s="30">
        <f t="shared" si="497"/>
        <v>0</v>
      </c>
      <c r="Q902" s="30">
        <f t="shared" si="497"/>
        <v>0</v>
      </c>
      <c r="R902" s="30">
        <f t="shared" si="497"/>
        <v>0</v>
      </c>
      <c r="S902" s="30">
        <f t="shared" si="497"/>
        <v>63153.9</v>
      </c>
    </row>
    <row r="903" spans="1:19" s="24" customFormat="1" ht="16.5" customHeight="1">
      <c r="A903" s="171" t="s">
        <v>189</v>
      </c>
      <c r="B903" s="130" t="s">
        <v>277</v>
      </c>
      <c r="C903" s="130" t="s">
        <v>163</v>
      </c>
      <c r="D903" s="131" t="s">
        <v>131</v>
      </c>
      <c r="E903" s="132" t="s">
        <v>481</v>
      </c>
      <c r="F903" s="133" t="s">
        <v>122</v>
      </c>
      <c r="G903" s="133" t="s">
        <v>340</v>
      </c>
      <c r="H903" s="134" t="s">
        <v>350</v>
      </c>
      <c r="I903" s="134" t="s">
        <v>190</v>
      </c>
      <c r="J903" s="128">
        <f t="shared" si="497"/>
        <v>0</v>
      </c>
      <c r="K903" s="128">
        <f t="shared" si="497"/>
        <v>0</v>
      </c>
      <c r="L903" s="128">
        <f t="shared" si="497"/>
        <v>0</v>
      </c>
      <c r="M903" s="128">
        <f t="shared" si="497"/>
        <v>0</v>
      </c>
      <c r="N903" s="128">
        <f t="shared" si="497"/>
        <v>0</v>
      </c>
      <c r="O903" s="128">
        <f t="shared" si="497"/>
        <v>0</v>
      </c>
      <c r="P903" s="128">
        <f t="shared" si="497"/>
        <v>0</v>
      </c>
      <c r="Q903" s="128">
        <f t="shared" si="497"/>
        <v>0</v>
      </c>
      <c r="R903" s="128">
        <f t="shared" si="497"/>
        <v>0</v>
      </c>
      <c r="S903" s="128">
        <f t="shared" si="497"/>
        <v>63153.9</v>
      </c>
    </row>
    <row r="904" spans="1:19" s="12" customFormat="1" ht="16.5" hidden="1" customHeight="1">
      <c r="A904" s="196"/>
      <c r="B904" s="5"/>
      <c r="C904" s="5"/>
      <c r="D904" s="6"/>
      <c r="E904" s="7"/>
      <c r="F904" s="8"/>
      <c r="G904" s="8"/>
      <c r="H904" s="9"/>
      <c r="I904" s="9"/>
      <c r="J904" s="2"/>
      <c r="K904" s="2"/>
      <c r="L904" s="2"/>
      <c r="M904" s="2"/>
      <c r="N904" s="2">
        <f>SUM(J904:M904)</f>
        <v>0</v>
      </c>
      <c r="O904" s="2"/>
      <c r="P904" s="2"/>
      <c r="Q904" s="2"/>
      <c r="R904" s="2">
        <f>N904+Q904</f>
        <v>0</v>
      </c>
      <c r="S904" s="2">
        <v>63153.9</v>
      </c>
    </row>
    <row r="905" spans="1:19" s="17" customFormat="1" ht="25.5" hidden="1" customHeight="1">
      <c r="A905" s="136" t="s">
        <v>65</v>
      </c>
      <c r="B905" s="97" t="s">
        <v>277</v>
      </c>
      <c r="C905" s="97" t="s">
        <v>163</v>
      </c>
      <c r="D905" s="98" t="s">
        <v>131</v>
      </c>
      <c r="E905" s="98" t="s">
        <v>69</v>
      </c>
      <c r="F905" s="99" t="s">
        <v>122</v>
      </c>
      <c r="G905" s="99" t="s">
        <v>340</v>
      </c>
      <c r="H905" s="100" t="s">
        <v>341</v>
      </c>
      <c r="I905" s="100"/>
      <c r="J905" s="101">
        <f t="shared" ref="J905:S906" si="498">J906</f>
        <v>0</v>
      </c>
      <c r="K905" s="101">
        <f t="shared" si="498"/>
        <v>0</v>
      </c>
      <c r="L905" s="101">
        <f t="shared" si="498"/>
        <v>0</v>
      </c>
      <c r="M905" s="101">
        <f t="shared" si="498"/>
        <v>0</v>
      </c>
      <c r="N905" s="101">
        <f t="shared" si="498"/>
        <v>0</v>
      </c>
      <c r="O905" s="101">
        <f t="shared" si="498"/>
        <v>0</v>
      </c>
      <c r="P905" s="101">
        <f t="shared" si="498"/>
        <v>0</v>
      </c>
      <c r="Q905" s="101">
        <f t="shared" si="498"/>
        <v>0</v>
      </c>
      <c r="R905" s="101">
        <f t="shared" si="498"/>
        <v>0</v>
      </c>
      <c r="S905" s="101">
        <f t="shared" si="498"/>
        <v>0</v>
      </c>
    </row>
    <row r="906" spans="1:19" s="17" customFormat="1" ht="15" hidden="1" customHeight="1">
      <c r="A906" s="72" t="s">
        <v>66</v>
      </c>
      <c r="B906" s="70" t="s">
        <v>277</v>
      </c>
      <c r="C906" s="70" t="s">
        <v>163</v>
      </c>
      <c r="D906" s="78" t="s">
        <v>131</v>
      </c>
      <c r="E906" s="26" t="s">
        <v>69</v>
      </c>
      <c r="F906" s="27" t="s">
        <v>122</v>
      </c>
      <c r="G906" s="27" t="s">
        <v>340</v>
      </c>
      <c r="H906" s="1" t="s">
        <v>67</v>
      </c>
      <c r="I906" s="127"/>
      <c r="J906" s="32">
        <f t="shared" si="498"/>
        <v>0</v>
      </c>
      <c r="K906" s="32">
        <f t="shared" si="498"/>
        <v>0</v>
      </c>
      <c r="L906" s="32">
        <f t="shared" si="498"/>
        <v>0</v>
      </c>
      <c r="M906" s="32">
        <f t="shared" si="498"/>
        <v>0</v>
      </c>
      <c r="N906" s="32">
        <f t="shared" si="498"/>
        <v>0</v>
      </c>
      <c r="O906" s="32">
        <f t="shared" si="498"/>
        <v>0</v>
      </c>
      <c r="P906" s="32">
        <f t="shared" si="498"/>
        <v>0</v>
      </c>
      <c r="Q906" s="32">
        <f t="shared" si="498"/>
        <v>0</v>
      </c>
      <c r="R906" s="32">
        <f t="shared" si="498"/>
        <v>0</v>
      </c>
      <c r="S906" s="32">
        <f t="shared" si="498"/>
        <v>0</v>
      </c>
    </row>
    <row r="907" spans="1:19" s="13" customFormat="1" ht="26.25" hidden="1" customHeight="1">
      <c r="A907" s="150" t="s">
        <v>187</v>
      </c>
      <c r="B907" s="14" t="s">
        <v>277</v>
      </c>
      <c r="C907" s="14" t="s">
        <v>163</v>
      </c>
      <c r="D907" s="15" t="s">
        <v>131</v>
      </c>
      <c r="E907" s="15" t="s">
        <v>69</v>
      </c>
      <c r="F907" s="108" t="s">
        <v>122</v>
      </c>
      <c r="G907" s="108" t="s">
        <v>340</v>
      </c>
      <c r="H907" s="3" t="s">
        <v>67</v>
      </c>
      <c r="I907" s="3" t="s">
        <v>188</v>
      </c>
      <c r="J907" s="31">
        <f>J908+J913</f>
        <v>0</v>
      </c>
      <c r="K907" s="31">
        <f>K908+K913</f>
        <v>0</v>
      </c>
      <c r="L907" s="31">
        <f t="shared" ref="L907:R907" si="499">L908+L913</f>
        <v>0</v>
      </c>
      <c r="M907" s="31">
        <f t="shared" si="499"/>
        <v>0</v>
      </c>
      <c r="N907" s="31">
        <f t="shared" si="499"/>
        <v>0</v>
      </c>
      <c r="O907" s="31">
        <f t="shared" si="499"/>
        <v>0</v>
      </c>
      <c r="P907" s="31">
        <f t="shared" si="499"/>
        <v>0</v>
      </c>
      <c r="Q907" s="31">
        <f t="shared" si="499"/>
        <v>0</v>
      </c>
      <c r="R907" s="31">
        <f t="shared" si="499"/>
        <v>0</v>
      </c>
      <c r="S907" s="31">
        <f t="shared" ref="S907" si="500">S908+S913</f>
        <v>0</v>
      </c>
    </row>
    <row r="908" spans="1:19" s="24" customFormat="1" ht="15.75" hidden="1" customHeight="1">
      <c r="A908" s="151" t="s">
        <v>189</v>
      </c>
      <c r="B908" s="110" t="s">
        <v>277</v>
      </c>
      <c r="C908" s="110" t="s">
        <v>163</v>
      </c>
      <c r="D908" s="111" t="s">
        <v>131</v>
      </c>
      <c r="E908" s="111" t="s">
        <v>69</v>
      </c>
      <c r="F908" s="112" t="s">
        <v>122</v>
      </c>
      <c r="G908" s="112" t="s">
        <v>340</v>
      </c>
      <c r="H908" s="113" t="s">
        <v>67</v>
      </c>
      <c r="I908" s="113" t="s">
        <v>190</v>
      </c>
      <c r="J908" s="39">
        <f t="shared" ref="J908:R908" si="501">J909+J910+J911+J912</f>
        <v>0</v>
      </c>
      <c r="K908" s="39">
        <f t="shared" si="501"/>
        <v>0</v>
      </c>
      <c r="L908" s="39">
        <f t="shared" si="501"/>
        <v>0</v>
      </c>
      <c r="M908" s="39">
        <f t="shared" si="501"/>
        <v>0</v>
      </c>
      <c r="N908" s="39">
        <f t="shared" si="501"/>
        <v>0</v>
      </c>
      <c r="O908" s="39">
        <f t="shared" si="501"/>
        <v>0</v>
      </c>
      <c r="P908" s="39">
        <f t="shared" si="501"/>
        <v>0</v>
      </c>
      <c r="Q908" s="39">
        <f t="shared" si="501"/>
        <v>0</v>
      </c>
      <c r="R908" s="39">
        <f t="shared" si="501"/>
        <v>0</v>
      </c>
      <c r="S908" s="39">
        <f t="shared" ref="S908" si="502">S909+S910+S911+S912</f>
        <v>0</v>
      </c>
    </row>
    <row r="909" spans="1:19" s="12" customFormat="1" ht="13.5" hidden="1" customHeight="1">
      <c r="A909" s="191" t="s">
        <v>321</v>
      </c>
      <c r="B909" s="36"/>
      <c r="C909" s="36"/>
      <c r="D909" s="37"/>
      <c r="E909" s="37"/>
      <c r="F909" s="114"/>
      <c r="G909" s="114"/>
      <c r="H909" s="115"/>
      <c r="I909" s="115" t="s">
        <v>303</v>
      </c>
      <c r="J909" s="2"/>
      <c r="K909" s="2"/>
      <c r="L909" s="2"/>
      <c r="M909" s="2"/>
      <c r="N909" s="2">
        <f>SUM(J909:M909)</f>
        <v>0</v>
      </c>
      <c r="O909" s="2"/>
      <c r="P909" s="2"/>
      <c r="Q909" s="2"/>
      <c r="R909" s="2">
        <f t="shared" ref="R909:S912" si="503">N909+Q909</f>
        <v>0</v>
      </c>
      <c r="S909" s="2">
        <f t="shared" si="503"/>
        <v>0</v>
      </c>
    </row>
    <row r="910" spans="1:19" s="12" customFormat="1" ht="13.5" hidden="1" customHeight="1">
      <c r="A910" s="191" t="s">
        <v>322</v>
      </c>
      <c r="B910" s="36"/>
      <c r="C910" s="36"/>
      <c r="D910" s="37"/>
      <c r="E910" s="37"/>
      <c r="F910" s="114"/>
      <c r="G910" s="114"/>
      <c r="H910" s="115"/>
      <c r="I910" s="115" t="s">
        <v>303</v>
      </c>
      <c r="J910" s="2"/>
      <c r="K910" s="2"/>
      <c r="L910" s="2"/>
      <c r="M910" s="2"/>
      <c r="N910" s="2">
        <f>SUM(J910:M910)</f>
        <v>0</v>
      </c>
      <c r="O910" s="2"/>
      <c r="P910" s="2"/>
      <c r="Q910" s="2"/>
      <c r="R910" s="2">
        <f t="shared" si="503"/>
        <v>0</v>
      </c>
      <c r="S910" s="2">
        <f t="shared" si="503"/>
        <v>0</v>
      </c>
    </row>
    <row r="911" spans="1:19" s="12" customFormat="1" ht="13.5" hidden="1" customHeight="1">
      <c r="A911" s="191" t="s">
        <v>98</v>
      </c>
      <c r="B911" s="36"/>
      <c r="C911" s="36"/>
      <c r="D911" s="37"/>
      <c r="E911" s="37"/>
      <c r="F911" s="114"/>
      <c r="G911" s="114"/>
      <c r="H911" s="115"/>
      <c r="I911" s="115" t="s">
        <v>303</v>
      </c>
      <c r="J911" s="2"/>
      <c r="K911" s="2"/>
      <c r="L911" s="2"/>
      <c r="M911" s="2"/>
      <c r="N911" s="2">
        <f>SUM(J911:M911)</f>
        <v>0</v>
      </c>
      <c r="O911" s="2"/>
      <c r="P911" s="2"/>
      <c r="Q911" s="2"/>
      <c r="R911" s="2">
        <f t="shared" si="503"/>
        <v>0</v>
      </c>
      <c r="S911" s="2">
        <f t="shared" si="503"/>
        <v>0</v>
      </c>
    </row>
    <row r="912" spans="1:19" s="12" customFormat="1" ht="13.5" hidden="1" customHeight="1">
      <c r="A912" s="191" t="s">
        <v>99</v>
      </c>
      <c r="B912" s="36"/>
      <c r="C912" s="36"/>
      <c r="D912" s="37"/>
      <c r="E912" s="37"/>
      <c r="F912" s="114"/>
      <c r="G912" s="114"/>
      <c r="H912" s="115"/>
      <c r="I912" s="115" t="s">
        <v>303</v>
      </c>
      <c r="J912" s="2"/>
      <c r="K912" s="2"/>
      <c r="L912" s="2"/>
      <c r="M912" s="2"/>
      <c r="N912" s="2">
        <f>SUM(J912:M912)</f>
        <v>0</v>
      </c>
      <c r="O912" s="2"/>
      <c r="P912" s="2"/>
      <c r="Q912" s="2"/>
      <c r="R912" s="2">
        <f t="shared" si="503"/>
        <v>0</v>
      </c>
      <c r="S912" s="2">
        <f t="shared" si="503"/>
        <v>0</v>
      </c>
    </row>
    <row r="913" spans="1:19" s="24" customFormat="1" ht="16.5" hidden="1" customHeight="1">
      <c r="A913" s="171" t="s">
        <v>283</v>
      </c>
      <c r="B913" s="110" t="s">
        <v>277</v>
      </c>
      <c r="C913" s="110" t="s">
        <v>163</v>
      </c>
      <c r="D913" s="111" t="s">
        <v>131</v>
      </c>
      <c r="E913" s="111" t="s">
        <v>69</v>
      </c>
      <c r="F913" s="112" t="s">
        <v>122</v>
      </c>
      <c r="G913" s="112" t="s">
        <v>340</v>
      </c>
      <c r="H913" s="113" t="s">
        <v>67</v>
      </c>
      <c r="I913" s="113" t="s">
        <v>284</v>
      </c>
      <c r="J913" s="39">
        <f t="shared" ref="J913:S913" si="504">J914</f>
        <v>0</v>
      </c>
      <c r="K913" s="39">
        <f t="shared" si="504"/>
        <v>0</v>
      </c>
      <c r="L913" s="39">
        <f t="shared" si="504"/>
        <v>0</v>
      </c>
      <c r="M913" s="39">
        <f t="shared" si="504"/>
        <v>0</v>
      </c>
      <c r="N913" s="39">
        <f t="shared" si="504"/>
        <v>0</v>
      </c>
      <c r="O913" s="39">
        <f t="shared" si="504"/>
        <v>0</v>
      </c>
      <c r="P913" s="39">
        <f t="shared" si="504"/>
        <v>0</v>
      </c>
      <c r="Q913" s="39">
        <f t="shared" si="504"/>
        <v>0</v>
      </c>
      <c r="R913" s="39">
        <f t="shared" si="504"/>
        <v>0</v>
      </c>
      <c r="S913" s="39">
        <f t="shared" si="504"/>
        <v>0</v>
      </c>
    </row>
    <row r="914" spans="1:19" s="24" customFormat="1" ht="14.25" hidden="1" customHeight="1">
      <c r="A914" s="213" t="s">
        <v>58</v>
      </c>
      <c r="B914" s="110"/>
      <c r="C914" s="110"/>
      <c r="D914" s="111"/>
      <c r="E914" s="132"/>
      <c r="F914" s="133"/>
      <c r="G914" s="133"/>
      <c r="H914" s="134"/>
      <c r="I914" s="9" t="s">
        <v>57</v>
      </c>
      <c r="J914" s="2"/>
      <c r="K914" s="2"/>
      <c r="L914" s="2"/>
      <c r="M914" s="2"/>
      <c r="N914" s="2">
        <f>SUM(J914:M914)</f>
        <v>0</v>
      </c>
      <c r="O914" s="2"/>
      <c r="P914" s="2"/>
      <c r="Q914" s="2"/>
      <c r="R914" s="2">
        <f>N914+Q914</f>
        <v>0</v>
      </c>
      <c r="S914" s="2">
        <f>O914+R914</f>
        <v>0</v>
      </c>
    </row>
    <row r="915" spans="1:19" s="76" customFormat="1" ht="15.75" customHeight="1">
      <c r="A915" s="73" t="s">
        <v>45</v>
      </c>
      <c r="B915" s="67" t="s">
        <v>277</v>
      </c>
      <c r="C915" s="67" t="s">
        <v>163</v>
      </c>
      <c r="D915" s="67" t="s">
        <v>163</v>
      </c>
      <c r="E915" s="304"/>
      <c r="F915" s="305"/>
      <c r="G915" s="305"/>
      <c r="H915" s="306"/>
      <c r="I915" s="67"/>
      <c r="J915" s="81">
        <f>J916+J951+J956</f>
        <v>1694.3</v>
      </c>
      <c r="K915" s="81">
        <f>K916+K951+K956</f>
        <v>-193</v>
      </c>
      <c r="L915" s="81">
        <f t="shared" ref="L915:Q915" si="505">L916+L951+L956</f>
        <v>0</v>
      </c>
      <c r="M915" s="81">
        <f t="shared" si="505"/>
        <v>3870.3</v>
      </c>
      <c r="N915" s="81">
        <f t="shared" si="505"/>
        <v>5371.6</v>
      </c>
      <c r="O915" s="81">
        <f t="shared" si="505"/>
        <v>0</v>
      </c>
      <c r="P915" s="81">
        <f t="shared" si="505"/>
        <v>0</v>
      </c>
      <c r="Q915" s="81">
        <f t="shared" si="505"/>
        <v>0</v>
      </c>
      <c r="R915" s="81">
        <f>R916+R951+R956+R985</f>
        <v>3849.6</v>
      </c>
      <c r="S915" s="81">
        <f>S916+S951+S956+S985</f>
        <v>3849.6</v>
      </c>
    </row>
    <row r="916" spans="1:19" s="217" customFormat="1" ht="25.5" customHeight="1">
      <c r="A916" s="189" t="s">
        <v>458</v>
      </c>
      <c r="B916" s="67" t="s">
        <v>277</v>
      </c>
      <c r="C916" s="67" t="s">
        <v>163</v>
      </c>
      <c r="D916" s="116" t="s">
        <v>163</v>
      </c>
      <c r="E916" s="116" t="s">
        <v>247</v>
      </c>
      <c r="F916" s="117" t="s">
        <v>122</v>
      </c>
      <c r="G916" s="117" t="s">
        <v>340</v>
      </c>
      <c r="H916" s="118" t="s">
        <v>341</v>
      </c>
      <c r="I916" s="118"/>
      <c r="J916" s="34">
        <f>J917</f>
        <v>1045</v>
      </c>
      <c r="K916" s="34">
        <f>K917</f>
        <v>-50</v>
      </c>
      <c r="L916" s="34">
        <f t="shared" ref="L916:S916" si="506">L917</f>
        <v>0</v>
      </c>
      <c r="M916" s="34">
        <f t="shared" si="506"/>
        <v>3870.3</v>
      </c>
      <c r="N916" s="34">
        <f t="shared" si="506"/>
        <v>4865.3</v>
      </c>
      <c r="O916" s="34">
        <f t="shared" si="506"/>
        <v>0</v>
      </c>
      <c r="P916" s="34">
        <f t="shared" si="506"/>
        <v>0</v>
      </c>
      <c r="Q916" s="34">
        <f t="shared" si="506"/>
        <v>0</v>
      </c>
      <c r="R916" s="34">
        <f t="shared" si="506"/>
        <v>3849.6</v>
      </c>
      <c r="S916" s="34">
        <f t="shared" si="506"/>
        <v>0</v>
      </c>
    </row>
    <row r="917" spans="1:19" s="76" customFormat="1" ht="25.5" customHeight="1">
      <c r="A917" s="150" t="s">
        <v>461</v>
      </c>
      <c r="B917" s="70" t="s">
        <v>277</v>
      </c>
      <c r="C917" s="70" t="s">
        <v>163</v>
      </c>
      <c r="D917" s="78" t="s">
        <v>163</v>
      </c>
      <c r="E917" s="78" t="s">
        <v>247</v>
      </c>
      <c r="F917" s="145" t="s">
        <v>139</v>
      </c>
      <c r="G917" s="145" t="s">
        <v>340</v>
      </c>
      <c r="H917" s="127" t="s">
        <v>341</v>
      </c>
      <c r="I917" s="127"/>
      <c r="J917" s="32">
        <f>J918+J927</f>
        <v>1045</v>
      </c>
      <c r="K917" s="32">
        <f>K918+K927</f>
        <v>-50</v>
      </c>
      <c r="L917" s="32">
        <f t="shared" ref="L917:R917" si="507">L918+L927</f>
        <v>0</v>
      </c>
      <c r="M917" s="32">
        <f t="shared" si="507"/>
        <v>3870.3</v>
      </c>
      <c r="N917" s="32">
        <f t="shared" si="507"/>
        <v>4865.3</v>
      </c>
      <c r="O917" s="32">
        <f t="shared" si="507"/>
        <v>0</v>
      </c>
      <c r="P917" s="32">
        <f t="shared" si="507"/>
        <v>0</v>
      </c>
      <c r="Q917" s="32">
        <f t="shared" si="507"/>
        <v>0</v>
      </c>
      <c r="R917" s="32">
        <f t="shared" si="507"/>
        <v>3849.6</v>
      </c>
      <c r="S917" s="32">
        <f t="shared" ref="S917" si="508">S918+S927</f>
        <v>0</v>
      </c>
    </row>
    <row r="918" spans="1:19" s="76" customFormat="1" ht="37.5" customHeight="1">
      <c r="A918" s="72" t="s">
        <v>799</v>
      </c>
      <c r="B918" s="70" t="s">
        <v>277</v>
      </c>
      <c r="C918" s="70" t="s">
        <v>163</v>
      </c>
      <c r="D918" s="78" t="s">
        <v>163</v>
      </c>
      <c r="E918" s="78" t="s">
        <v>247</v>
      </c>
      <c r="F918" s="145" t="s">
        <v>139</v>
      </c>
      <c r="G918" s="145" t="s">
        <v>340</v>
      </c>
      <c r="H918" s="127" t="s">
        <v>30</v>
      </c>
      <c r="I918" s="127"/>
      <c r="J918" s="32">
        <f>J919+J921+J925</f>
        <v>0</v>
      </c>
      <c r="K918" s="32">
        <f>K919+K921+K925</f>
        <v>0</v>
      </c>
      <c r="L918" s="32">
        <f t="shared" ref="L918:R918" si="509">L919+L921+L925</f>
        <v>0</v>
      </c>
      <c r="M918" s="32">
        <f t="shared" si="509"/>
        <v>3870.3</v>
      </c>
      <c r="N918" s="32">
        <f t="shared" si="509"/>
        <v>3870.3</v>
      </c>
      <c r="O918" s="32">
        <f t="shared" si="509"/>
        <v>0</v>
      </c>
      <c r="P918" s="32">
        <f t="shared" si="509"/>
        <v>0</v>
      </c>
      <c r="Q918" s="32">
        <f t="shared" si="509"/>
        <v>0</v>
      </c>
      <c r="R918" s="32">
        <f t="shared" si="509"/>
        <v>3849.6</v>
      </c>
      <c r="S918" s="32">
        <f t="shared" ref="S918" si="510">S919+S921+S925</f>
        <v>0</v>
      </c>
    </row>
    <row r="919" spans="1:19" s="17" customFormat="1" ht="17.25" hidden="1" customHeight="1">
      <c r="A919" s="18" t="s">
        <v>140</v>
      </c>
      <c r="B919" s="70" t="s">
        <v>277</v>
      </c>
      <c r="C919" s="70" t="s">
        <v>163</v>
      </c>
      <c r="D919" s="78" t="s">
        <v>163</v>
      </c>
      <c r="E919" s="26" t="s">
        <v>247</v>
      </c>
      <c r="F919" s="27" t="s">
        <v>139</v>
      </c>
      <c r="G919" s="27" t="s">
        <v>340</v>
      </c>
      <c r="H919" s="1" t="s">
        <v>30</v>
      </c>
      <c r="I919" s="16">
        <v>200</v>
      </c>
      <c r="J919" s="30">
        <f>J920</f>
        <v>0</v>
      </c>
      <c r="K919" s="30">
        <f>K920</f>
        <v>0</v>
      </c>
      <c r="L919" s="30">
        <f t="shared" ref="L919:S919" si="511">L920</f>
        <v>0</v>
      </c>
      <c r="M919" s="30">
        <f t="shared" si="511"/>
        <v>0</v>
      </c>
      <c r="N919" s="30">
        <f t="shared" si="511"/>
        <v>0</v>
      </c>
      <c r="O919" s="30">
        <f t="shared" si="511"/>
        <v>0</v>
      </c>
      <c r="P919" s="30">
        <f t="shared" si="511"/>
        <v>0</v>
      </c>
      <c r="Q919" s="30">
        <f t="shared" si="511"/>
        <v>0</v>
      </c>
      <c r="R919" s="30">
        <f t="shared" si="511"/>
        <v>0</v>
      </c>
      <c r="S919" s="30">
        <f t="shared" si="511"/>
        <v>0</v>
      </c>
    </row>
    <row r="920" spans="1:19" s="24" customFormat="1" ht="24" hidden="1" customHeight="1">
      <c r="A920" s="109" t="s">
        <v>142</v>
      </c>
      <c r="B920" s="130" t="s">
        <v>277</v>
      </c>
      <c r="C920" s="130" t="s">
        <v>163</v>
      </c>
      <c r="D920" s="131" t="s">
        <v>163</v>
      </c>
      <c r="E920" s="132" t="s">
        <v>247</v>
      </c>
      <c r="F920" s="133" t="s">
        <v>139</v>
      </c>
      <c r="G920" s="133" t="s">
        <v>340</v>
      </c>
      <c r="H920" s="134" t="s">
        <v>30</v>
      </c>
      <c r="I920" s="56">
        <v>240</v>
      </c>
      <c r="J920" s="128"/>
      <c r="K920" s="128"/>
      <c r="L920" s="128"/>
      <c r="M920" s="128"/>
      <c r="N920" s="2">
        <f>SUM(J920:M920)</f>
        <v>0</v>
      </c>
      <c r="O920" s="128"/>
      <c r="P920" s="128"/>
      <c r="Q920" s="128"/>
      <c r="R920" s="2">
        <f>N920+Q920</f>
        <v>0</v>
      </c>
      <c r="S920" s="2">
        <f>O920+R920</f>
        <v>0</v>
      </c>
    </row>
    <row r="921" spans="1:19" s="12" customFormat="1" ht="18.75" hidden="1" customHeight="1">
      <c r="A921" s="18" t="s">
        <v>175</v>
      </c>
      <c r="B921" s="5" t="s">
        <v>277</v>
      </c>
      <c r="C921" s="5" t="s">
        <v>163</v>
      </c>
      <c r="D921" s="6" t="s">
        <v>163</v>
      </c>
      <c r="E921" s="26" t="s">
        <v>247</v>
      </c>
      <c r="F921" s="27" t="s">
        <v>139</v>
      </c>
      <c r="G921" s="27" t="s">
        <v>340</v>
      </c>
      <c r="H921" s="1" t="s">
        <v>30</v>
      </c>
      <c r="I921" s="16">
        <v>300</v>
      </c>
      <c r="J921" s="30">
        <f>J922+J924</f>
        <v>0</v>
      </c>
      <c r="K921" s="30">
        <f>K922+K924</f>
        <v>0</v>
      </c>
      <c r="L921" s="30">
        <f t="shared" ref="L921:R921" si="512">L922+L924</f>
        <v>0</v>
      </c>
      <c r="M921" s="30">
        <f t="shared" si="512"/>
        <v>3870.3</v>
      </c>
      <c r="N921" s="30">
        <f t="shared" si="512"/>
        <v>3870.3</v>
      </c>
      <c r="O921" s="30">
        <f t="shared" si="512"/>
        <v>0</v>
      </c>
      <c r="P921" s="30">
        <f t="shared" si="512"/>
        <v>0</v>
      </c>
      <c r="Q921" s="30">
        <f t="shared" si="512"/>
        <v>0</v>
      </c>
      <c r="R921" s="30">
        <f t="shared" si="512"/>
        <v>0</v>
      </c>
      <c r="S921" s="30">
        <f t="shared" ref="S921" si="513">S922+S924</f>
        <v>0</v>
      </c>
    </row>
    <row r="922" spans="1:19" s="12" customFormat="1" ht="21.75" hidden="1" customHeight="1">
      <c r="A922" s="109" t="s">
        <v>176</v>
      </c>
      <c r="B922" s="130" t="s">
        <v>277</v>
      </c>
      <c r="C922" s="130" t="s">
        <v>163</v>
      </c>
      <c r="D922" s="131" t="s">
        <v>163</v>
      </c>
      <c r="E922" s="132" t="s">
        <v>247</v>
      </c>
      <c r="F922" s="133" t="s">
        <v>139</v>
      </c>
      <c r="G922" s="133" t="s">
        <v>340</v>
      </c>
      <c r="H922" s="134" t="s">
        <v>30</v>
      </c>
      <c r="I922" s="56">
        <v>320</v>
      </c>
      <c r="J922" s="128">
        <f>J923</f>
        <v>0</v>
      </c>
      <c r="K922" s="128">
        <f>K923</f>
        <v>0</v>
      </c>
      <c r="L922" s="128">
        <f t="shared" ref="L922:S922" si="514">L923</f>
        <v>0</v>
      </c>
      <c r="M922" s="128">
        <f t="shared" si="514"/>
        <v>3870.3</v>
      </c>
      <c r="N922" s="128">
        <f t="shared" si="514"/>
        <v>3870.3</v>
      </c>
      <c r="O922" s="128">
        <f t="shared" si="514"/>
        <v>0</v>
      </c>
      <c r="P922" s="128">
        <f t="shared" si="514"/>
        <v>0</v>
      </c>
      <c r="Q922" s="128">
        <f t="shared" si="514"/>
        <v>0</v>
      </c>
      <c r="R922" s="128">
        <f t="shared" si="514"/>
        <v>0</v>
      </c>
      <c r="S922" s="128">
        <f t="shared" si="514"/>
        <v>0</v>
      </c>
    </row>
    <row r="923" spans="1:19" s="12" customFormat="1" ht="21.75" hidden="1" customHeight="1">
      <c r="A923" s="46" t="s">
        <v>539</v>
      </c>
      <c r="B923" s="130"/>
      <c r="C923" s="130"/>
      <c r="D923" s="131"/>
      <c r="E923" s="132"/>
      <c r="F923" s="133"/>
      <c r="G923" s="133"/>
      <c r="H923" s="134"/>
      <c r="I923" s="56"/>
      <c r="J923" s="128"/>
      <c r="K923" s="128"/>
      <c r="L923" s="128"/>
      <c r="M923" s="128">
        <v>3870.3</v>
      </c>
      <c r="N923" s="2">
        <f>SUM(J923:M923)</f>
        <v>3870.3</v>
      </c>
      <c r="O923" s="128"/>
      <c r="P923" s="128"/>
      <c r="Q923" s="128"/>
      <c r="R923" s="2"/>
      <c r="S923" s="2"/>
    </row>
    <row r="924" spans="1:19" s="24" customFormat="1" ht="13.5" hidden="1" customHeight="1">
      <c r="A924" s="109" t="s">
        <v>177</v>
      </c>
      <c r="B924" s="130" t="s">
        <v>277</v>
      </c>
      <c r="C924" s="130" t="s">
        <v>163</v>
      </c>
      <c r="D924" s="131" t="s">
        <v>163</v>
      </c>
      <c r="E924" s="132" t="s">
        <v>247</v>
      </c>
      <c r="F924" s="133" t="s">
        <v>139</v>
      </c>
      <c r="G924" s="133" t="s">
        <v>340</v>
      </c>
      <c r="H924" s="134" t="s">
        <v>30</v>
      </c>
      <c r="I924" s="56">
        <v>360</v>
      </c>
      <c r="J924" s="128"/>
      <c r="K924" s="128"/>
      <c r="L924" s="128"/>
      <c r="M924" s="128"/>
      <c r="N924" s="2">
        <f>SUM(J924:M924)</f>
        <v>0</v>
      </c>
      <c r="O924" s="128"/>
      <c r="P924" s="128"/>
      <c r="Q924" s="128"/>
      <c r="R924" s="2">
        <f>N924+Q924</f>
        <v>0</v>
      </c>
      <c r="S924" s="2">
        <f>O924+R924</f>
        <v>0</v>
      </c>
    </row>
    <row r="925" spans="1:19" s="17" customFormat="1" ht="22.5" customHeight="1">
      <c r="A925" s="150" t="s">
        <v>187</v>
      </c>
      <c r="B925" s="70" t="s">
        <v>277</v>
      </c>
      <c r="C925" s="70" t="s">
        <v>163</v>
      </c>
      <c r="D925" s="78" t="s">
        <v>163</v>
      </c>
      <c r="E925" s="26" t="s">
        <v>247</v>
      </c>
      <c r="F925" s="27" t="s">
        <v>139</v>
      </c>
      <c r="G925" s="27" t="s">
        <v>340</v>
      </c>
      <c r="H925" s="1" t="s">
        <v>30</v>
      </c>
      <c r="I925" s="1" t="s">
        <v>188</v>
      </c>
      <c r="J925" s="30">
        <f>J926</f>
        <v>0</v>
      </c>
      <c r="K925" s="30">
        <f>K926</f>
        <v>0</v>
      </c>
      <c r="L925" s="30">
        <f t="shared" ref="L925:S925" si="515">L926</f>
        <v>0</v>
      </c>
      <c r="M925" s="30">
        <f t="shared" si="515"/>
        <v>0</v>
      </c>
      <c r="N925" s="30">
        <f t="shared" si="515"/>
        <v>0</v>
      </c>
      <c r="O925" s="30">
        <f t="shared" si="515"/>
        <v>0</v>
      </c>
      <c r="P925" s="30">
        <f t="shared" si="515"/>
        <v>0</v>
      </c>
      <c r="Q925" s="30">
        <f t="shared" si="515"/>
        <v>0</v>
      </c>
      <c r="R925" s="30">
        <f t="shared" si="515"/>
        <v>3849.6</v>
      </c>
      <c r="S925" s="30">
        <f t="shared" si="515"/>
        <v>0</v>
      </c>
    </row>
    <row r="926" spans="1:19" s="24" customFormat="1" ht="13.5" hidden="1" customHeight="1">
      <c r="A926" s="171" t="s">
        <v>189</v>
      </c>
      <c r="B926" s="130" t="s">
        <v>277</v>
      </c>
      <c r="C926" s="130" t="s">
        <v>163</v>
      </c>
      <c r="D926" s="131" t="s">
        <v>163</v>
      </c>
      <c r="E926" s="132" t="s">
        <v>247</v>
      </c>
      <c r="F926" s="133" t="s">
        <v>139</v>
      </c>
      <c r="G926" s="133" t="s">
        <v>340</v>
      </c>
      <c r="H926" s="134" t="s">
        <v>30</v>
      </c>
      <c r="I926" s="134" t="s">
        <v>190</v>
      </c>
      <c r="J926" s="128"/>
      <c r="K926" s="128"/>
      <c r="L926" s="128"/>
      <c r="M926" s="128"/>
      <c r="N926" s="2">
        <f>SUM(J926:M926)</f>
        <v>0</v>
      </c>
      <c r="O926" s="128"/>
      <c r="P926" s="128"/>
      <c r="Q926" s="128"/>
      <c r="R926" s="2">
        <v>3849.6</v>
      </c>
      <c r="S926" s="2"/>
    </row>
    <row r="927" spans="1:19" s="76" customFormat="1" ht="49.5" hidden="1" customHeight="1">
      <c r="A927" s="72" t="s">
        <v>254</v>
      </c>
      <c r="B927" s="70" t="s">
        <v>277</v>
      </c>
      <c r="C927" s="70" t="s">
        <v>163</v>
      </c>
      <c r="D927" s="78" t="s">
        <v>163</v>
      </c>
      <c r="E927" s="78" t="s">
        <v>247</v>
      </c>
      <c r="F927" s="145" t="s">
        <v>139</v>
      </c>
      <c r="G927" s="145" t="s">
        <v>340</v>
      </c>
      <c r="H927" s="127" t="s">
        <v>899</v>
      </c>
      <c r="I927" s="127"/>
      <c r="J927" s="32">
        <f>J928+J930+J941</f>
        <v>1045</v>
      </c>
      <c r="K927" s="32">
        <f>K928+K930+K941</f>
        <v>-50</v>
      </c>
      <c r="L927" s="32">
        <f t="shared" ref="L927:R927" si="516">L928+L930+L941</f>
        <v>0</v>
      </c>
      <c r="M927" s="32">
        <f t="shared" si="516"/>
        <v>0</v>
      </c>
      <c r="N927" s="32">
        <f t="shared" si="516"/>
        <v>995</v>
      </c>
      <c r="O927" s="32">
        <f t="shared" si="516"/>
        <v>0</v>
      </c>
      <c r="P927" s="32">
        <f t="shared" si="516"/>
        <v>0</v>
      </c>
      <c r="Q927" s="32">
        <f t="shared" si="516"/>
        <v>0</v>
      </c>
      <c r="R927" s="32">
        <f t="shared" si="516"/>
        <v>0</v>
      </c>
      <c r="S927" s="32">
        <f t="shared" ref="S927" si="517">S928+S930+S941</f>
        <v>0</v>
      </c>
    </row>
    <row r="928" spans="1:19" s="17" customFormat="1" ht="26.25" hidden="1" customHeight="1">
      <c r="A928" s="18" t="s">
        <v>140</v>
      </c>
      <c r="B928" s="70" t="s">
        <v>277</v>
      </c>
      <c r="C928" s="70" t="s">
        <v>163</v>
      </c>
      <c r="D928" s="78" t="s">
        <v>163</v>
      </c>
      <c r="E928" s="26" t="s">
        <v>247</v>
      </c>
      <c r="F928" s="27" t="s">
        <v>139</v>
      </c>
      <c r="G928" s="27" t="s">
        <v>340</v>
      </c>
      <c r="H928" s="1" t="s">
        <v>899</v>
      </c>
      <c r="I928" s="16">
        <v>200</v>
      </c>
      <c r="J928" s="30">
        <f>J929</f>
        <v>0</v>
      </c>
      <c r="K928" s="30">
        <f>K929</f>
        <v>0</v>
      </c>
      <c r="L928" s="30">
        <f t="shared" ref="L928:S928" si="518">L929</f>
        <v>0</v>
      </c>
      <c r="M928" s="30">
        <f t="shared" si="518"/>
        <v>0</v>
      </c>
      <c r="N928" s="30">
        <f t="shared" si="518"/>
        <v>0</v>
      </c>
      <c r="O928" s="30">
        <f t="shared" si="518"/>
        <v>0</v>
      </c>
      <c r="P928" s="30">
        <f t="shared" si="518"/>
        <v>0</v>
      </c>
      <c r="Q928" s="30">
        <f t="shared" si="518"/>
        <v>0</v>
      </c>
      <c r="R928" s="30">
        <f t="shared" si="518"/>
        <v>0</v>
      </c>
      <c r="S928" s="30">
        <f t="shared" si="518"/>
        <v>0</v>
      </c>
    </row>
    <row r="929" spans="1:19" s="24" customFormat="1" ht="21.75" hidden="1" customHeight="1">
      <c r="A929" s="109" t="s">
        <v>142</v>
      </c>
      <c r="B929" s="130" t="s">
        <v>277</v>
      </c>
      <c r="C929" s="130" t="s">
        <v>163</v>
      </c>
      <c r="D929" s="131" t="s">
        <v>163</v>
      </c>
      <c r="E929" s="132" t="s">
        <v>247</v>
      </c>
      <c r="F929" s="133" t="s">
        <v>139</v>
      </c>
      <c r="G929" s="133" t="s">
        <v>340</v>
      </c>
      <c r="H929" s="134" t="s">
        <v>899</v>
      </c>
      <c r="I929" s="56">
        <v>240</v>
      </c>
      <c r="J929" s="128"/>
      <c r="K929" s="128"/>
      <c r="L929" s="128"/>
      <c r="M929" s="128"/>
      <c r="N929" s="2">
        <f>SUM(J929:M929)</f>
        <v>0</v>
      </c>
      <c r="O929" s="128"/>
      <c r="P929" s="128"/>
      <c r="Q929" s="128"/>
      <c r="R929" s="2">
        <f>N929+Q929</f>
        <v>0</v>
      </c>
      <c r="S929" s="2">
        <f>O929+R929</f>
        <v>0</v>
      </c>
    </row>
    <row r="930" spans="1:19" s="12" customFormat="1" ht="16.149999999999999" hidden="1" customHeight="1">
      <c r="A930" s="18" t="s">
        <v>175</v>
      </c>
      <c r="B930" s="5" t="s">
        <v>277</v>
      </c>
      <c r="C930" s="5" t="s">
        <v>163</v>
      </c>
      <c r="D930" s="6" t="s">
        <v>163</v>
      </c>
      <c r="E930" s="26" t="s">
        <v>247</v>
      </c>
      <c r="F930" s="27" t="s">
        <v>139</v>
      </c>
      <c r="G930" s="27" t="s">
        <v>340</v>
      </c>
      <c r="H930" s="1" t="s">
        <v>899</v>
      </c>
      <c r="I930" s="16">
        <v>300</v>
      </c>
      <c r="J930" s="30">
        <f>J931+J940</f>
        <v>930</v>
      </c>
      <c r="K930" s="30">
        <f>K931+K940</f>
        <v>-50</v>
      </c>
      <c r="L930" s="30">
        <f t="shared" ref="L930:R930" si="519">L931+L940</f>
        <v>0</v>
      </c>
      <c r="M930" s="30">
        <f t="shared" si="519"/>
        <v>0</v>
      </c>
      <c r="N930" s="30">
        <f t="shared" si="519"/>
        <v>880</v>
      </c>
      <c r="O930" s="30">
        <f t="shared" si="519"/>
        <v>0</v>
      </c>
      <c r="P930" s="30">
        <f t="shared" si="519"/>
        <v>0</v>
      </c>
      <c r="Q930" s="30">
        <f t="shared" si="519"/>
        <v>0</v>
      </c>
      <c r="R930" s="30">
        <f t="shared" si="519"/>
        <v>0</v>
      </c>
      <c r="S930" s="30">
        <f t="shared" ref="S930" si="520">S931+S940</f>
        <v>0</v>
      </c>
    </row>
    <row r="931" spans="1:19" s="24" customFormat="1" ht="21.75" hidden="1" customHeight="1">
      <c r="A931" s="109" t="s">
        <v>176</v>
      </c>
      <c r="B931" s="130" t="s">
        <v>277</v>
      </c>
      <c r="C931" s="130" t="s">
        <v>163</v>
      </c>
      <c r="D931" s="131" t="s">
        <v>163</v>
      </c>
      <c r="E931" s="132" t="s">
        <v>247</v>
      </c>
      <c r="F931" s="133" t="s">
        <v>139</v>
      </c>
      <c r="G931" s="133" t="s">
        <v>340</v>
      </c>
      <c r="H931" s="134" t="s">
        <v>899</v>
      </c>
      <c r="I931" s="56">
        <v>320</v>
      </c>
      <c r="J931" s="128">
        <f>SUM(J932:J939)</f>
        <v>930</v>
      </c>
      <c r="K931" s="128">
        <f>SUM(K932:K939)</f>
        <v>-50</v>
      </c>
      <c r="L931" s="128">
        <f t="shared" ref="L931:R931" si="521">SUM(L932:L939)</f>
        <v>0</v>
      </c>
      <c r="M931" s="128">
        <f t="shared" si="521"/>
        <v>0</v>
      </c>
      <c r="N931" s="128">
        <f t="shared" si="521"/>
        <v>880</v>
      </c>
      <c r="O931" s="128">
        <f t="shared" si="521"/>
        <v>0</v>
      </c>
      <c r="P931" s="128">
        <f t="shared" si="521"/>
        <v>0</v>
      </c>
      <c r="Q931" s="128">
        <f t="shared" si="521"/>
        <v>0</v>
      </c>
      <c r="R931" s="128">
        <f t="shared" si="521"/>
        <v>0</v>
      </c>
      <c r="S931" s="128">
        <f t="shared" ref="S931" si="522">SUM(S932:S939)</f>
        <v>0</v>
      </c>
    </row>
    <row r="932" spans="1:19" s="24" customFormat="1" ht="21.75" hidden="1" customHeight="1">
      <c r="A932" s="4" t="s">
        <v>538</v>
      </c>
      <c r="B932" s="130"/>
      <c r="C932" s="130"/>
      <c r="D932" s="131"/>
      <c r="E932" s="132"/>
      <c r="F932" s="133"/>
      <c r="G932" s="133"/>
      <c r="H932" s="134"/>
      <c r="I932" s="56">
        <v>323</v>
      </c>
      <c r="J932" s="128">
        <v>150</v>
      </c>
      <c r="K932" s="128"/>
      <c r="L932" s="128"/>
      <c r="M932" s="128"/>
      <c r="N932" s="2">
        <f t="shared" ref="N932:N940" si="523">SUM(J932:M932)</f>
        <v>150</v>
      </c>
      <c r="O932" s="128"/>
      <c r="P932" s="128"/>
      <c r="Q932" s="128"/>
      <c r="R932" s="128"/>
      <c r="S932" s="128"/>
    </row>
    <row r="933" spans="1:19" s="24" customFormat="1" ht="21.75" hidden="1" customHeight="1">
      <c r="A933" s="46" t="s">
        <v>539</v>
      </c>
      <c r="B933" s="130"/>
      <c r="C933" s="130"/>
      <c r="D933" s="131"/>
      <c r="E933" s="132"/>
      <c r="F933" s="133"/>
      <c r="G933" s="133"/>
      <c r="H933" s="134"/>
      <c r="I933" s="56"/>
      <c r="J933" s="128">
        <v>250</v>
      </c>
      <c r="K933" s="128">
        <v>-30</v>
      </c>
      <c r="L933" s="128"/>
      <c r="M933" s="128"/>
      <c r="N933" s="2">
        <f t="shared" si="523"/>
        <v>220</v>
      </c>
      <c r="O933" s="128"/>
      <c r="P933" s="128"/>
      <c r="Q933" s="128"/>
      <c r="R933" s="128"/>
      <c r="S933" s="128"/>
    </row>
    <row r="934" spans="1:19" s="24" customFormat="1" ht="21.75" hidden="1" customHeight="1">
      <c r="A934" s="46" t="s">
        <v>540</v>
      </c>
      <c r="B934" s="130"/>
      <c r="C934" s="130"/>
      <c r="D934" s="131"/>
      <c r="E934" s="132"/>
      <c r="F934" s="133"/>
      <c r="G934" s="133"/>
      <c r="H934" s="134"/>
      <c r="I934" s="56"/>
      <c r="J934" s="128">
        <v>200</v>
      </c>
      <c r="K934" s="128"/>
      <c r="L934" s="128"/>
      <c r="M934" s="128"/>
      <c r="N934" s="2">
        <f t="shared" si="523"/>
        <v>200</v>
      </c>
      <c r="O934" s="128"/>
      <c r="P934" s="128"/>
      <c r="Q934" s="128"/>
      <c r="R934" s="128"/>
      <c r="S934" s="128"/>
    </row>
    <row r="935" spans="1:19" s="24" customFormat="1" ht="21.75" hidden="1" customHeight="1">
      <c r="A935" s="46" t="s">
        <v>541</v>
      </c>
      <c r="B935" s="130"/>
      <c r="C935" s="130"/>
      <c r="D935" s="131"/>
      <c r="E935" s="132"/>
      <c r="F935" s="133"/>
      <c r="G935" s="133"/>
      <c r="H935" s="134"/>
      <c r="I935" s="56"/>
      <c r="J935" s="128">
        <v>30</v>
      </c>
      <c r="K935" s="128"/>
      <c r="L935" s="128"/>
      <c r="M935" s="128"/>
      <c r="N935" s="2">
        <f t="shared" si="523"/>
        <v>30</v>
      </c>
      <c r="O935" s="128"/>
      <c r="P935" s="128"/>
      <c r="Q935" s="128"/>
      <c r="R935" s="128"/>
      <c r="S935" s="128"/>
    </row>
    <row r="936" spans="1:19" s="24" customFormat="1" ht="21.75" hidden="1" customHeight="1">
      <c r="A936" s="46" t="s">
        <v>542</v>
      </c>
      <c r="B936" s="130"/>
      <c r="C936" s="130"/>
      <c r="D936" s="131"/>
      <c r="E936" s="132"/>
      <c r="F936" s="133"/>
      <c r="G936" s="133"/>
      <c r="H936" s="134"/>
      <c r="I936" s="56"/>
      <c r="J936" s="128">
        <v>200</v>
      </c>
      <c r="K936" s="128"/>
      <c r="L936" s="128"/>
      <c r="M936" s="128"/>
      <c r="N936" s="2">
        <f t="shared" si="523"/>
        <v>200</v>
      </c>
      <c r="O936" s="128"/>
      <c r="P936" s="128"/>
      <c r="Q936" s="128"/>
      <c r="R936" s="128"/>
      <c r="S936" s="128"/>
    </row>
    <row r="937" spans="1:19" s="24" customFormat="1" ht="21.75" hidden="1" customHeight="1">
      <c r="A937" s="46" t="s">
        <v>543</v>
      </c>
      <c r="B937" s="130"/>
      <c r="C937" s="130"/>
      <c r="D937" s="131"/>
      <c r="E937" s="132"/>
      <c r="F937" s="133"/>
      <c r="G937" s="133"/>
      <c r="H937" s="134"/>
      <c r="I937" s="56"/>
      <c r="J937" s="128">
        <v>50</v>
      </c>
      <c r="K937" s="128">
        <v>-20</v>
      </c>
      <c r="L937" s="128"/>
      <c r="M937" s="128"/>
      <c r="N937" s="2">
        <f t="shared" si="523"/>
        <v>30</v>
      </c>
      <c r="O937" s="128"/>
      <c r="P937" s="128"/>
      <c r="Q937" s="128"/>
      <c r="R937" s="128"/>
      <c r="S937" s="128"/>
    </row>
    <row r="938" spans="1:19" s="24" customFormat="1" ht="21.75" hidden="1" customHeight="1">
      <c r="A938" s="46" t="s">
        <v>544</v>
      </c>
      <c r="B938" s="130"/>
      <c r="C938" s="130"/>
      <c r="D938" s="131"/>
      <c r="E938" s="132"/>
      <c r="F938" s="133"/>
      <c r="G938" s="133"/>
      <c r="H938" s="134"/>
      <c r="I938" s="56"/>
      <c r="J938" s="128">
        <v>50</v>
      </c>
      <c r="K938" s="128"/>
      <c r="L938" s="128"/>
      <c r="M938" s="128"/>
      <c r="N938" s="2">
        <f t="shared" si="523"/>
        <v>50</v>
      </c>
      <c r="O938" s="128"/>
      <c r="P938" s="128"/>
      <c r="Q938" s="128"/>
      <c r="R938" s="128"/>
      <c r="S938" s="128"/>
    </row>
    <row r="939" spans="1:19" s="24" customFormat="1" ht="21.75" hidden="1" customHeight="1">
      <c r="A939" s="109"/>
      <c r="B939" s="130"/>
      <c r="C939" s="130"/>
      <c r="D939" s="131"/>
      <c r="E939" s="132"/>
      <c r="F939" s="133"/>
      <c r="G939" s="133"/>
      <c r="H939" s="134"/>
      <c r="I939" s="56"/>
      <c r="J939" s="128"/>
      <c r="K939" s="128"/>
      <c r="L939" s="128"/>
      <c r="M939" s="128"/>
      <c r="N939" s="2">
        <f t="shared" si="523"/>
        <v>0</v>
      </c>
      <c r="O939" s="128"/>
      <c r="P939" s="128"/>
      <c r="Q939" s="128"/>
      <c r="R939" s="2"/>
      <c r="S939" s="2"/>
    </row>
    <row r="940" spans="1:19" s="24" customFormat="1" ht="13.5" hidden="1" customHeight="1">
      <c r="A940" s="161" t="s">
        <v>177</v>
      </c>
      <c r="B940" s="130" t="s">
        <v>277</v>
      </c>
      <c r="C940" s="130" t="s">
        <v>163</v>
      </c>
      <c r="D940" s="131" t="s">
        <v>163</v>
      </c>
      <c r="E940" s="132" t="s">
        <v>247</v>
      </c>
      <c r="F940" s="133" t="s">
        <v>139</v>
      </c>
      <c r="G940" s="133" t="s">
        <v>340</v>
      </c>
      <c r="H940" s="134" t="s">
        <v>899</v>
      </c>
      <c r="I940" s="56">
        <v>360</v>
      </c>
      <c r="J940" s="128"/>
      <c r="K940" s="128"/>
      <c r="L940" s="128"/>
      <c r="M940" s="128"/>
      <c r="N940" s="2">
        <f t="shared" si="523"/>
        <v>0</v>
      </c>
      <c r="O940" s="128"/>
      <c r="P940" s="128"/>
      <c r="Q940" s="128"/>
      <c r="R940" s="2">
        <f t="shared" ref="R940:S940" si="524">N940+Q940</f>
        <v>0</v>
      </c>
      <c r="S940" s="2">
        <f t="shared" si="524"/>
        <v>0</v>
      </c>
    </row>
    <row r="941" spans="1:19" s="17" customFormat="1" ht="22.5" hidden="1" customHeight="1">
      <c r="A941" s="150" t="s">
        <v>187</v>
      </c>
      <c r="B941" s="70" t="s">
        <v>277</v>
      </c>
      <c r="C941" s="70" t="s">
        <v>163</v>
      </c>
      <c r="D941" s="78" t="s">
        <v>163</v>
      </c>
      <c r="E941" s="26" t="s">
        <v>247</v>
      </c>
      <c r="F941" s="27" t="s">
        <v>139</v>
      </c>
      <c r="G941" s="27" t="s">
        <v>340</v>
      </c>
      <c r="H941" s="134" t="s">
        <v>899</v>
      </c>
      <c r="I941" s="1" t="s">
        <v>188</v>
      </c>
      <c r="J941" s="30">
        <f>J942+J949</f>
        <v>115</v>
      </c>
      <c r="K941" s="30">
        <f>K942+K949</f>
        <v>0</v>
      </c>
      <c r="L941" s="30">
        <f t="shared" ref="L941:R941" si="525">L942+L949</f>
        <v>0</v>
      </c>
      <c r="M941" s="30">
        <f t="shared" si="525"/>
        <v>0</v>
      </c>
      <c r="N941" s="30">
        <f t="shared" si="525"/>
        <v>115</v>
      </c>
      <c r="O941" s="30">
        <f t="shared" si="525"/>
        <v>0</v>
      </c>
      <c r="P941" s="30">
        <f t="shared" si="525"/>
        <v>0</v>
      </c>
      <c r="Q941" s="30">
        <f t="shared" si="525"/>
        <v>0</v>
      </c>
      <c r="R941" s="30">
        <f t="shared" si="525"/>
        <v>0</v>
      </c>
      <c r="S941" s="30">
        <f t="shared" ref="S941" si="526">S942+S949</f>
        <v>0</v>
      </c>
    </row>
    <row r="942" spans="1:19" s="24" customFormat="1" ht="15.75" hidden="1" customHeight="1">
      <c r="A942" s="171" t="s">
        <v>189</v>
      </c>
      <c r="B942" s="130" t="s">
        <v>277</v>
      </c>
      <c r="C942" s="130" t="s">
        <v>163</v>
      </c>
      <c r="D942" s="131" t="s">
        <v>163</v>
      </c>
      <c r="E942" s="132" t="s">
        <v>247</v>
      </c>
      <c r="F942" s="133" t="s">
        <v>139</v>
      </c>
      <c r="G942" s="133" t="s">
        <v>340</v>
      </c>
      <c r="H942" s="134" t="s">
        <v>899</v>
      </c>
      <c r="I942" s="134" t="s">
        <v>190</v>
      </c>
      <c r="J942" s="128">
        <f>SUM(J943:J948)</f>
        <v>95</v>
      </c>
      <c r="K942" s="128">
        <f>SUM(K943:K948)</f>
        <v>0</v>
      </c>
      <c r="L942" s="128">
        <f t="shared" ref="L942:R942" si="527">SUM(L943:L948)</f>
        <v>0</v>
      </c>
      <c r="M942" s="128">
        <f t="shared" si="527"/>
        <v>0</v>
      </c>
      <c r="N942" s="128">
        <f t="shared" si="527"/>
        <v>95</v>
      </c>
      <c r="O942" s="128">
        <f t="shared" si="527"/>
        <v>0</v>
      </c>
      <c r="P942" s="128">
        <f t="shared" si="527"/>
        <v>0</v>
      </c>
      <c r="Q942" s="128">
        <f t="shared" si="527"/>
        <v>0</v>
      </c>
      <c r="R942" s="128">
        <f t="shared" si="527"/>
        <v>0</v>
      </c>
      <c r="S942" s="128">
        <f t="shared" ref="S942" si="528">SUM(S943:S948)</f>
        <v>0</v>
      </c>
    </row>
    <row r="943" spans="1:19" s="24" customFormat="1" ht="26.25" hidden="1" customHeight="1">
      <c r="A943" s="46" t="s">
        <v>545</v>
      </c>
      <c r="B943" s="130"/>
      <c r="C943" s="130"/>
      <c r="D943" s="131"/>
      <c r="E943" s="132"/>
      <c r="F943" s="133"/>
      <c r="G943" s="133"/>
      <c r="H943" s="134"/>
      <c r="I943" s="134"/>
      <c r="J943" s="128">
        <v>10</v>
      </c>
      <c r="K943" s="128"/>
      <c r="L943" s="128"/>
      <c r="M943" s="128"/>
      <c r="N943" s="2">
        <f t="shared" ref="N943:N948" si="529">SUM(J943:M943)</f>
        <v>10</v>
      </c>
      <c r="O943" s="128"/>
      <c r="P943" s="128"/>
      <c r="Q943" s="128"/>
      <c r="R943" s="128"/>
      <c r="S943" s="128"/>
    </row>
    <row r="944" spans="1:19" s="24" customFormat="1" ht="26.25" hidden="1" customHeight="1">
      <c r="A944" s="46" t="s">
        <v>546</v>
      </c>
      <c r="B944" s="130"/>
      <c r="C944" s="130"/>
      <c r="D944" s="131"/>
      <c r="E944" s="132"/>
      <c r="F944" s="133"/>
      <c r="G944" s="133"/>
      <c r="H944" s="134"/>
      <c r="I944" s="134"/>
      <c r="J944" s="128">
        <v>5</v>
      </c>
      <c r="K944" s="128"/>
      <c r="L944" s="128"/>
      <c r="M944" s="128"/>
      <c r="N944" s="2">
        <f t="shared" si="529"/>
        <v>5</v>
      </c>
      <c r="O944" s="128"/>
      <c r="P944" s="128"/>
      <c r="Q944" s="128"/>
      <c r="R944" s="128"/>
      <c r="S944" s="128"/>
    </row>
    <row r="945" spans="1:19" s="24" customFormat="1" ht="15.75" hidden="1" customHeight="1">
      <c r="A945" s="46" t="s">
        <v>547</v>
      </c>
      <c r="B945" s="130"/>
      <c r="C945" s="130"/>
      <c r="D945" s="131"/>
      <c r="E945" s="132"/>
      <c r="F945" s="133"/>
      <c r="G945" s="133"/>
      <c r="H945" s="134"/>
      <c r="I945" s="134"/>
      <c r="J945" s="128">
        <v>10</v>
      </c>
      <c r="K945" s="128"/>
      <c r="L945" s="128"/>
      <c r="M945" s="128"/>
      <c r="N945" s="2">
        <f t="shared" si="529"/>
        <v>10</v>
      </c>
      <c r="O945" s="128"/>
      <c r="P945" s="128"/>
      <c r="Q945" s="128"/>
      <c r="R945" s="128"/>
      <c r="S945" s="128"/>
    </row>
    <row r="946" spans="1:19" s="24" customFormat="1" ht="24" hidden="1" customHeight="1">
      <c r="A946" s="46" t="s">
        <v>550</v>
      </c>
      <c r="B946" s="130"/>
      <c r="C946" s="130"/>
      <c r="D946" s="131"/>
      <c r="E946" s="132"/>
      <c r="F946" s="133"/>
      <c r="G946" s="133"/>
      <c r="H946" s="134"/>
      <c r="I946" s="134"/>
      <c r="J946" s="128">
        <v>50</v>
      </c>
      <c r="K946" s="128"/>
      <c r="L946" s="128"/>
      <c r="M946" s="128"/>
      <c r="N946" s="2">
        <f t="shared" si="529"/>
        <v>50</v>
      </c>
      <c r="O946" s="128"/>
      <c r="P946" s="128"/>
      <c r="Q946" s="128"/>
      <c r="R946" s="128"/>
      <c r="S946" s="128"/>
    </row>
    <row r="947" spans="1:19" s="24" customFormat="1" ht="25.5" hidden="1" customHeight="1">
      <c r="A947" s="46" t="s">
        <v>551</v>
      </c>
      <c r="B947" s="130"/>
      <c r="C947" s="130"/>
      <c r="D947" s="131"/>
      <c r="E947" s="132"/>
      <c r="F947" s="133"/>
      <c r="G947" s="133"/>
      <c r="H947" s="134"/>
      <c r="I947" s="134"/>
      <c r="J947" s="128">
        <v>20</v>
      </c>
      <c r="K947" s="128"/>
      <c r="L947" s="128"/>
      <c r="M947" s="128"/>
      <c r="N947" s="2">
        <f t="shared" si="529"/>
        <v>20</v>
      </c>
      <c r="O947" s="128"/>
      <c r="P947" s="128"/>
      <c r="Q947" s="128"/>
      <c r="R947" s="128"/>
      <c r="S947" s="128"/>
    </row>
    <row r="948" spans="1:19" s="24" customFormat="1" ht="15.75" hidden="1" customHeight="1">
      <c r="A948" s="171"/>
      <c r="B948" s="130"/>
      <c r="C948" s="130"/>
      <c r="D948" s="131"/>
      <c r="E948" s="132"/>
      <c r="F948" s="133"/>
      <c r="G948" s="133"/>
      <c r="H948" s="134"/>
      <c r="I948" s="134"/>
      <c r="J948" s="128"/>
      <c r="K948" s="128"/>
      <c r="L948" s="128"/>
      <c r="M948" s="128"/>
      <c r="N948" s="2">
        <f t="shared" si="529"/>
        <v>0</v>
      </c>
      <c r="O948" s="128"/>
      <c r="P948" s="128"/>
      <c r="Q948" s="128"/>
      <c r="R948" s="2"/>
      <c r="S948" s="2"/>
    </row>
    <row r="949" spans="1:19" s="209" customFormat="1" ht="14.25" hidden="1" customHeight="1">
      <c r="A949" s="171" t="s">
        <v>283</v>
      </c>
      <c r="B949" s="5" t="s">
        <v>277</v>
      </c>
      <c r="C949" s="5" t="s">
        <v>163</v>
      </c>
      <c r="D949" s="6" t="s">
        <v>163</v>
      </c>
      <c r="E949" s="132" t="s">
        <v>247</v>
      </c>
      <c r="F949" s="133" t="s">
        <v>139</v>
      </c>
      <c r="G949" s="133" t="s">
        <v>340</v>
      </c>
      <c r="H949" s="134" t="s">
        <v>899</v>
      </c>
      <c r="I949" s="134" t="s">
        <v>284</v>
      </c>
      <c r="J949" s="128">
        <f>J950</f>
        <v>20</v>
      </c>
      <c r="K949" s="128">
        <f>K950</f>
        <v>0</v>
      </c>
      <c r="L949" s="128">
        <f t="shared" ref="L949:S949" si="530">L950</f>
        <v>0</v>
      </c>
      <c r="M949" s="128">
        <f t="shared" si="530"/>
        <v>0</v>
      </c>
      <c r="N949" s="128">
        <f t="shared" si="530"/>
        <v>20</v>
      </c>
      <c r="O949" s="128">
        <f t="shared" si="530"/>
        <v>0</v>
      </c>
      <c r="P949" s="128">
        <f t="shared" si="530"/>
        <v>0</v>
      </c>
      <c r="Q949" s="128">
        <f t="shared" si="530"/>
        <v>0</v>
      </c>
      <c r="R949" s="128">
        <f t="shared" si="530"/>
        <v>0</v>
      </c>
      <c r="S949" s="128">
        <f t="shared" si="530"/>
        <v>0</v>
      </c>
    </row>
    <row r="950" spans="1:19" s="209" customFormat="1" ht="14.25" hidden="1" customHeight="1">
      <c r="A950" s="46" t="s">
        <v>549</v>
      </c>
      <c r="B950" s="5"/>
      <c r="C950" s="5"/>
      <c r="D950" s="6"/>
      <c r="E950" s="132"/>
      <c r="F950" s="133"/>
      <c r="G950" s="133"/>
      <c r="H950" s="134"/>
      <c r="I950" s="134"/>
      <c r="J950" s="128">
        <v>20</v>
      </c>
      <c r="K950" s="128"/>
      <c r="L950" s="128"/>
      <c r="M950" s="128"/>
      <c r="N950" s="2">
        <f>SUM(J950:M950)</f>
        <v>20</v>
      </c>
      <c r="O950" s="128"/>
      <c r="P950" s="128"/>
      <c r="Q950" s="128"/>
      <c r="R950" s="2"/>
      <c r="S950" s="2"/>
    </row>
    <row r="951" spans="1:19" s="24" customFormat="1" ht="39.75" hidden="1" customHeight="1">
      <c r="A951" s="154" t="s">
        <v>925</v>
      </c>
      <c r="B951" s="67" t="s">
        <v>277</v>
      </c>
      <c r="C951" s="67" t="s">
        <v>163</v>
      </c>
      <c r="D951" s="116" t="s">
        <v>163</v>
      </c>
      <c r="E951" s="20" t="s">
        <v>204</v>
      </c>
      <c r="F951" s="21" t="s">
        <v>122</v>
      </c>
      <c r="G951" s="21" t="s">
        <v>340</v>
      </c>
      <c r="H951" s="22" t="s">
        <v>341</v>
      </c>
      <c r="I951" s="22"/>
      <c r="J951" s="33">
        <f t="shared" ref="J951:S954" si="531">J952</f>
        <v>52</v>
      </c>
      <c r="K951" s="33">
        <f t="shared" si="531"/>
        <v>0</v>
      </c>
      <c r="L951" s="33">
        <f t="shared" si="531"/>
        <v>0</v>
      </c>
      <c r="M951" s="33">
        <f t="shared" si="531"/>
        <v>0</v>
      </c>
      <c r="N951" s="33">
        <f t="shared" si="531"/>
        <v>52</v>
      </c>
      <c r="O951" s="33">
        <f t="shared" si="531"/>
        <v>0</v>
      </c>
      <c r="P951" s="33">
        <f t="shared" si="531"/>
        <v>0</v>
      </c>
      <c r="Q951" s="33">
        <f t="shared" si="531"/>
        <v>0</v>
      </c>
      <c r="R951" s="33">
        <f t="shared" si="531"/>
        <v>0</v>
      </c>
      <c r="S951" s="33">
        <f t="shared" si="531"/>
        <v>0</v>
      </c>
    </row>
    <row r="952" spans="1:19" s="24" customFormat="1" ht="51.75" hidden="1" customHeight="1">
      <c r="A952" s="72" t="s">
        <v>254</v>
      </c>
      <c r="B952" s="70" t="s">
        <v>277</v>
      </c>
      <c r="C952" s="70" t="s">
        <v>163</v>
      </c>
      <c r="D952" s="78" t="s">
        <v>163</v>
      </c>
      <c r="E952" s="155" t="s">
        <v>204</v>
      </c>
      <c r="F952" s="156" t="s">
        <v>122</v>
      </c>
      <c r="G952" s="156" t="s">
        <v>340</v>
      </c>
      <c r="H952" s="127" t="s">
        <v>899</v>
      </c>
      <c r="I952" s="157"/>
      <c r="J952" s="158">
        <f t="shared" si="531"/>
        <v>52</v>
      </c>
      <c r="K952" s="158">
        <f t="shared" si="531"/>
        <v>0</v>
      </c>
      <c r="L952" s="158">
        <f t="shared" si="531"/>
        <v>0</v>
      </c>
      <c r="M952" s="158">
        <f t="shared" si="531"/>
        <v>0</v>
      </c>
      <c r="N952" s="158">
        <f t="shared" si="531"/>
        <v>52</v>
      </c>
      <c r="O952" s="158">
        <f t="shared" si="531"/>
        <v>0</v>
      </c>
      <c r="P952" s="158">
        <f t="shared" si="531"/>
        <v>0</v>
      </c>
      <c r="Q952" s="158">
        <f t="shared" si="531"/>
        <v>0</v>
      </c>
      <c r="R952" s="158">
        <f t="shared" si="531"/>
        <v>0</v>
      </c>
      <c r="S952" s="158">
        <f t="shared" si="531"/>
        <v>0</v>
      </c>
    </row>
    <row r="953" spans="1:19" s="24" customFormat="1" ht="21.75" hidden="1" customHeight="1">
      <c r="A953" s="150" t="s">
        <v>187</v>
      </c>
      <c r="B953" s="70" t="s">
        <v>277</v>
      </c>
      <c r="C953" s="70" t="s">
        <v>163</v>
      </c>
      <c r="D953" s="78" t="s">
        <v>163</v>
      </c>
      <c r="E953" s="26" t="s">
        <v>204</v>
      </c>
      <c r="F953" s="27" t="s">
        <v>122</v>
      </c>
      <c r="G953" s="27" t="s">
        <v>340</v>
      </c>
      <c r="H953" s="1" t="s">
        <v>899</v>
      </c>
      <c r="I953" s="1" t="s">
        <v>188</v>
      </c>
      <c r="J953" s="30">
        <f t="shared" si="531"/>
        <v>52</v>
      </c>
      <c r="K953" s="30">
        <f t="shared" si="531"/>
        <v>0</v>
      </c>
      <c r="L953" s="30">
        <f t="shared" si="531"/>
        <v>0</v>
      </c>
      <c r="M953" s="30">
        <f t="shared" si="531"/>
        <v>0</v>
      </c>
      <c r="N953" s="30">
        <f t="shared" si="531"/>
        <v>52</v>
      </c>
      <c r="O953" s="30">
        <f t="shared" si="531"/>
        <v>0</v>
      </c>
      <c r="P953" s="30">
        <f t="shared" si="531"/>
        <v>0</v>
      </c>
      <c r="Q953" s="30">
        <f t="shared" si="531"/>
        <v>0</v>
      </c>
      <c r="R953" s="30">
        <f t="shared" si="531"/>
        <v>0</v>
      </c>
      <c r="S953" s="30">
        <f t="shared" si="531"/>
        <v>0</v>
      </c>
    </row>
    <row r="954" spans="1:19" s="24" customFormat="1" ht="21.75" hidden="1" customHeight="1">
      <c r="A954" s="171" t="s">
        <v>189</v>
      </c>
      <c r="B954" s="130" t="s">
        <v>277</v>
      </c>
      <c r="C954" s="130" t="s">
        <v>163</v>
      </c>
      <c r="D954" s="131" t="s">
        <v>163</v>
      </c>
      <c r="E954" s="132" t="s">
        <v>204</v>
      </c>
      <c r="F954" s="133" t="s">
        <v>122</v>
      </c>
      <c r="G954" s="133" t="s">
        <v>340</v>
      </c>
      <c r="H954" s="134" t="s">
        <v>899</v>
      </c>
      <c r="I954" s="134" t="s">
        <v>190</v>
      </c>
      <c r="J954" s="128">
        <f t="shared" si="531"/>
        <v>52</v>
      </c>
      <c r="K954" s="128">
        <f t="shared" si="531"/>
        <v>0</v>
      </c>
      <c r="L954" s="128">
        <f t="shared" si="531"/>
        <v>0</v>
      </c>
      <c r="M954" s="128">
        <f t="shared" si="531"/>
        <v>0</v>
      </c>
      <c r="N954" s="128">
        <f t="shared" si="531"/>
        <v>52</v>
      </c>
      <c r="O954" s="128">
        <f t="shared" si="531"/>
        <v>0</v>
      </c>
      <c r="P954" s="128">
        <f t="shared" si="531"/>
        <v>0</v>
      </c>
      <c r="Q954" s="128">
        <f t="shared" si="531"/>
        <v>0</v>
      </c>
      <c r="R954" s="128">
        <f t="shared" si="531"/>
        <v>0</v>
      </c>
      <c r="S954" s="128">
        <f t="shared" si="531"/>
        <v>0</v>
      </c>
    </row>
    <row r="955" spans="1:19" s="12" customFormat="1" ht="15" hidden="1" customHeight="1">
      <c r="A955" s="196" t="s">
        <v>12</v>
      </c>
      <c r="B955" s="5"/>
      <c r="C955" s="5"/>
      <c r="D955" s="6"/>
      <c r="E955" s="7"/>
      <c r="F955" s="8"/>
      <c r="G955" s="8"/>
      <c r="H955" s="9"/>
      <c r="I955" s="9" t="s">
        <v>303</v>
      </c>
      <c r="J955" s="2">
        <v>52</v>
      </c>
      <c r="K955" s="2"/>
      <c r="L955" s="2"/>
      <c r="M955" s="2"/>
      <c r="N955" s="2">
        <f>SUM(J955:M955)</f>
        <v>52</v>
      </c>
      <c r="O955" s="2"/>
      <c r="P955" s="2"/>
      <c r="Q955" s="2"/>
      <c r="R955" s="2"/>
      <c r="S955" s="2"/>
    </row>
    <row r="956" spans="1:19" s="217" customFormat="1" ht="40.5" hidden="1" customHeight="1">
      <c r="A956" s="138" t="s">
        <v>465</v>
      </c>
      <c r="B956" s="67" t="s">
        <v>277</v>
      </c>
      <c r="C956" s="19" t="s">
        <v>163</v>
      </c>
      <c r="D956" s="20" t="s">
        <v>163</v>
      </c>
      <c r="E956" s="20" t="s">
        <v>212</v>
      </c>
      <c r="F956" s="21" t="s">
        <v>122</v>
      </c>
      <c r="G956" s="21" t="s">
        <v>340</v>
      </c>
      <c r="H956" s="22" t="s">
        <v>341</v>
      </c>
      <c r="I956" s="22"/>
      <c r="J956" s="33">
        <f>J957+J961+J974+J981</f>
        <v>597.29999999999995</v>
      </c>
      <c r="K956" s="33">
        <f>K957+K961+K974+K981</f>
        <v>-143</v>
      </c>
      <c r="L956" s="33">
        <f t="shared" ref="L956:R956" si="532">L957+L961+L974+L981</f>
        <v>0</v>
      </c>
      <c r="M956" s="33">
        <f t="shared" si="532"/>
        <v>0</v>
      </c>
      <c r="N956" s="33">
        <f t="shared" si="532"/>
        <v>454.3</v>
      </c>
      <c r="O956" s="33">
        <f t="shared" si="532"/>
        <v>0</v>
      </c>
      <c r="P956" s="33">
        <f t="shared" si="532"/>
        <v>0</v>
      </c>
      <c r="Q956" s="33">
        <f t="shared" si="532"/>
        <v>0</v>
      </c>
      <c r="R956" s="33">
        <f t="shared" si="532"/>
        <v>0</v>
      </c>
      <c r="S956" s="33">
        <f t="shared" ref="S956" si="533">S957+S961+S974+S981</f>
        <v>0</v>
      </c>
    </row>
    <row r="957" spans="1:19" s="76" customFormat="1" ht="24" hidden="1" customHeight="1">
      <c r="A957" s="18" t="s">
        <v>297</v>
      </c>
      <c r="B957" s="70" t="s">
        <v>277</v>
      </c>
      <c r="C957" s="77" t="s">
        <v>163</v>
      </c>
      <c r="D957" s="26" t="s">
        <v>163</v>
      </c>
      <c r="E957" s="26" t="s">
        <v>212</v>
      </c>
      <c r="F957" s="27" t="s">
        <v>122</v>
      </c>
      <c r="G957" s="27" t="s">
        <v>340</v>
      </c>
      <c r="H957" s="1" t="s">
        <v>35</v>
      </c>
      <c r="I957" s="16"/>
      <c r="J957" s="30">
        <f t="shared" ref="J957:S959" si="534">J958</f>
        <v>0</v>
      </c>
      <c r="K957" s="30">
        <f t="shared" si="534"/>
        <v>0</v>
      </c>
      <c r="L957" s="30">
        <f t="shared" si="534"/>
        <v>0</v>
      </c>
      <c r="M957" s="30">
        <f t="shared" si="534"/>
        <v>0</v>
      </c>
      <c r="N957" s="30">
        <f t="shared" si="534"/>
        <v>0</v>
      </c>
      <c r="O957" s="30">
        <f t="shared" si="534"/>
        <v>0</v>
      </c>
      <c r="P957" s="30">
        <f t="shared" si="534"/>
        <v>0</v>
      </c>
      <c r="Q957" s="30">
        <f t="shared" si="534"/>
        <v>0</v>
      </c>
      <c r="R957" s="30">
        <f t="shared" si="534"/>
        <v>0</v>
      </c>
      <c r="S957" s="30">
        <f t="shared" si="534"/>
        <v>0</v>
      </c>
    </row>
    <row r="958" spans="1:19" s="76" customFormat="1" ht="23.25" hidden="1" customHeight="1">
      <c r="A958" s="150" t="s">
        <v>187</v>
      </c>
      <c r="B958" s="70" t="s">
        <v>277</v>
      </c>
      <c r="C958" s="77" t="s">
        <v>163</v>
      </c>
      <c r="D958" s="26" t="s">
        <v>163</v>
      </c>
      <c r="E958" s="26" t="s">
        <v>212</v>
      </c>
      <c r="F958" s="27" t="s">
        <v>122</v>
      </c>
      <c r="G958" s="27" t="s">
        <v>340</v>
      </c>
      <c r="H958" s="1" t="s">
        <v>35</v>
      </c>
      <c r="I958" s="16">
        <v>600</v>
      </c>
      <c r="J958" s="30">
        <f t="shared" si="534"/>
        <v>0</v>
      </c>
      <c r="K958" s="30">
        <f t="shared" si="534"/>
        <v>0</v>
      </c>
      <c r="L958" s="30">
        <f t="shared" si="534"/>
        <v>0</v>
      </c>
      <c r="M958" s="30">
        <f t="shared" si="534"/>
        <v>0</v>
      </c>
      <c r="N958" s="30">
        <f t="shared" si="534"/>
        <v>0</v>
      </c>
      <c r="O958" s="30">
        <f t="shared" si="534"/>
        <v>0</v>
      </c>
      <c r="P958" s="30">
        <f t="shared" si="534"/>
        <v>0</v>
      </c>
      <c r="Q958" s="30">
        <f t="shared" si="534"/>
        <v>0</v>
      </c>
      <c r="R958" s="30">
        <f t="shared" si="534"/>
        <v>0</v>
      </c>
      <c r="S958" s="30">
        <f t="shared" si="534"/>
        <v>0</v>
      </c>
    </row>
    <row r="959" spans="1:19" s="24" customFormat="1" ht="17.25" hidden="1" customHeight="1">
      <c r="A959" s="151" t="s">
        <v>189</v>
      </c>
      <c r="B959" s="130" t="s">
        <v>277</v>
      </c>
      <c r="C959" s="130" t="s">
        <v>163</v>
      </c>
      <c r="D959" s="131" t="s">
        <v>163</v>
      </c>
      <c r="E959" s="132" t="s">
        <v>212</v>
      </c>
      <c r="F959" s="133" t="s">
        <v>122</v>
      </c>
      <c r="G959" s="133" t="s">
        <v>340</v>
      </c>
      <c r="H959" s="134" t="s">
        <v>35</v>
      </c>
      <c r="I959" s="56">
        <v>610</v>
      </c>
      <c r="J959" s="128">
        <f t="shared" si="534"/>
        <v>0</v>
      </c>
      <c r="K959" s="128">
        <f t="shared" si="534"/>
        <v>0</v>
      </c>
      <c r="L959" s="128">
        <f t="shared" si="534"/>
        <v>0</v>
      </c>
      <c r="M959" s="128">
        <f t="shared" si="534"/>
        <v>0</v>
      </c>
      <c r="N959" s="128">
        <f t="shared" si="534"/>
        <v>0</v>
      </c>
      <c r="O959" s="128">
        <f t="shared" si="534"/>
        <v>0</v>
      </c>
      <c r="P959" s="128">
        <f t="shared" si="534"/>
        <v>0</v>
      </c>
      <c r="Q959" s="128">
        <f t="shared" si="534"/>
        <v>0</v>
      </c>
      <c r="R959" s="128">
        <f t="shared" si="534"/>
        <v>0</v>
      </c>
      <c r="S959" s="128">
        <f t="shared" si="534"/>
        <v>0</v>
      </c>
    </row>
    <row r="960" spans="1:19" s="24" customFormat="1" ht="17.25" hidden="1" customHeight="1">
      <c r="A960" s="214" t="s">
        <v>716</v>
      </c>
      <c r="B960" s="130"/>
      <c r="C960" s="130"/>
      <c r="D960" s="131"/>
      <c r="E960" s="132"/>
      <c r="F960" s="133"/>
      <c r="G960" s="133"/>
      <c r="H960" s="134"/>
      <c r="I960" s="56">
        <v>612</v>
      </c>
      <c r="J960" s="128"/>
      <c r="K960" s="128"/>
      <c r="L960" s="128"/>
      <c r="M960" s="128"/>
      <c r="N960" s="2">
        <f>SUM(J960:M960)</f>
        <v>0</v>
      </c>
      <c r="O960" s="128"/>
      <c r="P960" s="128"/>
      <c r="Q960" s="128"/>
      <c r="R960" s="2">
        <f>N960+Q960</f>
        <v>0</v>
      </c>
      <c r="S960" s="2">
        <f>O960+R960</f>
        <v>0</v>
      </c>
    </row>
    <row r="961" spans="1:19" ht="18" hidden="1" customHeight="1">
      <c r="A961" s="72" t="s">
        <v>295</v>
      </c>
      <c r="B961" s="70" t="s">
        <v>277</v>
      </c>
      <c r="C961" s="70" t="s">
        <v>163</v>
      </c>
      <c r="D961" s="78" t="s">
        <v>163</v>
      </c>
      <c r="E961" s="155" t="s">
        <v>212</v>
      </c>
      <c r="F961" s="156" t="s">
        <v>122</v>
      </c>
      <c r="G961" s="156" t="s">
        <v>340</v>
      </c>
      <c r="H961" s="157" t="s">
        <v>346</v>
      </c>
      <c r="I961" s="157"/>
      <c r="J961" s="158">
        <f t="shared" ref="J961:S963" si="535">J962</f>
        <v>141.80000000000001</v>
      </c>
      <c r="K961" s="158">
        <f t="shared" si="535"/>
        <v>-71</v>
      </c>
      <c r="L961" s="158">
        <f t="shared" si="535"/>
        <v>0</v>
      </c>
      <c r="M961" s="158">
        <f t="shared" si="535"/>
        <v>0</v>
      </c>
      <c r="N961" s="158">
        <f t="shared" si="535"/>
        <v>70.8</v>
      </c>
      <c r="O961" s="158">
        <f t="shared" si="535"/>
        <v>0</v>
      </c>
      <c r="P961" s="158">
        <f t="shared" si="535"/>
        <v>0</v>
      </c>
      <c r="Q961" s="158">
        <f t="shared" si="535"/>
        <v>0</v>
      </c>
      <c r="R961" s="158">
        <f t="shared" si="535"/>
        <v>0</v>
      </c>
      <c r="S961" s="158">
        <f t="shared" si="535"/>
        <v>0</v>
      </c>
    </row>
    <row r="962" spans="1:19" ht="28.5" hidden="1" customHeight="1">
      <c r="A962" s="150" t="s">
        <v>187</v>
      </c>
      <c r="B962" s="70" t="s">
        <v>277</v>
      </c>
      <c r="C962" s="70" t="s">
        <v>163</v>
      </c>
      <c r="D962" s="78" t="s">
        <v>163</v>
      </c>
      <c r="E962" s="26" t="s">
        <v>212</v>
      </c>
      <c r="F962" s="27" t="s">
        <v>122</v>
      </c>
      <c r="G962" s="27" t="s">
        <v>340</v>
      </c>
      <c r="H962" s="1" t="s">
        <v>346</v>
      </c>
      <c r="I962" s="1" t="s">
        <v>188</v>
      </c>
      <c r="J962" s="30">
        <f t="shared" si="535"/>
        <v>141.80000000000001</v>
      </c>
      <c r="K962" s="30">
        <f t="shared" si="535"/>
        <v>-71</v>
      </c>
      <c r="L962" s="30">
        <f t="shared" si="535"/>
        <v>0</v>
      </c>
      <c r="M962" s="30">
        <f t="shared" si="535"/>
        <v>0</v>
      </c>
      <c r="N962" s="30">
        <f t="shared" si="535"/>
        <v>70.8</v>
      </c>
      <c r="O962" s="30">
        <f t="shared" si="535"/>
        <v>0</v>
      </c>
      <c r="P962" s="30">
        <f t="shared" si="535"/>
        <v>0</v>
      </c>
      <c r="Q962" s="30">
        <f t="shared" si="535"/>
        <v>0</v>
      </c>
      <c r="R962" s="30">
        <f t="shared" si="535"/>
        <v>0</v>
      </c>
      <c r="S962" s="30">
        <f t="shared" si="535"/>
        <v>0</v>
      </c>
    </row>
    <row r="963" spans="1:19" s="24" customFormat="1" ht="16.5" hidden="1" customHeight="1">
      <c r="A963" s="151" t="s">
        <v>189</v>
      </c>
      <c r="B963" s="130" t="s">
        <v>277</v>
      </c>
      <c r="C963" s="130" t="s">
        <v>163</v>
      </c>
      <c r="D963" s="131" t="s">
        <v>163</v>
      </c>
      <c r="E963" s="132" t="s">
        <v>212</v>
      </c>
      <c r="F963" s="133" t="s">
        <v>122</v>
      </c>
      <c r="G963" s="133" t="s">
        <v>340</v>
      </c>
      <c r="H963" s="134" t="s">
        <v>346</v>
      </c>
      <c r="I963" s="134" t="s">
        <v>190</v>
      </c>
      <c r="J963" s="128">
        <f t="shared" si="535"/>
        <v>141.80000000000001</v>
      </c>
      <c r="K963" s="128">
        <f t="shared" si="535"/>
        <v>-71</v>
      </c>
      <c r="L963" s="128">
        <f t="shared" si="535"/>
        <v>0</v>
      </c>
      <c r="M963" s="128">
        <f t="shared" si="535"/>
        <v>0</v>
      </c>
      <c r="N963" s="128">
        <f t="shared" si="535"/>
        <v>70.8</v>
      </c>
      <c r="O963" s="128">
        <f t="shared" si="535"/>
        <v>0</v>
      </c>
      <c r="P963" s="128">
        <f t="shared" si="535"/>
        <v>0</v>
      </c>
      <c r="Q963" s="128">
        <f t="shared" si="535"/>
        <v>0</v>
      </c>
      <c r="R963" s="128">
        <f t="shared" si="535"/>
        <v>0</v>
      </c>
      <c r="S963" s="128">
        <f t="shared" si="535"/>
        <v>0</v>
      </c>
    </row>
    <row r="964" spans="1:19" s="24" customFormat="1" ht="15" hidden="1" customHeight="1">
      <c r="A964" s="214" t="s">
        <v>717</v>
      </c>
      <c r="B964" s="130"/>
      <c r="C964" s="130"/>
      <c r="D964" s="131"/>
      <c r="E964" s="132"/>
      <c r="F964" s="133"/>
      <c r="G964" s="133"/>
      <c r="H964" s="134"/>
      <c r="I964" s="134" t="s">
        <v>303</v>
      </c>
      <c r="J964" s="128">
        <f>SUM(J965:J973)</f>
        <v>141.80000000000001</v>
      </c>
      <c r="K964" s="128">
        <f>SUM(K965:K973)</f>
        <v>-71</v>
      </c>
      <c r="L964" s="128">
        <f t="shared" ref="L964:R964" si="536">SUM(L965:L973)</f>
        <v>0</v>
      </c>
      <c r="M964" s="128">
        <f t="shared" si="536"/>
        <v>0</v>
      </c>
      <c r="N964" s="128">
        <f t="shared" si="536"/>
        <v>70.8</v>
      </c>
      <c r="O964" s="128">
        <f t="shared" si="536"/>
        <v>0</v>
      </c>
      <c r="P964" s="128">
        <f t="shared" si="536"/>
        <v>0</v>
      </c>
      <c r="Q964" s="128">
        <f t="shared" si="536"/>
        <v>0</v>
      </c>
      <c r="R964" s="128">
        <f t="shared" si="536"/>
        <v>0</v>
      </c>
      <c r="S964" s="128">
        <f t="shared" ref="S964" si="537">SUM(S965:S973)</f>
        <v>0</v>
      </c>
    </row>
    <row r="965" spans="1:19" s="24" customFormat="1" ht="24.75" hidden="1" customHeight="1">
      <c r="A965" s="46" t="s">
        <v>592</v>
      </c>
      <c r="B965" s="130"/>
      <c r="C965" s="130"/>
      <c r="D965" s="131"/>
      <c r="E965" s="132"/>
      <c r="F965" s="133"/>
      <c r="G965" s="133"/>
      <c r="H965" s="134"/>
      <c r="I965" s="134"/>
      <c r="J965" s="128">
        <v>2</v>
      </c>
      <c r="K965" s="128">
        <v>-2</v>
      </c>
      <c r="L965" s="128"/>
      <c r="M965" s="128"/>
      <c r="N965" s="2">
        <f t="shared" ref="N965:N973" si="538">SUM(J965:M965)</f>
        <v>0</v>
      </c>
      <c r="O965" s="128"/>
      <c r="P965" s="128"/>
      <c r="Q965" s="128"/>
      <c r="R965" s="2"/>
      <c r="S965" s="2"/>
    </row>
    <row r="966" spans="1:19" s="24" customFormat="1" ht="26.25" hidden="1" customHeight="1">
      <c r="A966" s="46" t="s">
        <v>593</v>
      </c>
      <c r="B966" s="130"/>
      <c r="C966" s="130"/>
      <c r="D966" s="131"/>
      <c r="E966" s="132"/>
      <c r="F966" s="133"/>
      <c r="G966" s="133"/>
      <c r="H966" s="134"/>
      <c r="I966" s="134"/>
      <c r="J966" s="128">
        <v>34.799999999999997</v>
      </c>
      <c r="K966" s="128"/>
      <c r="L966" s="128"/>
      <c r="M966" s="128"/>
      <c r="N966" s="2">
        <f t="shared" si="538"/>
        <v>34.799999999999997</v>
      </c>
      <c r="O966" s="128"/>
      <c r="P966" s="128"/>
      <c r="Q966" s="128"/>
      <c r="R966" s="2"/>
      <c r="S966" s="2"/>
    </row>
    <row r="967" spans="1:19" s="24" customFormat="1" ht="33.75" hidden="1" customHeight="1">
      <c r="A967" s="46" t="s">
        <v>594</v>
      </c>
      <c r="B967" s="130"/>
      <c r="C967" s="130"/>
      <c r="D967" s="131"/>
      <c r="E967" s="132"/>
      <c r="F967" s="133"/>
      <c r="G967" s="133"/>
      <c r="H967" s="134"/>
      <c r="I967" s="134"/>
      <c r="J967" s="128">
        <v>10</v>
      </c>
      <c r="K967" s="128">
        <v>-5</v>
      </c>
      <c r="L967" s="128"/>
      <c r="M967" s="128"/>
      <c r="N967" s="2">
        <f t="shared" si="538"/>
        <v>5</v>
      </c>
      <c r="O967" s="128"/>
      <c r="P967" s="128"/>
      <c r="Q967" s="128"/>
      <c r="R967" s="2"/>
      <c r="S967" s="2"/>
    </row>
    <row r="968" spans="1:19" s="24" customFormat="1" ht="27" hidden="1" customHeight="1">
      <c r="A968" s="46" t="s">
        <v>595</v>
      </c>
      <c r="B968" s="130"/>
      <c r="C968" s="130"/>
      <c r="D968" s="131"/>
      <c r="E968" s="132"/>
      <c r="F968" s="133"/>
      <c r="G968" s="133"/>
      <c r="H968" s="134"/>
      <c r="I968" s="134"/>
      <c r="J968" s="128">
        <v>8</v>
      </c>
      <c r="K968" s="128"/>
      <c r="L968" s="128"/>
      <c r="M968" s="128"/>
      <c r="N968" s="2">
        <f t="shared" si="538"/>
        <v>8</v>
      </c>
      <c r="O968" s="128"/>
      <c r="P968" s="128"/>
      <c r="Q968" s="128"/>
      <c r="R968" s="2"/>
      <c r="S968" s="2"/>
    </row>
    <row r="969" spans="1:19" s="24" customFormat="1" ht="25.5" hidden="1" customHeight="1">
      <c r="A969" s="46" t="s">
        <v>596</v>
      </c>
      <c r="B969" s="130"/>
      <c r="C969" s="130"/>
      <c r="D969" s="131"/>
      <c r="E969" s="132"/>
      <c r="F969" s="133"/>
      <c r="G969" s="133"/>
      <c r="H969" s="134"/>
      <c r="I969" s="134"/>
      <c r="J969" s="128">
        <v>15</v>
      </c>
      <c r="K969" s="128">
        <v>-5</v>
      </c>
      <c r="L969" s="128"/>
      <c r="M969" s="128"/>
      <c r="N969" s="2">
        <f t="shared" si="538"/>
        <v>10</v>
      </c>
      <c r="O969" s="128"/>
      <c r="P969" s="128"/>
      <c r="Q969" s="128"/>
      <c r="R969" s="2"/>
      <c r="S969" s="2"/>
    </row>
    <row r="970" spans="1:19" s="24" customFormat="1" ht="16.5" hidden="1" customHeight="1">
      <c r="A970" s="46" t="s">
        <v>597</v>
      </c>
      <c r="B970" s="130"/>
      <c r="C970" s="130"/>
      <c r="D970" s="131"/>
      <c r="E970" s="132"/>
      <c r="F970" s="133"/>
      <c r="G970" s="133"/>
      <c r="H970" s="134"/>
      <c r="I970" s="134"/>
      <c r="J970" s="128">
        <v>25</v>
      </c>
      <c r="K970" s="128">
        <v>-25</v>
      </c>
      <c r="L970" s="128"/>
      <c r="M970" s="128"/>
      <c r="N970" s="2">
        <f t="shared" si="538"/>
        <v>0</v>
      </c>
      <c r="O970" s="128"/>
      <c r="P970" s="128"/>
      <c r="Q970" s="128"/>
      <c r="R970" s="2"/>
      <c r="S970" s="2"/>
    </row>
    <row r="971" spans="1:19" s="24" customFormat="1" ht="24" hidden="1" customHeight="1">
      <c r="A971" s="46" t="s">
        <v>598</v>
      </c>
      <c r="B971" s="130"/>
      <c r="C971" s="130"/>
      <c r="D971" s="131"/>
      <c r="E971" s="132"/>
      <c r="F971" s="133"/>
      <c r="G971" s="133"/>
      <c r="H971" s="134"/>
      <c r="I971" s="134"/>
      <c r="J971" s="128">
        <v>12</v>
      </c>
      <c r="K971" s="128">
        <v>-3</v>
      </c>
      <c r="L971" s="128"/>
      <c r="M971" s="128"/>
      <c r="N971" s="2">
        <f t="shared" si="538"/>
        <v>9</v>
      </c>
      <c r="O971" s="128"/>
      <c r="P971" s="128"/>
      <c r="Q971" s="128"/>
      <c r="R971" s="2"/>
      <c r="S971" s="2"/>
    </row>
    <row r="972" spans="1:19" s="24" customFormat="1" ht="17.25" hidden="1" customHeight="1">
      <c r="A972" s="46" t="s">
        <v>599</v>
      </c>
      <c r="B972" s="130"/>
      <c r="C972" s="130"/>
      <c r="D972" s="131"/>
      <c r="E972" s="132"/>
      <c r="F972" s="133"/>
      <c r="G972" s="133"/>
      <c r="H972" s="134"/>
      <c r="I972" s="134"/>
      <c r="J972" s="128">
        <v>5</v>
      </c>
      <c r="K972" s="128">
        <v>-1</v>
      </c>
      <c r="L972" s="128"/>
      <c r="M972" s="128"/>
      <c r="N972" s="2">
        <f t="shared" si="538"/>
        <v>4</v>
      </c>
      <c r="O972" s="128"/>
      <c r="P972" s="128"/>
      <c r="Q972" s="128"/>
      <c r="R972" s="2"/>
      <c r="S972" s="2"/>
    </row>
    <row r="973" spans="1:19" s="24" customFormat="1" ht="17.25" hidden="1" customHeight="1">
      <c r="A973" s="46" t="s">
        <v>600</v>
      </c>
      <c r="B973" s="130"/>
      <c r="C973" s="130"/>
      <c r="D973" s="131"/>
      <c r="E973" s="132"/>
      <c r="F973" s="133"/>
      <c r="G973" s="133"/>
      <c r="H973" s="134"/>
      <c r="I973" s="134"/>
      <c r="J973" s="128">
        <v>30</v>
      </c>
      <c r="K973" s="128">
        <v>-30</v>
      </c>
      <c r="L973" s="128"/>
      <c r="M973" s="128"/>
      <c r="N973" s="2">
        <f t="shared" si="538"/>
        <v>0</v>
      </c>
      <c r="O973" s="128"/>
      <c r="P973" s="128"/>
      <c r="Q973" s="128"/>
      <c r="R973" s="2"/>
      <c r="S973" s="2"/>
    </row>
    <row r="974" spans="1:19" s="76" customFormat="1" ht="31.5" hidden="1" customHeight="1">
      <c r="A974" s="69" t="s">
        <v>351</v>
      </c>
      <c r="B974" s="70" t="s">
        <v>277</v>
      </c>
      <c r="C974" s="77" t="s">
        <v>163</v>
      </c>
      <c r="D974" s="26" t="s">
        <v>163</v>
      </c>
      <c r="E974" s="26" t="s">
        <v>212</v>
      </c>
      <c r="F974" s="27" t="s">
        <v>122</v>
      </c>
      <c r="G974" s="27" t="s">
        <v>340</v>
      </c>
      <c r="H974" s="1" t="s">
        <v>352</v>
      </c>
      <c r="I974" s="16"/>
      <c r="J974" s="30">
        <f>J975+J978</f>
        <v>357</v>
      </c>
      <c r="K974" s="30">
        <f t="shared" ref="K974:R974" si="539">K975+K978</f>
        <v>-33.5</v>
      </c>
      <c r="L974" s="30">
        <f t="shared" si="539"/>
        <v>0</v>
      </c>
      <c r="M974" s="30">
        <f t="shared" si="539"/>
        <v>0</v>
      </c>
      <c r="N974" s="30">
        <f t="shared" si="539"/>
        <v>323.5</v>
      </c>
      <c r="O974" s="30">
        <f t="shared" si="539"/>
        <v>0</v>
      </c>
      <c r="P974" s="30">
        <f t="shared" si="539"/>
        <v>0</v>
      </c>
      <c r="Q974" s="30">
        <f t="shared" si="539"/>
        <v>0</v>
      </c>
      <c r="R974" s="30">
        <f t="shared" si="539"/>
        <v>0</v>
      </c>
      <c r="S974" s="30">
        <f t="shared" ref="S974" si="540">S975+S978</f>
        <v>0</v>
      </c>
    </row>
    <row r="975" spans="1:19" s="12" customFormat="1" ht="15.75" hidden="1" customHeight="1">
      <c r="A975" s="18" t="s">
        <v>175</v>
      </c>
      <c r="B975" s="5" t="s">
        <v>277</v>
      </c>
      <c r="C975" s="5" t="s">
        <v>163</v>
      </c>
      <c r="D975" s="6" t="s">
        <v>163</v>
      </c>
      <c r="E975" s="26" t="s">
        <v>212</v>
      </c>
      <c r="F975" s="27" t="s">
        <v>122</v>
      </c>
      <c r="G975" s="27" t="s">
        <v>340</v>
      </c>
      <c r="H975" s="1" t="s">
        <v>352</v>
      </c>
      <c r="I975" s="16">
        <v>300</v>
      </c>
      <c r="J975" s="30">
        <f>J976</f>
        <v>7</v>
      </c>
      <c r="K975" s="30">
        <f t="shared" ref="K975:S975" si="541">K976</f>
        <v>0</v>
      </c>
      <c r="L975" s="30">
        <f t="shared" si="541"/>
        <v>0</v>
      </c>
      <c r="M975" s="30">
        <f t="shared" si="541"/>
        <v>0</v>
      </c>
      <c r="N975" s="30">
        <f t="shared" si="541"/>
        <v>7</v>
      </c>
      <c r="O975" s="30">
        <f t="shared" si="541"/>
        <v>0</v>
      </c>
      <c r="P975" s="30">
        <f t="shared" si="541"/>
        <v>0</v>
      </c>
      <c r="Q975" s="30">
        <f t="shared" si="541"/>
        <v>0</v>
      </c>
      <c r="R975" s="30">
        <f t="shared" si="541"/>
        <v>0</v>
      </c>
      <c r="S975" s="30">
        <f t="shared" si="541"/>
        <v>0</v>
      </c>
    </row>
    <row r="976" spans="1:19" s="24" customFormat="1" ht="17.25" hidden="1" customHeight="1">
      <c r="A976" s="109" t="s">
        <v>177</v>
      </c>
      <c r="B976" s="130"/>
      <c r="C976" s="218"/>
      <c r="D976" s="132"/>
      <c r="E976" s="132"/>
      <c r="F976" s="133"/>
      <c r="G976" s="133"/>
      <c r="H976" s="134"/>
      <c r="I976" s="56">
        <v>360</v>
      </c>
      <c r="J976" s="128">
        <f>J977</f>
        <v>7</v>
      </c>
      <c r="K976" s="128">
        <f>K977</f>
        <v>0</v>
      </c>
      <c r="L976" s="128">
        <f t="shared" ref="L976:S976" si="542">L977</f>
        <v>0</v>
      </c>
      <c r="M976" s="128">
        <f t="shared" si="542"/>
        <v>0</v>
      </c>
      <c r="N976" s="128">
        <f t="shared" si="542"/>
        <v>7</v>
      </c>
      <c r="O976" s="128">
        <f t="shared" si="542"/>
        <v>0</v>
      </c>
      <c r="P976" s="128">
        <f t="shared" si="542"/>
        <v>0</v>
      </c>
      <c r="Q976" s="128">
        <f t="shared" si="542"/>
        <v>0</v>
      </c>
      <c r="R976" s="128">
        <f t="shared" si="542"/>
        <v>0</v>
      </c>
      <c r="S976" s="128">
        <f t="shared" si="542"/>
        <v>0</v>
      </c>
    </row>
    <row r="977" spans="1:19" s="24" customFormat="1" ht="15.75" hidden="1" customHeight="1">
      <c r="A977" s="196" t="s">
        <v>718</v>
      </c>
      <c r="B977" s="5"/>
      <c r="C977" s="63"/>
      <c r="D977" s="7"/>
      <c r="E977" s="7"/>
      <c r="F977" s="8"/>
      <c r="G977" s="8"/>
      <c r="H977" s="9"/>
      <c r="I977" s="169">
        <v>360</v>
      </c>
      <c r="J977" s="2">
        <v>7</v>
      </c>
      <c r="K977" s="2"/>
      <c r="L977" s="2"/>
      <c r="M977" s="2"/>
      <c r="N977" s="2">
        <f>SUM(J977:M977)</f>
        <v>7</v>
      </c>
      <c r="O977" s="2"/>
      <c r="P977" s="2"/>
      <c r="Q977" s="2"/>
      <c r="R977" s="2"/>
      <c r="S977" s="2"/>
    </row>
    <row r="978" spans="1:19" s="76" customFormat="1" ht="23.25" hidden="1" customHeight="1">
      <c r="A978" s="150" t="s">
        <v>187</v>
      </c>
      <c r="B978" s="70" t="s">
        <v>277</v>
      </c>
      <c r="C978" s="77" t="s">
        <v>163</v>
      </c>
      <c r="D978" s="26" t="s">
        <v>163</v>
      </c>
      <c r="E978" s="26" t="s">
        <v>212</v>
      </c>
      <c r="F978" s="27" t="s">
        <v>122</v>
      </c>
      <c r="G978" s="27" t="s">
        <v>340</v>
      </c>
      <c r="H978" s="1" t="s">
        <v>352</v>
      </c>
      <c r="I978" s="16">
        <v>600</v>
      </c>
      <c r="J978" s="30">
        <f t="shared" ref="J978:S979" si="543">J979</f>
        <v>350</v>
      </c>
      <c r="K978" s="30">
        <f t="shared" si="543"/>
        <v>-33.5</v>
      </c>
      <c r="L978" s="30">
        <f t="shared" si="543"/>
        <v>0</v>
      </c>
      <c r="M978" s="30">
        <f t="shared" si="543"/>
        <v>0</v>
      </c>
      <c r="N978" s="30">
        <f t="shared" si="543"/>
        <v>316.5</v>
      </c>
      <c r="O978" s="30">
        <f t="shared" si="543"/>
        <v>0</v>
      </c>
      <c r="P978" s="30">
        <f t="shared" si="543"/>
        <v>0</v>
      </c>
      <c r="Q978" s="30">
        <f t="shared" si="543"/>
        <v>0</v>
      </c>
      <c r="R978" s="30">
        <f t="shared" si="543"/>
        <v>0</v>
      </c>
      <c r="S978" s="30">
        <f t="shared" si="543"/>
        <v>0</v>
      </c>
    </row>
    <row r="979" spans="1:19" s="24" customFormat="1" ht="15" hidden="1" customHeight="1">
      <c r="A979" s="171" t="s">
        <v>189</v>
      </c>
      <c r="B979" s="130" t="s">
        <v>277</v>
      </c>
      <c r="C979" s="130" t="s">
        <v>163</v>
      </c>
      <c r="D979" s="131" t="s">
        <v>163</v>
      </c>
      <c r="E979" s="132" t="s">
        <v>212</v>
      </c>
      <c r="F979" s="133" t="s">
        <v>122</v>
      </c>
      <c r="G979" s="133" t="s">
        <v>340</v>
      </c>
      <c r="H979" s="134" t="s">
        <v>352</v>
      </c>
      <c r="I979" s="56">
        <v>610</v>
      </c>
      <c r="J979" s="128">
        <f t="shared" si="543"/>
        <v>350</v>
      </c>
      <c r="K979" s="128">
        <f t="shared" si="543"/>
        <v>-33.5</v>
      </c>
      <c r="L979" s="128">
        <f t="shared" si="543"/>
        <v>0</v>
      </c>
      <c r="M979" s="128">
        <f t="shared" si="543"/>
        <v>0</v>
      </c>
      <c r="N979" s="128">
        <f t="shared" si="543"/>
        <v>316.5</v>
      </c>
      <c r="O979" s="128">
        <f t="shared" si="543"/>
        <v>0</v>
      </c>
      <c r="P979" s="128">
        <f t="shared" si="543"/>
        <v>0</v>
      </c>
      <c r="Q979" s="128">
        <f t="shared" si="543"/>
        <v>0</v>
      </c>
      <c r="R979" s="128">
        <f t="shared" si="543"/>
        <v>0</v>
      </c>
      <c r="S979" s="128">
        <f t="shared" si="543"/>
        <v>0</v>
      </c>
    </row>
    <row r="980" spans="1:19" s="12" customFormat="1" ht="13.5" hidden="1" customHeight="1">
      <c r="A980" s="4" t="s">
        <v>13</v>
      </c>
      <c r="B980" s="5"/>
      <c r="C980" s="5"/>
      <c r="D980" s="6"/>
      <c r="E980" s="7"/>
      <c r="F980" s="8"/>
      <c r="G980" s="8"/>
      <c r="H980" s="9"/>
      <c r="I980" s="169">
        <v>612</v>
      </c>
      <c r="J980" s="2">
        <v>350</v>
      </c>
      <c r="K980" s="2">
        <v>-33.5</v>
      </c>
      <c r="L980" s="2"/>
      <c r="M980" s="2"/>
      <c r="N980" s="2">
        <f>SUM(J980:M980)</f>
        <v>316.5</v>
      </c>
      <c r="O980" s="2"/>
      <c r="P980" s="2"/>
      <c r="Q980" s="2"/>
      <c r="R980" s="2"/>
      <c r="S980" s="2"/>
    </row>
    <row r="981" spans="1:19" s="76" customFormat="1" ht="70.5" hidden="1" customHeight="1">
      <c r="A981" s="193" t="s">
        <v>0</v>
      </c>
      <c r="B981" s="70" t="s">
        <v>277</v>
      </c>
      <c r="C981" s="77" t="s">
        <v>163</v>
      </c>
      <c r="D981" s="26" t="s">
        <v>163</v>
      </c>
      <c r="E981" s="26" t="s">
        <v>212</v>
      </c>
      <c r="F981" s="27" t="s">
        <v>122</v>
      </c>
      <c r="G981" s="27" t="s">
        <v>340</v>
      </c>
      <c r="H981" s="157" t="s">
        <v>448</v>
      </c>
      <c r="I981" s="16"/>
      <c r="J981" s="30">
        <f>J982</f>
        <v>98.5</v>
      </c>
      <c r="K981" s="30">
        <f>K982</f>
        <v>-38.5</v>
      </c>
      <c r="L981" s="30">
        <f t="shared" ref="L981:S981" si="544">L982</f>
        <v>0</v>
      </c>
      <c r="M981" s="30">
        <f t="shared" si="544"/>
        <v>0</v>
      </c>
      <c r="N981" s="30">
        <f t="shared" si="544"/>
        <v>60</v>
      </c>
      <c r="O981" s="30">
        <f t="shared" si="544"/>
        <v>0</v>
      </c>
      <c r="P981" s="30">
        <f t="shared" si="544"/>
        <v>0</v>
      </c>
      <c r="Q981" s="30">
        <f t="shared" si="544"/>
        <v>0</v>
      </c>
      <c r="R981" s="30">
        <f t="shared" si="544"/>
        <v>0</v>
      </c>
      <c r="S981" s="30">
        <f t="shared" si="544"/>
        <v>0</v>
      </c>
    </row>
    <row r="982" spans="1:19" s="76" customFormat="1" ht="24" hidden="1" customHeight="1">
      <c r="A982" s="150" t="s">
        <v>187</v>
      </c>
      <c r="B982" s="70" t="s">
        <v>277</v>
      </c>
      <c r="C982" s="77" t="s">
        <v>163</v>
      </c>
      <c r="D982" s="26" t="s">
        <v>163</v>
      </c>
      <c r="E982" s="26" t="s">
        <v>212</v>
      </c>
      <c r="F982" s="27" t="s">
        <v>122</v>
      </c>
      <c r="G982" s="27" t="s">
        <v>340</v>
      </c>
      <c r="H982" s="1" t="s">
        <v>448</v>
      </c>
      <c r="I982" s="16">
        <v>600</v>
      </c>
      <c r="J982" s="30">
        <f t="shared" ref="J982:S983" si="545">J983</f>
        <v>98.5</v>
      </c>
      <c r="K982" s="30">
        <f t="shared" si="545"/>
        <v>-38.5</v>
      </c>
      <c r="L982" s="30">
        <f t="shared" si="545"/>
        <v>0</v>
      </c>
      <c r="M982" s="30">
        <f t="shared" si="545"/>
        <v>0</v>
      </c>
      <c r="N982" s="30">
        <f t="shared" si="545"/>
        <v>60</v>
      </c>
      <c r="O982" s="30">
        <f t="shared" si="545"/>
        <v>0</v>
      </c>
      <c r="P982" s="30">
        <f t="shared" si="545"/>
        <v>0</v>
      </c>
      <c r="Q982" s="30">
        <f t="shared" si="545"/>
        <v>0</v>
      </c>
      <c r="R982" s="30">
        <f t="shared" si="545"/>
        <v>0</v>
      </c>
      <c r="S982" s="30">
        <f t="shared" si="545"/>
        <v>0</v>
      </c>
    </row>
    <row r="983" spans="1:19" s="24" customFormat="1" ht="15" hidden="1" customHeight="1">
      <c r="A983" s="171" t="s">
        <v>189</v>
      </c>
      <c r="B983" s="130" t="s">
        <v>277</v>
      </c>
      <c r="C983" s="130" t="s">
        <v>163</v>
      </c>
      <c r="D983" s="131" t="s">
        <v>163</v>
      </c>
      <c r="E983" s="132" t="s">
        <v>212</v>
      </c>
      <c r="F983" s="133" t="s">
        <v>122</v>
      </c>
      <c r="G983" s="133" t="s">
        <v>340</v>
      </c>
      <c r="H983" s="134" t="s">
        <v>448</v>
      </c>
      <c r="I983" s="56">
        <v>610</v>
      </c>
      <c r="J983" s="128">
        <f t="shared" si="545"/>
        <v>98.5</v>
      </c>
      <c r="K983" s="128">
        <f t="shared" si="545"/>
        <v>-38.5</v>
      </c>
      <c r="L983" s="128">
        <f t="shared" si="545"/>
        <v>0</v>
      </c>
      <c r="M983" s="128">
        <f t="shared" si="545"/>
        <v>0</v>
      </c>
      <c r="N983" s="128">
        <f t="shared" si="545"/>
        <v>60</v>
      </c>
      <c r="O983" s="128">
        <f t="shared" si="545"/>
        <v>0</v>
      </c>
      <c r="P983" s="128">
        <f t="shared" si="545"/>
        <v>0</v>
      </c>
      <c r="Q983" s="128">
        <f t="shared" si="545"/>
        <v>0</v>
      </c>
      <c r="R983" s="128">
        <f t="shared" si="545"/>
        <v>0</v>
      </c>
      <c r="S983" s="128">
        <f t="shared" si="545"/>
        <v>0</v>
      </c>
    </row>
    <row r="984" spans="1:19" s="12" customFormat="1" ht="13.5" hidden="1" customHeight="1">
      <c r="A984" s="4" t="s">
        <v>900</v>
      </c>
      <c r="B984" s="5"/>
      <c r="C984" s="5"/>
      <c r="D984" s="6"/>
      <c r="E984" s="7"/>
      <c r="F984" s="8"/>
      <c r="G984" s="8"/>
      <c r="H984" s="9"/>
      <c r="I984" s="169">
        <v>612</v>
      </c>
      <c r="J984" s="2">
        <v>98.5</v>
      </c>
      <c r="K984" s="2">
        <v>-38.5</v>
      </c>
      <c r="L984" s="2"/>
      <c r="M984" s="2"/>
      <c r="N984" s="2">
        <f>SUM(J984:M984)</f>
        <v>60</v>
      </c>
      <c r="O984" s="2"/>
      <c r="P984" s="2"/>
      <c r="Q984" s="2"/>
      <c r="R984" s="2"/>
      <c r="S984" s="2"/>
    </row>
    <row r="985" spans="1:19" s="25" customFormat="1" ht="15.75" customHeight="1">
      <c r="A985" s="195" t="s">
        <v>291</v>
      </c>
      <c r="B985" s="67" t="s">
        <v>277</v>
      </c>
      <c r="C985" s="67" t="s">
        <v>163</v>
      </c>
      <c r="D985" s="116" t="s">
        <v>163</v>
      </c>
      <c r="E985" s="139" t="s">
        <v>481</v>
      </c>
      <c r="F985" s="140" t="s">
        <v>122</v>
      </c>
      <c r="G985" s="140" t="s">
        <v>340</v>
      </c>
      <c r="H985" s="141" t="s">
        <v>341</v>
      </c>
      <c r="I985" s="141"/>
      <c r="J985" s="143">
        <f t="shared" ref="J985:Q985" si="546">J990</f>
        <v>948.7</v>
      </c>
      <c r="K985" s="143">
        <f t="shared" si="546"/>
        <v>-59</v>
      </c>
      <c r="L985" s="143">
        <f t="shared" si="546"/>
        <v>0</v>
      </c>
      <c r="M985" s="143">
        <f t="shared" si="546"/>
        <v>0</v>
      </c>
      <c r="N985" s="143">
        <f t="shared" si="546"/>
        <v>889.7</v>
      </c>
      <c r="O985" s="143">
        <f t="shared" si="546"/>
        <v>0</v>
      </c>
      <c r="P985" s="143">
        <f t="shared" si="546"/>
        <v>0</v>
      </c>
      <c r="Q985" s="143">
        <f t="shared" si="546"/>
        <v>0</v>
      </c>
      <c r="R985" s="143">
        <f>R986</f>
        <v>0</v>
      </c>
      <c r="S985" s="143">
        <f>S986</f>
        <v>3849.6</v>
      </c>
    </row>
    <row r="986" spans="1:19" s="17" customFormat="1" ht="37.9" customHeight="1">
      <c r="A986" s="72" t="s">
        <v>799</v>
      </c>
      <c r="B986" s="70" t="s">
        <v>277</v>
      </c>
      <c r="C986" s="70" t="s">
        <v>163</v>
      </c>
      <c r="D986" s="78" t="s">
        <v>163</v>
      </c>
      <c r="E986" s="26" t="s">
        <v>481</v>
      </c>
      <c r="F986" s="27" t="s">
        <v>122</v>
      </c>
      <c r="G986" s="27" t="s">
        <v>340</v>
      </c>
      <c r="H986" s="1" t="s">
        <v>30</v>
      </c>
      <c r="I986" s="1"/>
      <c r="J986" s="30">
        <f t="shared" ref="J986:S988" si="547">J987</f>
        <v>0</v>
      </c>
      <c r="K986" s="30">
        <f t="shared" si="547"/>
        <v>0</v>
      </c>
      <c r="L986" s="30">
        <f t="shared" si="547"/>
        <v>0</v>
      </c>
      <c r="M986" s="30">
        <f t="shared" si="547"/>
        <v>0</v>
      </c>
      <c r="N986" s="30">
        <f t="shared" si="547"/>
        <v>0</v>
      </c>
      <c r="O986" s="30">
        <f t="shared" si="547"/>
        <v>0</v>
      </c>
      <c r="P986" s="30">
        <f t="shared" si="547"/>
        <v>0</v>
      </c>
      <c r="Q986" s="30">
        <f t="shared" si="547"/>
        <v>0</v>
      </c>
      <c r="R986" s="30">
        <f t="shared" si="547"/>
        <v>0</v>
      </c>
      <c r="S986" s="30">
        <f t="shared" si="547"/>
        <v>3849.6</v>
      </c>
    </row>
    <row r="987" spans="1:19" s="17" customFormat="1" ht="26.25" customHeight="1">
      <c r="A987" s="150" t="s">
        <v>187</v>
      </c>
      <c r="B987" s="70" t="s">
        <v>277</v>
      </c>
      <c r="C987" s="70" t="s">
        <v>163</v>
      </c>
      <c r="D987" s="78" t="s">
        <v>163</v>
      </c>
      <c r="E987" s="26" t="s">
        <v>481</v>
      </c>
      <c r="F987" s="27" t="s">
        <v>122</v>
      </c>
      <c r="G987" s="27" t="s">
        <v>340</v>
      </c>
      <c r="H987" s="1" t="s">
        <v>30</v>
      </c>
      <c r="I987" s="1" t="s">
        <v>188</v>
      </c>
      <c r="J987" s="30">
        <f t="shared" si="547"/>
        <v>0</v>
      </c>
      <c r="K987" s="30">
        <f t="shared" si="547"/>
        <v>0</v>
      </c>
      <c r="L987" s="30">
        <f t="shared" si="547"/>
        <v>0</v>
      </c>
      <c r="M987" s="30">
        <f t="shared" si="547"/>
        <v>0</v>
      </c>
      <c r="N987" s="30">
        <f t="shared" si="547"/>
        <v>0</v>
      </c>
      <c r="O987" s="30">
        <f t="shared" si="547"/>
        <v>0</v>
      </c>
      <c r="P987" s="30">
        <f t="shared" si="547"/>
        <v>0</v>
      </c>
      <c r="Q987" s="30">
        <f t="shared" si="547"/>
        <v>0</v>
      </c>
      <c r="R987" s="30">
        <f t="shared" si="547"/>
        <v>0</v>
      </c>
      <c r="S987" s="30">
        <f t="shared" si="547"/>
        <v>3849.6</v>
      </c>
    </row>
    <row r="988" spans="1:19" s="24" customFormat="1" ht="16.5" customHeight="1">
      <c r="A988" s="171" t="s">
        <v>189</v>
      </c>
      <c r="B988" s="130" t="s">
        <v>277</v>
      </c>
      <c r="C988" s="130" t="s">
        <v>163</v>
      </c>
      <c r="D988" s="131" t="s">
        <v>163</v>
      </c>
      <c r="E988" s="132" t="s">
        <v>481</v>
      </c>
      <c r="F988" s="133" t="s">
        <v>122</v>
      </c>
      <c r="G988" s="133" t="s">
        <v>340</v>
      </c>
      <c r="H988" s="134" t="s">
        <v>30</v>
      </c>
      <c r="I988" s="134" t="s">
        <v>190</v>
      </c>
      <c r="J988" s="128">
        <f t="shared" si="547"/>
        <v>0</v>
      </c>
      <c r="K988" s="128">
        <f t="shared" si="547"/>
        <v>0</v>
      </c>
      <c r="L988" s="128">
        <f t="shared" si="547"/>
        <v>0</v>
      </c>
      <c r="M988" s="128">
        <f t="shared" si="547"/>
        <v>0</v>
      </c>
      <c r="N988" s="128">
        <f t="shared" si="547"/>
        <v>0</v>
      </c>
      <c r="O988" s="128">
        <f t="shared" si="547"/>
        <v>0</v>
      </c>
      <c r="P988" s="128">
        <f t="shared" si="547"/>
        <v>0</v>
      </c>
      <c r="Q988" s="128">
        <f t="shared" si="547"/>
        <v>0</v>
      </c>
      <c r="R988" s="128">
        <f t="shared" si="547"/>
        <v>0</v>
      </c>
      <c r="S988" s="128">
        <f t="shared" si="547"/>
        <v>3849.6</v>
      </c>
    </row>
    <row r="989" spans="1:19" s="12" customFormat="1" ht="16.5" hidden="1" customHeight="1">
      <c r="A989" s="196"/>
      <c r="B989" s="5"/>
      <c r="C989" s="5"/>
      <c r="D989" s="6"/>
      <c r="E989" s="7"/>
      <c r="F989" s="8"/>
      <c r="G989" s="8"/>
      <c r="H989" s="9"/>
      <c r="I989" s="9"/>
      <c r="J989" s="2"/>
      <c r="K989" s="2"/>
      <c r="L989" s="2"/>
      <c r="M989" s="2"/>
      <c r="N989" s="2">
        <f>SUM(J989:M989)</f>
        <v>0</v>
      </c>
      <c r="O989" s="2"/>
      <c r="P989" s="2"/>
      <c r="Q989" s="2"/>
      <c r="R989" s="2">
        <f>N989+Q989</f>
        <v>0</v>
      </c>
      <c r="S989" s="216">
        <v>3849.6</v>
      </c>
    </row>
    <row r="990" spans="1:19" ht="19.5" hidden="1" customHeight="1">
      <c r="A990" s="73" t="s">
        <v>298</v>
      </c>
      <c r="B990" s="67" t="s">
        <v>277</v>
      </c>
      <c r="C990" s="67" t="s">
        <v>163</v>
      </c>
      <c r="D990" s="67" t="s">
        <v>204</v>
      </c>
      <c r="E990" s="304"/>
      <c r="F990" s="305"/>
      <c r="G990" s="305"/>
      <c r="H990" s="306"/>
      <c r="I990" s="67"/>
      <c r="J990" s="81">
        <f t="shared" ref="J990:R990" si="548">J1029+J1044+J991</f>
        <v>948.7</v>
      </c>
      <c r="K990" s="81">
        <f t="shared" si="548"/>
        <v>-59</v>
      </c>
      <c r="L990" s="81">
        <f t="shared" si="548"/>
        <v>0</v>
      </c>
      <c r="M990" s="81">
        <f t="shared" si="548"/>
        <v>0</v>
      </c>
      <c r="N990" s="81">
        <f t="shared" si="548"/>
        <v>889.7</v>
      </c>
      <c r="O990" s="81">
        <f t="shared" si="548"/>
        <v>0</v>
      </c>
      <c r="P990" s="81">
        <f t="shared" si="548"/>
        <v>0</v>
      </c>
      <c r="Q990" s="81">
        <f t="shared" si="548"/>
        <v>0</v>
      </c>
      <c r="R990" s="81">
        <f t="shared" si="548"/>
        <v>0</v>
      </c>
      <c r="S990" s="81">
        <f t="shared" ref="S990" si="549">S1029+S1044+S991</f>
        <v>0</v>
      </c>
    </row>
    <row r="991" spans="1:19" s="25" customFormat="1" ht="25.5" hidden="1" customHeight="1">
      <c r="A991" s="189" t="s">
        <v>458</v>
      </c>
      <c r="B991" s="67" t="s">
        <v>277</v>
      </c>
      <c r="C991" s="67" t="s">
        <v>163</v>
      </c>
      <c r="D991" s="116" t="s">
        <v>204</v>
      </c>
      <c r="E991" s="139" t="s">
        <v>247</v>
      </c>
      <c r="F991" s="140" t="s">
        <v>122</v>
      </c>
      <c r="G991" s="140" t="s">
        <v>340</v>
      </c>
      <c r="H991" s="141" t="s">
        <v>341</v>
      </c>
      <c r="I991" s="141"/>
      <c r="J991" s="143">
        <f t="shared" ref="J991:R991" si="550">J992+J1021</f>
        <v>546</v>
      </c>
      <c r="K991" s="143">
        <f t="shared" si="550"/>
        <v>-30</v>
      </c>
      <c r="L991" s="143">
        <f t="shared" si="550"/>
        <v>0</v>
      </c>
      <c r="M991" s="143">
        <f t="shared" si="550"/>
        <v>0</v>
      </c>
      <c r="N991" s="143">
        <f t="shared" si="550"/>
        <v>516</v>
      </c>
      <c r="O991" s="143">
        <f t="shared" si="550"/>
        <v>0</v>
      </c>
      <c r="P991" s="143">
        <f t="shared" si="550"/>
        <v>0</v>
      </c>
      <c r="Q991" s="143">
        <f t="shared" si="550"/>
        <v>0</v>
      </c>
      <c r="R991" s="143">
        <f t="shared" si="550"/>
        <v>0</v>
      </c>
      <c r="S991" s="143">
        <f t="shared" ref="S991" si="551">S992+S1021</f>
        <v>0</v>
      </c>
    </row>
    <row r="992" spans="1:19" s="17" customFormat="1" ht="30" hidden="1" customHeight="1">
      <c r="A992" s="150" t="s">
        <v>459</v>
      </c>
      <c r="B992" s="70" t="s">
        <v>277</v>
      </c>
      <c r="C992" s="70" t="s">
        <v>163</v>
      </c>
      <c r="D992" s="78" t="s">
        <v>204</v>
      </c>
      <c r="E992" s="155" t="s">
        <v>247</v>
      </c>
      <c r="F992" s="156" t="s">
        <v>124</v>
      </c>
      <c r="G992" s="156" t="s">
        <v>340</v>
      </c>
      <c r="H992" s="157" t="s">
        <v>341</v>
      </c>
      <c r="I992" s="157"/>
      <c r="J992" s="158">
        <f t="shared" ref="J992:S992" si="552">J993</f>
        <v>296</v>
      </c>
      <c r="K992" s="158">
        <f t="shared" si="552"/>
        <v>0</v>
      </c>
      <c r="L992" s="158">
        <f t="shared" si="552"/>
        <v>0</v>
      </c>
      <c r="M992" s="158">
        <f t="shared" si="552"/>
        <v>0</v>
      </c>
      <c r="N992" s="158">
        <f t="shared" si="552"/>
        <v>296</v>
      </c>
      <c r="O992" s="158">
        <f t="shared" si="552"/>
        <v>0</v>
      </c>
      <c r="P992" s="158">
        <f t="shared" si="552"/>
        <v>0</v>
      </c>
      <c r="Q992" s="158">
        <f t="shared" si="552"/>
        <v>0</v>
      </c>
      <c r="R992" s="158">
        <f t="shared" si="552"/>
        <v>0</v>
      </c>
      <c r="S992" s="158">
        <f t="shared" si="552"/>
        <v>0</v>
      </c>
    </row>
    <row r="993" spans="1:19" s="17" customFormat="1" ht="21" hidden="1" customHeight="1">
      <c r="A993" s="72" t="s">
        <v>290</v>
      </c>
      <c r="B993" s="70" t="s">
        <v>277</v>
      </c>
      <c r="C993" s="70" t="s">
        <v>163</v>
      </c>
      <c r="D993" s="78" t="s">
        <v>204</v>
      </c>
      <c r="E993" s="155" t="s">
        <v>247</v>
      </c>
      <c r="F993" s="156" t="s">
        <v>124</v>
      </c>
      <c r="G993" s="156" t="s">
        <v>340</v>
      </c>
      <c r="H993" s="157" t="s">
        <v>368</v>
      </c>
      <c r="I993" s="157"/>
      <c r="J993" s="158">
        <f>J994+J997+J1002</f>
        <v>296</v>
      </c>
      <c r="K993" s="158">
        <f>K994+K997+K1002</f>
        <v>0</v>
      </c>
      <c r="L993" s="158">
        <f t="shared" ref="L993:R993" si="553">L994+L997+L1002</f>
        <v>0</v>
      </c>
      <c r="M993" s="158">
        <f t="shared" si="553"/>
        <v>0</v>
      </c>
      <c r="N993" s="158">
        <f t="shared" si="553"/>
        <v>296</v>
      </c>
      <c r="O993" s="158">
        <f t="shared" si="553"/>
        <v>0</v>
      </c>
      <c r="P993" s="158">
        <f t="shared" si="553"/>
        <v>0</v>
      </c>
      <c r="Q993" s="158">
        <f t="shared" si="553"/>
        <v>0</v>
      </c>
      <c r="R993" s="158">
        <f t="shared" si="553"/>
        <v>0</v>
      </c>
      <c r="S993" s="158">
        <f t="shared" ref="S993" si="554">S994+S997+S1002</f>
        <v>0</v>
      </c>
    </row>
    <row r="994" spans="1:19" s="17" customFormat="1" ht="23.25" hidden="1" customHeight="1">
      <c r="A994" s="18" t="s">
        <v>140</v>
      </c>
      <c r="B994" s="70" t="s">
        <v>277</v>
      </c>
      <c r="C994" s="70" t="s">
        <v>163</v>
      </c>
      <c r="D994" s="78" t="s">
        <v>204</v>
      </c>
      <c r="E994" s="26" t="s">
        <v>247</v>
      </c>
      <c r="F994" s="27" t="s">
        <v>124</v>
      </c>
      <c r="G994" s="27" t="s">
        <v>340</v>
      </c>
      <c r="H994" s="1" t="s">
        <v>368</v>
      </c>
      <c r="I994" s="16">
        <v>200</v>
      </c>
      <c r="J994" s="30">
        <f t="shared" ref="J994:S995" si="555">J995</f>
        <v>0</v>
      </c>
      <c r="K994" s="30">
        <f t="shared" si="555"/>
        <v>0</v>
      </c>
      <c r="L994" s="30">
        <f t="shared" si="555"/>
        <v>0</v>
      </c>
      <c r="M994" s="30">
        <f t="shared" si="555"/>
        <v>0</v>
      </c>
      <c r="N994" s="30">
        <f t="shared" si="555"/>
        <v>0</v>
      </c>
      <c r="O994" s="30">
        <f t="shared" si="555"/>
        <v>0</v>
      </c>
      <c r="P994" s="30">
        <f t="shared" si="555"/>
        <v>0</v>
      </c>
      <c r="Q994" s="30">
        <f t="shared" si="555"/>
        <v>0</v>
      </c>
      <c r="R994" s="30">
        <f t="shared" si="555"/>
        <v>0</v>
      </c>
      <c r="S994" s="30">
        <f t="shared" si="555"/>
        <v>0</v>
      </c>
    </row>
    <row r="995" spans="1:19" s="24" customFormat="1" ht="24.75" hidden="1" customHeight="1">
      <c r="A995" s="109" t="s">
        <v>142</v>
      </c>
      <c r="B995" s="130" t="s">
        <v>277</v>
      </c>
      <c r="C995" s="130" t="s">
        <v>163</v>
      </c>
      <c r="D995" s="131" t="s">
        <v>204</v>
      </c>
      <c r="E995" s="132" t="s">
        <v>247</v>
      </c>
      <c r="F995" s="133" t="s">
        <v>124</v>
      </c>
      <c r="G995" s="133" t="s">
        <v>340</v>
      </c>
      <c r="H995" s="134" t="s">
        <v>368</v>
      </c>
      <c r="I995" s="56">
        <v>240</v>
      </c>
      <c r="J995" s="128">
        <f t="shared" si="555"/>
        <v>0</v>
      </c>
      <c r="K995" s="128">
        <f t="shared" si="555"/>
        <v>0</v>
      </c>
      <c r="L995" s="128">
        <f t="shared" si="555"/>
        <v>0</v>
      </c>
      <c r="M995" s="128">
        <f t="shared" si="555"/>
        <v>0</v>
      </c>
      <c r="N995" s="128">
        <f t="shared" si="555"/>
        <v>0</v>
      </c>
      <c r="O995" s="128">
        <f t="shared" si="555"/>
        <v>0</v>
      </c>
      <c r="P995" s="128">
        <f t="shared" si="555"/>
        <v>0</v>
      </c>
      <c r="Q995" s="128">
        <f t="shared" si="555"/>
        <v>0</v>
      </c>
      <c r="R995" s="128">
        <f t="shared" si="555"/>
        <v>0</v>
      </c>
      <c r="S995" s="128">
        <f t="shared" si="555"/>
        <v>0</v>
      </c>
    </row>
    <row r="996" spans="1:19" s="12" customFormat="1" ht="15" hidden="1" customHeight="1">
      <c r="A996" s="196"/>
      <c r="B996" s="5"/>
      <c r="C996" s="5"/>
      <c r="D996" s="6"/>
      <c r="E996" s="7"/>
      <c r="F996" s="8"/>
      <c r="G996" s="8"/>
      <c r="H996" s="9"/>
      <c r="I996" s="9"/>
      <c r="J996" s="2"/>
      <c r="K996" s="2"/>
      <c r="L996" s="2"/>
      <c r="M996" s="2"/>
      <c r="N996" s="2">
        <f>SUM(J996:M996)</f>
        <v>0</v>
      </c>
      <c r="O996" s="2"/>
      <c r="P996" s="2"/>
      <c r="Q996" s="2"/>
      <c r="R996" s="2">
        <f>N996+Q996</f>
        <v>0</v>
      </c>
      <c r="S996" s="2">
        <f>O996+R996</f>
        <v>0</v>
      </c>
    </row>
    <row r="997" spans="1:19" s="12" customFormat="1" ht="15.75" hidden="1" customHeight="1">
      <c r="A997" s="18" t="s">
        <v>175</v>
      </c>
      <c r="B997" s="5" t="s">
        <v>277</v>
      </c>
      <c r="C997" s="5" t="s">
        <v>163</v>
      </c>
      <c r="D997" s="6" t="s">
        <v>204</v>
      </c>
      <c r="E997" s="26" t="s">
        <v>247</v>
      </c>
      <c r="F997" s="27" t="s">
        <v>124</v>
      </c>
      <c r="G997" s="27" t="s">
        <v>340</v>
      </c>
      <c r="H997" s="1" t="s">
        <v>368</v>
      </c>
      <c r="I997" s="16">
        <v>300</v>
      </c>
      <c r="J997" s="30">
        <f>J998+J1000</f>
        <v>0</v>
      </c>
      <c r="K997" s="30">
        <f>K998+K1000</f>
        <v>0</v>
      </c>
      <c r="L997" s="30">
        <f t="shared" ref="L997:R997" si="556">L998+L1000</f>
        <v>0</v>
      </c>
      <c r="M997" s="30">
        <f t="shared" si="556"/>
        <v>0</v>
      </c>
      <c r="N997" s="30">
        <f t="shared" si="556"/>
        <v>0</v>
      </c>
      <c r="O997" s="30">
        <f t="shared" si="556"/>
        <v>0</v>
      </c>
      <c r="P997" s="30">
        <f t="shared" si="556"/>
        <v>0</v>
      </c>
      <c r="Q997" s="30">
        <f t="shared" si="556"/>
        <v>0</v>
      </c>
      <c r="R997" s="30">
        <f t="shared" si="556"/>
        <v>0</v>
      </c>
      <c r="S997" s="30">
        <f t="shared" ref="S997" si="557">S998+S1000</f>
        <v>0</v>
      </c>
    </row>
    <row r="998" spans="1:19" s="24" customFormat="1" ht="15" hidden="1" customHeight="1">
      <c r="A998" s="109" t="s">
        <v>182</v>
      </c>
      <c r="B998" s="130" t="s">
        <v>277</v>
      </c>
      <c r="C998" s="130" t="s">
        <v>163</v>
      </c>
      <c r="D998" s="131" t="s">
        <v>204</v>
      </c>
      <c r="E998" s="132" t="s">
        <v>247</v>
      </c>
      <c r="F998" s="133" t="s">
        <v>124</v>
      </c>
      <c r="G998" s="133" t="s">
        <v>340</v>
      </c>
      <c r="H998" s="134" t="s">
        <v>368</v>
      </c>
      <c r="I998" s="56">
        <v>350</v>
      </c>
      <c r="J998" s="128">
        <f>J999</f>
        <v>0</v>
      </c>
      <c r="K998" s="128">
        <f>K999</f>
        <v>0</v>
      </c>
      <c r="L998" s="128">
        <f t="shared" ref="L998:S998" si="558">L999</f>
        <v>0</v>
      </c>
      <c r="M998" s="128">
        <f t="shared" si="558"/>
        <v>0</v>
      </c>
      <c r="N998" s="128">
        <f t="shared" si="558"/>
        <v>0</v>
      </c>
      <c r="O998" s="128">
        <f t="shared" si="558"/>
        <v>0</v>
      </c>
      <c r="P998" s="128">
        <f t="shared" si="558"/>
        <v>0</v>
      </c>
      <c r="Q998" s="128">
        <f t="shared" si="558"/>
        <v>0</v>
      </c>
      <c r="R998" s="128">
        <f t="shared" si="558"/>
        <v>0</v>
      </c>
      <c r="S998" s="128">
        <f t="shared" si="558"/>
        <v>0</v>
      </c>
    </row>
    <row r="999" spans="1:19" s="12" customFormat="1" ht="15" hidden="1" customHeight="1">
      <c r="A999" s="4" t="s">
        <v>9</v>
      </c>
      <c r="B999" s="5"/>
      <c r="C999" s="5"/>
      <c r="D999" s="6"/>
      <c r="E999" s="7"/>
      <c r="F999" s="8"/>
      <c r="G999" s="8"/>
      <c r="H999" s="9"/>
      <c r="I999" s="169"/>
      <c r="J999" s="2"/>
      <c r="K999" s="2"/>
      <c r="L999" s="2"/>
      <c r="M999" s="2"/>
      <c r="N999" s="2">
        <f>SUM(J999:M999)</f>
        <v>0</v>
      </c>
      <c r="O999" s="2"/>
      <c r="P999" s="2"/>
      <c r="Q999" s="2"/>
      <c r="R999" s="2">
        <f>N999+Q999</f>
        <v>0</v>
      </c>
      <c r="S999" s="2">
        <f>O999+R999</f>
        <v>0</v>
      </c>
    </row>
    <row r="1000" spans="1:19" s="24" customFormat="1" ht="14.25" hidden="1" customHeight="1">
      <c r="A1000" s="109" t="s">
        <v>177</v>
      </c>
      <c r="B1000" s="130" t="s">
        <v>277</v>
      </c>
      <c r="C1000" s="130" t="s">
        <v>163</v>
      </c>
      <c r="D1000" s="131" t="s">
        <v>204</v>
      </c>
      <c r="E1000" s="132" t="s">
        <v>247</v>
      </c>
      <c r="F1000" s="133" t="s">
        <v>124</v>
      </c>
      <c r="G1000" s="133" t="s">
        <v>340</v>
      </c>
      <c r="H1000" s="134" t="s">
        <v>368</v>
      </c>
      <c r="I1000" s="56">
        <v>360</v>
      </c>
      <c r="J1000" s="128">
        <f>J1001</f>
        <v>0</v>
      </c>
      <c r="K1000" s="128">
        <f>K1001</f>
        <v>0</v>
      </c>
      <c r="L1000" s="128">
        <f t="shared" ref="L1000:S1000" si="559">L1001</f>
        <v>0</v>
      </c>
      <c r="M1000" s="128">
        <f t="shared" si="559"/>
        <v>0</v>
      </c>
      <c r="N1000" s="128">
        <f t="shared" si="559"/>
        <v>0</v>
      </c>
      <c r="O1000" s="128">
        <f t="shared" si="559"/>
        <v>0</v>
      </c>
      <c r="P1000" s="128">
        <f t="shared" si="559"/>
        <v>0</v>
      </c>
      <c r="Q1000" s="128">
        <f t="shared" si="559"/>
        <v>0</v>
      </c>
      <c r="R1000" s="128">
        <f t="shared" si="559"/>
        <v>0</v>
      </c>
      <c r="S1000" s="128">
        <f t="shared" si="559"/>
        <v>0</v>
      </c>
    </row>
    <row r="1001" spans="1:19" s="24" customFormat="1" ht="16.149999999999999" hidden="1" customHeight="1">
      <c r="A1001" s="41" t="s">
        <v>11</v>
      </c>
      <c r="B1001" s="130"/>
      <c r="C1001" s="130"/>
      <c r="D1001" s="131"/>
      <c r="E1001" s="132"/>
      <c r="F1001" s="133"/>
      <c r="G1001" s="133"/>
      <c r="H1001" s="134"/>
      <c r="I1001" s="56"/>
      <c r="J1001" s="128"/>
      <c r="K1001" s="128"/>
      <c r="L1001" s="128"/>
      <c r="M1001" s="128"/>
      <c r="N1001" s="2">
        <f>SUM(J1001:M1001)</f>
        <v>0</v>
      </c>
      <c r="O1001" s="128"/>
      <c r="P1001" s="128"/>
      <c r="Q1001" s="128"/>
      <c r="R1001" s="2">
        <f>N1001+Q1001</f>
        <v>0</v>
      </c>
      <c r="S1001" s="2">
        <f>O1001+R1001</f>
        <v>0</v>
      </c>
    </row>
    <row r="1002" spans="1:19" s="17" customFormat="1" ht="24" hidden="1" customHeight="1">
      <c r="A1002" s="150" t="s">
        <v>187</v>
      </c>
      <c r="B1002" s="70" t="s">
        <v>277</v>
      </c>
      <c r="C1002" s="70" t="s">
        <v>163</v>
      </c>
      <c r="D1002" s="78" t="s">
        <v>204</v>
      </c>
      <c r="E1002" s="26" t="s">
        <v>247</v>
      </c>
      <c r="F1002" s="27" t="s">
        <v>124</v>
      </c>
      <c r="G1002" s="27" t="s">
        <v>340</v>
      </c>
      <c r="H1002" s="1" t="s">
        <v>368</v>
      </c>
      <c r="I1002" s="1" t="s">
        <v>188</v>
      </c>
      <c r="J1002" s="30">
        <f>J1003</f>
        <v>296</v>
      </c>
      <c r="K1002" s="30">
        <f>K1003</f>
        <v>0</v>
      </c>
      <c r="L1002" s="30">
        <f t="shared" ref="L1002:S1002" si="560">L1003</f>
        <v>0</v>
      </c>
      <c r="M1002" s="30">
        <f t="shared" si="560"/>
        <v>0</v>
      </c>
      <c r="N1002" s="30">
        <f t="shared" si="560"/>
        <v>296</v>
      </c>
      <c r="O1002" s="30">
        <f t="shared" si="560"/>
        <v>0</v>
      </c>
      <c r="P1002" s="30">
        <f t="shared" si="560"/>
        <v>0</v>
      </c>
      <c r="Q1002" s="30">
        <f t="shared" si="560"/>
        <v>0</v>
      </c>
      <c r="R1002" s="30">
        <f t="shared" si="560"/>
        <v>0</v>
      </c>
      <c r="S1002" s="30">
        <f t="shared" si="560"/>
        <v>0</v>
      </c>
    </row>
    <row r="1003" spans="1:19" s="24" customFormat="1" ht="18.75" hidden="1" customHeight="1">
      <c r="A1003" s="151" t="s">
        <v>189</v>
      </c>
      <c r="B1003" s="130" t="s">
        <v>277</v>
      </c>
      <c r="C1003" s="130" t="s">
        <v>163</v>
      </c>
      <c r="D1003" s="131" t="s">
        <v>204</v>
      </c>
      <c r="E1003" s="132" t="s">
        <v>247</v>
      </c>
      <c r="F1003" s="133" t="s">
        <v>124</v>
      </c>
      <c r="G1003" s="133" t="s">
        <v>340</v>
      </c>
      <c r="H1003" s="134" t="s">
        <v>368</v>
      </c>
      <c r="I1003" s="134" t="s">
        <v>190</v>
      </c>
      <c r="J1003" s="128">
        <f>SUM(J1004:J1020)</f>
        <v>296</v>
      </c>
      <c r="K1003" s="128">
        <f>SUM(K1004:K1020)</f>
        <v>0</v>
      </c>
      <c r="L1003" s="128">
        <f t="shared" ref="L1003:R1003" si="561">SUM(L1004:L1020)</f>
        <v>0</v>
      </c>
      <c r="M1003" s="128">
        <f t="shared" si="561"/>
        <v>0</v>
      </c>
      <c r="N1003" s="128">
        <f t="shared" si="561"/>
        <v>296</v>
      </c>
      <c r="O1003" s="128">
        <f t="shared" si="561"/>
        <v>0</v>
      </c>
      <c r="P1003" s="128">
        <f t="shared" si="561"/>
        <v>0</v>
      </c>
      <c r="Q1003" s="128">
        <f t="shared" si="561"/>
        <v>0</v>
      </c>
      <c r="R1003" s="128">
        <f t="shared" si="561"/>
        <v>0</v>
      </c>
      <c r="S1003" s="128">
        <f t="shared" ref="S1003" si="562">SUM(S1004:S1020)</f>
        <v>0</v>
      </c>
    </row>
    <row r="1004" spans="1:19" s="12" customFormat="1" ht="22.5" hidden="1" customHeight="1">
      <c r="A1004" s="196" t="s">
        <v>720</v>
      </c>
      <c r="B1004" s="5"/>
      <c r="C1004" s="5"/>
      <c r="D1004" s="6"/>
      <c r="E1004" s="7"/>
      <c r="F1004" s="8"/>
      <c r="G1004" s="8"/>
      <c r="H1004" s="9"/>
      <c r="I1004" s="9" t="s">
        <v>303</v>
      </c>
      <c r="J1004" s="2">
        <v>3</v>
      </c>
      <c r="K1004" s="2"/>
      <c r="L1004" s="2"/>
      <c r="M1004" s="2"/>
      <c r="N1004" s="2">
        <f t="shared" ref="N1004:N1020" si="563">SUM(J1004:M1004)</f>
        <v>3</v>
      </c>
      <c r="O1004" s="2"/>
      <c r="P1004" s="2"/>
      <c r="Q1004" s="2"/>
      <c r="R1004" s="2"/>
      <c r="S1004" s="2"/>
    </row>
    <row r="1005" spans="1:19" s="12" customFormat="1" ht="29.25" hidden="1" customHeight="1">
      <c r="A1005" s="4" t="s">
        <v>518</v>
      </c>
      <c r="B1005" s="5"/>
      <c r="C1005" s="5"/>
      <c r="D1005" s="6"/>
      <c r="E1005" s="7"/>
      <c r="F1005" s="8"/>
      <c r="G1005" s="8"/>
      <c r="H1005" s="9"/>
      <c r="I1005" s="9" t="s">
        <v>303</v>
      </c>
      <c r="J1005" s="2">
        <v>3</v>
      </c>
      <c r="K1005" s="2"/>
      <c r="L1005" s="2"/>
      <c r="M1005" s="2"/>
      <c r="N1005" s="2">
        <f t="shared" si="563"/>
        <v>3</v>
      </c>
      <c r="O1005" s="2"/>
      <c r="P1005" s="2"/>
      <c r="Q1005" s="2"/>
      <c r="R1005" s="2"/>
      <c r="S1005" s="2"/>
    </row>
    <row r="1006" spans="1:19" s="12" customFormat="1" ht="24" hidden="1" customHeight="1">
      <c r="A1006" s="4" t="s">
        <v>519</v>
      </c>
      <c r="B1006" s="5"/>
      <c r="C1006" s="5"/>
      <c r="D1006" s="6"/>
      <c r="E1006" s="7"/>
      <c r="F1006" s="8"/>
      <c r="G1006" s="8"/>
      <c r="H1006" s="9"/>
      <c r="I1006" s="9" t="s">
        <v>303</v>
      </c>
      <c r="J1006" s="2">
        <v>5</v>
      </c>
      <c r="K1006" s="2"/>
      <c r="L1006" s="2"/>
      <c r="M1006" s="2"/>
      <c r="N1006" s="2">
        <f t="shared" si="563"/>
        <v>5</v>
      </c>
      <c r="O1006" s="2"/>
      <c r="P1006" s="2"/>
      <c r="Q1006" s="2"/>
      <c r="R1006" s="2"/>
      <c r="S1006" s="2"/>
    </row>
    <row r="1007" spans="1:19" s="12" customFormat="1" ht="15" hidden="1" customHeight="1">
      <c r="A1007" s="196" t="s">
        <v>901</v>
      </c>
      <c r="B1007" s="5"/>
      <c r="C1007" s="5"/>
      <c r="D1007" s="6"/>
      <c r="E1007" s="7"/>
      <c r="F1007" s="8"/>
      <c r="G1007" s="8"/>
      <c r="H1007" s="9"/>
      <c r="I1007" s="9" t="s">
        <v>303</v>
      </c>
      <c r="J1007" s="2">
        <v>7</v>
      </c>
      <c r="K1007" s="2"/>
      <c r="L1007" s="2"/>
      <c r="M1007" s="2"/>
      <c r="N1007" s="2">
        <f t="shared" si="563"/>
        <v>7</v>
      </c>
      <c r="O1007" s="2"/>
      <c r="P1007" s="2"/>
      <c r="Q1007" s="2"/>
      <c r="R1007" s="2"/>
      <c r="S1007" s="2"/>
    </row>
    <row r="1008" spans="1:19" s="12" customFormat="1" ht="15" hidden="1" customHeight="1">
      <c r="A1008" s="196" t="s">
        <v>721</v>
      </c>
      <c r="B1008" s="5"/>
      <c r="C1008" s="5"/>
      <c r="D1008" s="6"/>
      <c r="E1008" s="7"/>
      <c r="F1008" s="8"/>
      <c r="G1008" s="8"/>
      <c r="H1008" s="9"/>
      <c r="I1008" s="9" t="s">
        <v>303</v>
      </c>
      <c r="J1008" s="2">
        <v>7</v>
      </c>
      <c r="K1008" s="2"/>
      <c r="L1008" s="2"/>
      <c r="M1008" s="2"/>
      <c r="N1008" s="2">
        <f t="shared" si="563"/>
        <v>7</v>
      </c>
      <c r="O1008" s="2"/>
      <c r="P1008" s="2"/>
      <c r="Q1008" s="2"/>
      <c r="R1008" s="2"/>
      <c r="S1008" s="2"/>
    </row>
    <row r="1009" spans="1:19" s="12" customFormat="1" ht="15" hidden="1" customHeight="1">
      <c r="A1009" s="196" t="s">
        <v>722</v>
      </c>
      <c r="B1009" s="5"/>
      <c r="C1009" s="5"/>
      <c r="D1009" s="6"/>
      <c r="E1009" s="7"/>
      <c r="F1009" s="8"/>
      <c r="G1009" s="8"/>
      <c r="H1009" s="9"/>
      <c r="I1009" s="9" t="s">
        <v>303</v>
      </c>
      <c r="J1009" s="2">
        <v>80</v>
      </c>
      <c r="K1009" s="2"/>
      <c r="L1009" s="2"/>
      <c r="M1009" s="2"/>
      <c r="N1009" s="2">
        <f t="shared" si="563"/>
        <v>80</v>
      </c>
      <c r="O1009" s="2"/>
      <c r="P1009" s="2"/>
      <c r="Q1009" s="2"/>
      <c r="R1009" s="2"/>
      <c r="S1009" s="2"/>
    </row>
    <row r="1010" spans="1:19" s="12" customFormat="1" ht="15" hidden="1" customHeight="1">
      <c r="A1010" s="196" t="s">
        <v>723</v>
      </c>
      <c r="B1010" s="5"/>
      <c r="C1010" s="5"/>
      <c r="D1010" s="6"/>
      <c r="E1010" s="7"/>
      <c r="F1010" s="8"/>
      <c r="G1010" s="8"/>
      <c r="H1010" s="9"/>
      <c r="I1010" s="9" t="s">
        <v>303</v>
      </c>
      <c r="J1010" s="2">
        <v>20</v>
      </c>
      <c r="K1010" s="2"/>
      <c r="L1010" s="2"/>
      <c r="M1010" s="2"/>
      <c r="N1010" s="2">
        <f t="shared" si="563"/>
        <v>20</v>
      </c>
      <c r="O1010" s="2"/>
      <c r="P1010" s="2"/>
      <c r="Q1010" s="2"/>
      <c r="R1010" s="2"/>
      <c r="S1010" s="2"/>
    </row>
    <row r="1011" spans="1:19" s="12" customFormat="1" ht="15" hidden="1" customHeight="1">
      <c r="A1011" s="196" t="s">
        <v>724</v>
      </c>
      <c r="B1011" s="5"/>
      <c r="C1011" s="5"/>
      <c r="D1011" s="6"/>
      <c r="E1011" s="7"/>
      <c r="F1011" s="8"/>
      <c r="G1011" s="8"/>
      <c r="H1011" s="9"/>
      <c r="I1011" s="9" t="s">
        <v>303</v>
      </c>
      <c r="J1011" s="2">
        <v>50</v>
      </c>
      <c r="K1011" s="2"/>
      <c r="L1011" s="2"/>
      <c r="M1011" s="2"/>
      <c r="N1011" s="2">
        <f t="shared" si="563"/>
        <v>50</v>
      </c>
      <c r="O1011" s="2"/>
      <c r="P1011" s="2"/>
      <c r="Q1011" s="2"/>
      <c r="R1011" s="2"/>
      <c r="S1011" s="2"/>
    </row>
    <row r="1012" spans="1:19" s="12" customFormat="1" ht="15" hidden="1" customHeight="1">
      <c r="A1012" s="196" t="s">
        <v>725</v>
      </c>
      <c r="B1012" s="5"/>
      <c r="C1012" s="5"/>
      <c r="D1012" s="6"/>
      <c r="E1012" s="7"/>
      <c r="F1012" s="8"/>
      <c r="G1012" s="8"/>
      <c r="H1012" s="9"/>
      <c r="I1012" s="9" t="s">
        <v>303</v>
      </c>
      <c r="J1012" s="2">
        <v>50</v>
      </c>
      <c r="K1012" s="2"/>
      <c r="L1012" s="2"/>
      <c r="M1012" s="2"/>
      <c r="N1012" s="2">
        <f t="shared" si="563"/>
        <v>50</v>
      </c>
      <c r="O1012" s="2"/>
      <c r="P1012" s="2"/>
      <c r="Q1012" s="2"/>
      <c r="R1012" s="2"/>
      <c r="S1012" s="2"/>
    </row>
    <row r="1013" spans="1:19" s="12" customFormat="1" ht="15" hidden="1" customHeight="1">
      <c r="A1013" s="196" t="s">
        <v>10</v>
      </c>
      <c r="B1013" s="5"/>
      <c r="C1013" s="5"/>
      <c r="D1013" s="6"/>
      <c r="E1013" s="7"/>
      <c r="F1013" s="8"/>
      <c r="G1013" s="8"/>
      <c r="H1013" s="9"/>
      <c r="I1013" s="9" t="s">
        <v>303</v>
      </c>
      <c r="J1013" s="2">
        <v>20</v>
      </c>
      <c r="K1013" s="2"/>
      <c r="L1013" s="2"/>
      <c r="M1013" s="2"/>
      <c r="N1013" s="2">
        <f t="shared" si="563"/>
        <v>20</v>
      </c>
      <c r="O1013" s="2"/>
      <c r="P1013" s="2"/>
      <c r="Q1013" s="2"/>
      <c r="R1013" s="2"/>
      <c r="S1013" s="2"/>
    </row>
    <row r="1014" spans="1:19" s="12" customFormat="1" ht="15" hidden="1" customHeight="1">
      <c r="A1014" s="196" t="s">
        <v>726</v>
      </c>
      <c r="B1014" s="5"/>
      <c r="C1014" s="5"/>
      <c r="D1014" s="6"/>
      <c r="E1014" s="7"/>
      <c r="F1014" s="8"/>
      <c r="G1014" s="8"/>
      <c r="H1014" s="9"/>
      <c r="I1014" s="9" t="s">
        <v>303</v>
      </c>
      <c r="J1014" s="2"/>
      <c r="K1014" s="2"/>
      <c r="L1014" s="2"/>
      <c r="M1014" s="2"/>
      <c r="N1014" s="2">
        <f t="shared" si="563"/>
        <v>0</v>
      </c>
      <c r="O1014" s="2"/>
      <c r="P1014" s="2"/>
      <c r="Q1014" s="2"/>
      <c r="R1014" s="2"/>
      <c r="S1014" s="2"/>
    </row>
    <row r="1015" spans="1:19" s="12" customFormat="1" ht="21.75" hidden="1" customHeight="1">
      <c r="A1015" s="4" t="s">
        <v>521</v>
      </c>
      <c r="B1015" s="5"/>
      <c r="C1015" s="5"/>
      <c r="D1015" s="6"/>
      <c r="E1015" s="7"/>
      <c r="F1015" s="8"/>
      <c r="G1015" s="8"/>
      <c r="H1015" s="9"/>
      <c r="I1015" s="9" t="s">
        <v>303</v>
      </c>
      <c r="J1015" s="2">
        <v>3</v>
      </c>
      <c r="K1015" s="2"/>
      <c r="L1015" s="2"/>
      <c r="M1015" s="2"/>
      <c r="N1015" s="2">
        <f t="shared" si="563"/>
        <v>3</v>
      </c>
      <c r="O1015" s="2"/>
      <c r="P1015" s="2"/>
      <c r="Q1015" s="2"/>
      <c r="R1015" s="2"/>
      <c r="S1015" s="2"/>
    </row>
    <row r="1016" spans="1:19" s="12" customFormat="1" ht="25.5" hidden="1" customHeight="1">
      <c r="A1016" s="4" t="s">
        <v>526</v>
      </c>
      <c r="B1016" s="5"/>
      <c r="C1016" s="5"/>
      <c r="D1016" s="6"/>
      <c r="E1016" s="7"/>
      <c r="F1016" s="8"/>
      <c r="G1016" s="8"/>
      <c r="H1016" s="9"/>
      <c r="I1016" s="9" t="s">
        <v>303</v>
      </c>
      <c r="J1016" s="2">
        <v>5</v>
      </c>
      <c r="K1016" s="2"/>
      <c r="L1016" s="2"/>
      <c r="M1016" s="2"/>
      <c r="N1016" s="2">
        <f t="shared" si="563"/>
        <v>5</v>
      </c>
      <c r="O1016" s="2"/>
      <c r="P1016" s="2"/>
      <c r="Q1016" s="2"/>
      <c r="R1016" s="2"/>
      <c r="S1016" s="2"/>
    </row>
    <row r="1017" spans="1:19" s="12" customFormat="1" ht="25.5" hidden="1" customHeight="1">
      <c r="A1017" s="4" t="s">
        <v>528</v>
      </c>
      <c r="B1017" s="5"/>
      <c r="C1017" s="5"/>
      <c r="D1017" s="6"/>
      <c r="E1017" s="7"/>
      <c r="F1017" s="8"/>
      <c r="G1017" s="8"/>
      <c r="H1017" s="9"/>
      <c r="I1017" s="9" t="s">
        <v>303</v>
      </c>
      <c r="J1017" s="2">
        <v>5</v>
      </c>
      <c r="K1017" s="2"/>
      <c r="L1017" s="2"/>
      <c r="M1017" s="2"/>
      <c r="N1017" s="2">
        <f t="shared" si="563"/>
        <v>5</v>
      </c>
      <c r="O1017" s="2"/>
      <c r="P1017" s="2"/>
      <c r="Q1017" s="2"/>
      <c r="R1017" s="2"/>
      <c r="S1017" s="2"/>
    </row>
    <row r="1018" spans="1:19" s="12" customFormat="1" ht="25.5" hidden="1" customHeight="1">
      <c r="A1018" s="4" t="s">
        <v>529</v>
      </c>
      <c r="B1018" s="5"/>
      <c r="C1018" s="5"/>
      <c r="D1018" s="6"/>
      <c r="E1018" s="7"/>
      <c r="F1018" s="8"/>
      <c r="G1018" s="8"/>
      <c r="H1018" s="9"/>
      <c r="I1018" s="9" t="s">
        <v>303</v>
      </c>
      <c r="J1018" s="2">
        <v>8</v>
      </c>
      <c r="K1018" s="2"/>
      <c r="L1018" s="2"/>
      <c r="M1018" s="2"/>
      <c r="N1018" s="2">
        <f t="shared" si="563"/>
        <v>8</v>
      </c>
      <c r="O1018" s="2"/>
      <c r="P1018" s="2"/>
      <c r="Q1018" s="2"/>
      <c r="R1018" s="2"/>
      <c r="S1018" s="2"/>
    </row>
    <row r="1019" spans="1:19" s="12" customFormat="1" ht="25.5" hidden="1" customHeight="1">
      <c r="A1019" s="4" t="s">
        <v>531</v>
      </c>
      <c r="B1019" s="5"/>
      <c r="C1019" s="5"/>
      <c r="D1019" s="6"/>
      <c r="E1019" s="7"/>
      <c r="F1019" s="8"/>
      <c r="G1019" s="8"/>
      <c r="H1019" s="9"/>
      <c r="I1019" s="9" t="s">
        <v>303</v>
      </c>
      <c r="J1019" s="2"/>
      <c r="K1019" s="2"/>
      <c r="L1019" s="2"/>
      <c r="M1019" s="2"/>
      <c r="N1019" s="2"/>
      <c r="O1019" s="2"/>
      <c r="P1019" s="2"/>
      <c r="Q1019" s="2"/>
      <c r="R1019" s="2"/>
      <c r="S1019" s="2"/>
    </row>
    <row r="1020" spans="1:19" s="12" customFormat="1" ht="24" hidden="1" customHeight="1">
      <c r="A1020" s="4" t="s">
        <v>902</v>
      </c>
      <c r="B1020" s="5"/>
      <c r="C1020" s="5"/>
      <c r="D1020" s="6"/>
      <c r="E1020" s="7"/>
      <c r="F1020" s="8"/>
      <c r="G1020" s="8"/>
      <c r="H1020" s="9"/>
      <c r="I1020" s="9" t="s">
        <v>303</v>
      </c>
      <c r="J1020" s="2">
        <v>30</v>
      </c>
      <c r="K1020" s="2"/>
      <c r="L1020" s="2"/>
      <c r="M1020" s="2"/>
      <c r="N1020" s="2">
        <f t="shared" si="563"/>
        <v>30</v>
      </c>
      <c r="O1020" s="2"/>
      <c r="P1020" s="2"/>
      <c r="Q1020" s="2"/>
      <c r="R1020" s="2"/>
      <c r="S1020" s="2"/>
    </row>
    <row r="1021" spans="1:19" s="17" customFormat="1" ht="28.5" hidden="1" customHeight="1">
      <c r="A1021" s="150" t="s">
        <v>460</v>
      </c>
      <c r="B1021" s="70" t="s">
        <v>277</v>
      </c>
      <c r="C1021" s="70" t="s">
        <v>163</v>
      </c>
      <c r="D1021" s="78" t="s">
        <v>204</v>
      </c>
      <c r="E1021" s="155" t="s">
        <v>247</v>
      </c>
      <c r="F1021" s="156" t="s">
        <v>137</v>
      </c>
      <c r="G1021" s="156" t="s">
        <v>340</v>
      </c>
      <c r="H1021" s="157" t="s">
        <v>341</v>
      </c>
      <c r="I1021" s="1"/>
      <c r="J1021" s="30">
        <f t="shared" ref="J1021:S1024" si="564">J1022</f>
        <v>250</v>
      </c>
      <c r="K1021" s="30">
        <f t="shared" si="564"/>
        <v>-30</v>
      </c>
      <c r="L1021" s="30">
        <f t="shared" si="564"/>
        <v>0</v>
      </c>
      <c r="M1021" s="30">
        <f t="shared" si="564"/>
        <v>0</v>
      </c>
      <c r="N1021" s="30">
        <f t="shared" si="564"/>
        <v>220</v>
      </c>
      <c r="O1021" s="30">
        <f t="shared" si="564"/>
        <v>0</v>
      </c>
      <c r="P1021" s="30">
        <f t="shared" si="564"/>
        <v>0</v>
      </c>
      <c r="Q1021" s="30">
        <f t="shared" si="564"/>
        <v>0</v>
      </c>
      <c r="R1021" s="30">
        <f t="shared" si="564"/>
        <v>0</v>
      </c>
      <c r="S1021" s="30">
        <f t="shared" si="564"/>
        <v>0</v>
      </c>
    </row>
    <row r="1022" spans="1:19" s="17" customFormat="1" ht="18.75" hidden="1" customHeight="1">
      <c r="A1022" s="69" t="s">
        <v>290</v>
      </c>
      <c r="B1022" s="70" t="s">
        <v>277</v>
      </c>
      <c r="C1022" s="70" t="s">
        <v>163</v>
      </c>
      <c r="D1022" s="78" t="s">
        <v>204</v>
      </c>
      <c r="E1022" s="26" t="s">
        <v>247</v>
      </c>
      <c r="F1022" s="27" t="s">
        <v>137</v>
      </c>
      <c r="G1022" s="27" t="s">
        <v>340</v>
      </c>
      <c r="H1022" s="1" t="s">
        <v>368</v>
      </c>
      <c r="I1022" s="1"/>
      <c r="J1022" s="30">
        <f t="shared" si="564"/>
        <v>250</v>
      </c>
      <c r="K1022" s="30">
        <f t="shared" si="564"/>
        <v>-30</v>
      </c>
      <c r="L1022" s="30">
        <f t="shared" si="564"/>
        <v>0</v>
      </c>
      <c r="M1022" s="30">
        <f t="shared" si="564"/>
        <v>0</v>
      </c>
      <c r="N1022" s="30">
        <f t="shared" si="564"/>
        <v>220</v>
      </c>
      <c r="O1022" s="30">
        <f t="shared" si="564"/>
        <v>0</v>
      </c>
      <c r="P1022" s="30">
        <f t="shared" si="564"/>
        <v>0</v>
      </c>
      <c r="Q1022" s="30">
        <f t="shared" si="564"/>
        <v>0</v>
      </c>
      <c r="R1022" s="30">
        <f t="shared" si="564"/>
        <v>0</v>
      </c>
      <c r="S1022" s="30">
        <f t="shared" si="564"/>
        <v>0</v>
      </c>
    </row>
    <row r="1023" spans="1:19" s="12" customFormat="1" ht="15" hidden="1" customHeight="1">
      <c r="A1023" s="18" t="s">
        <v>187</v>
      </c>
      <c r="B1023" s="5" t="s">
        <v>277</v>
      </c>
      <c r="C1023" s="5" t="s">
        <v>163</v>
      </c>
      <c r="D1023" s="6" t="s">
        <v>204</v>
      </c>
      <c r="E1023" s="7" t="s">
        <v>247</v>
      </c>
      <c r="F1023" s="8" t="s">
        <v>137</v>
      </c>
      <c r="G1023" s="8" t="s">
        <v>340</v>
      </c>
      <c r="H1023" s="9" t="s">
        <v>368</v>
      </c>
      <c r="I1023" s="9" t="s">
        <v>188</v>
      </c>
      <c r="J1023" s="2">
        <f t="shared" si="564"/>
        <v>250</v>
      </c>
      <c r="K1023" s="2">
        <f t="shared" si="564"/>
        <v>-30</v>
      </c>
      <c r="L1023" s="2">
        <f t="shared" si="564"/>
        <v>0</v>
      </c>
      <c r="M1023" s="2">
        <f t="shared" si="564"/>
        <v>0</v>
      </c>
      <c r="N1023" s="2">
        <f t="shared" si="564"/>
        <v>220</v>
      </c>
      <c r="O1023" s="2">
        <f t="shared" si="564"/>
        <v>0</v>
      </c>
      <c r="P1023" s="2">
        <f t="shared" si="564"/>
        <v>0</v>
      </c>
      <c r="Q1023" s="2">
        <f t="shared" si="564"/>
        <v>0</v>
      </c>
      <c r="R1023" s="2">
        <f t="shared" si="564"/>
        <v>0</v>
      </c>
      <c r="S1023" s="2">
        <f t="shared" si="564"/>
        <v>0</v>
      </c>
    </row>
    <row r="1024" spans="1:19" s="12" customFormat="1" ht="15" hidden="1" customHeight="1">
      <c r="A1024" s="18" t="s">
        <v>189</v>
      </c>
      <c r="B1024" s="5" t="s">
        <v>277</v>
      </c>
      <c r="C1024" s="5" t="s">
        <v>163</v>
      </c>
      <c r="D1024" s="6" t="s">
        <v>204</v>
      </c>
      <c r="E1024" s="7" t="s">
        <v>247</v>
      </c>
      <c r="F1024" s="8" t="s">
        <v>137</v>
      </c>
      <c r="G1024" s="8" t="s">
        <v>340</v>
      </c>
      <c r="H1024" s="9" t="s">
        <v>368</v>
      </c>
      <c r="I1024" s="9" t="s">
        <v>190</v>
      </c>
      <c r="J1024" s="2">
        <f t="shared" si="564"/>
        <v>250</v>
      </c>
      <c r="K1024" s="2">
        <f t="shared" si="564"/>
        <v>-30</v>
      </c>
      <c r="L1024" s="2">
        <f t="shared" si="564"/>
        <v>0</v>
      </c>
      <c r="M1024" s="2">
        <f t="shared" si="564"/>
        <v>0</v>
      </c>
      <c r="N1024" s="2">
        <f t="shared" si="564"/>
        <v>220</v>
      </c>
      <c r="O1024" s="2">
        <f t="shared" si="564"/>
        <v>0</v>
      </c>
      <c r="P1024" s="2">
        <f t="shared" si="564"/>
        <v>0</v>
      </c>
      <c r="Q1024" s="2">
        <f t="shared" si="564"/>
        <v>0</v>
      </c>
      <c r="R1024" s="2">
        <f t="shared" si="564"/>
        <v>0</v>
      </c>
      <c r="S1024" s="2">
        <f t="shared" si="564"/>
        <v>0</v>
      </c>
    </row>
    <row r="1025" spans="1:19" s="12" customFormat="1" ht="15" hidden="1" customHeight="1">
      <c r="A1025" s="28" t="s">
        <v>302</v>
      </c>
      <c r="B1025" s="5" t="s">
        <v>277</v>
      </c>
      <c r="C1025" s="5" t="s">
        <v>163</v>
      </c>
      <c r="D1025" s="6" t="s">
        <v>204</v>
      </c>
      <c r="E1025" s="7" t="s">
        <v>247</v>
      </c>
      <c r="F1025" s="8" t="s">
        <v>137</v>
      </c>
      <c r="G1025" s="8" t="s">
        <v>340</v>
      </c>
      <c r="H1025" s="9" t="s">
        <v>368</v>
      </c>
      <c r="I1025" s="9" t="s">
        <v>303</v>
      </c>
      <c r="J1025" s="2">
        <f>SUM(J1026:J1028)</f>
        <v>250</v>
      </c>
      <c r="K1025" s="2">
        <f>SUM(K1026:K1028)</f>
        <v>-30</v>
      </c>
      <c r="L1025" s="2">
        <f t="shared" ref="L1025:R1025" si="565">SUM(L1026:L1028)</f>
        <v>0</v>
      </c>
      <c r="M1025" s="2">
        <f t="shared" si="565"/>
        <v>0</v>
      </c>
      <c r="N1025" s="2">
        <f t="shared" si="565"/>
        <v>220</v>
      </c>
      <c r="O1025" s="2">
        <f t="shared" si="565"/>
        <v>0</v>
      </c>
      <c r="P1025" s="2">
        <f t="shared" si="565"/>
        <v>0</v>
      </c>
      <c r="Q1025" s="2">
        <f t="shared" si="565"/>
        <v>0</v>
      </c>
      <c r="R1025" s="2">
        <f t="shared" si="565"/>
        <v>0</v>
      </c>
      <c r="S1025" s="2">
        <f t="shared" ref="S1025" si="566">SUM(S1026:S1028)</f>
        <v>0</v>
      </c>
    </row>
    <row r="1026" spans="1:19" s="12" customFormat="1" ht="28.5" hidden="1" customHeight="1">
      <c r="A1026" s="4" t="s">
        <v>534</v>
      </c>
      <c r="B1026" s="5"/>
      <c r="C1026" s="5"/>
      <c r="D1026" s="6"/>
      <c r="E1026" s="7"/>
      <c r="F1026" s="8"/>
      <c r="G1026" s="8"/>
      <c r="H1026" s="9"/>
      <c r="I1026" s="9"/>
      <c r="J1026" s="2">
        <v>120</v>
      </c>
      <c r="K1026" s="2"/>
      <c r="L1026" s="2"/>
      <c r="M1026" s="2"/>
      <c r="N1026" s="2">
        <f>SUM(J1026:M1026)</f>
        <v>120</v>
      </c>
      <c r="O1026" s="2"/>
      <c r="P1026" s="2"/>
      <c r="Q1026" s="2"/>
      <c r="R1026" s="2"/>
      <c r="S1026" s="2"/>
    </row>
    <row r="1027" spans="1:19" s="12" customFormat="1" ht="27" hidden="1" customHeight="1">
      <c r="A1027" s="4" t="s">
        <v>535</v>
      </c>
      <c r="B1027" s="5"/>
      <c r="C1027" s="5"/>
      <c r="D1027" s="6"/>
      <c r="E1027" s="7"/>
      <c r="F1027" s="8"/>
      <c r="G1027" s="8"/>
      <c r="H1027" s="9"/>
      <c r="I1027" s="9"/>
      <c r="J1027" s="2">
        <v>130</v>
      </c>
      <c r="K1027" s="2">
        <v>-30</v>
      </c>
      <c r="L1027" s="2"/>
      <c r="M1027" s="2"/>
      <c r="N1027" s="2">
        <f>SUM(J1027:M1027)</f>
        <v>100</v>
      </c>
      <c r="O1027" s="2"/>
      <c r="P1027" s="2"/>
      <c r="Q1027" s="2"/>
      <c r="R1027" s="2"/>
      <c r="S1027" s="2"/>
    </row>
    <row r="1028" spans="1:19" s="12" customFormat="1" ht="24.75" hidden="1" customHeight="1">
      <c r="A1028" s="4" t="s">
        <v>536</v>
      </c>
      <c r="B1028" s="5"/>
      <c r="C1028" s="5"/>
      <c r="D1028" s="6"/>
      <c r="E1028" s="7"/>
      <c r="F1028" s="8"/>
      <c r="G1028" s="8"/>
      <c r="H1028" s="9"/>
      <c r="I1028" s="9"/>
      <c r="J1028" s="2"/>
      <c r="K1028" s="2"/>
      <c r="L1028" s="2"/>
      <c r="M1028" s="2"/>
      <c r="N1028" s="2">
        <f>SUM(J1028:M1028)</f>
        <v>0</v>
      </c>
      <c r="O1028" s="2"/>
      <c r="P1028" s="2"/>
      <c r="Q1028" s="2"/>
      <c r="R1028" s="2"/>
      <c r="S1028" s="2"/>
    </row>
    <row r="1029" spans="1:19" s="25" customFormat="1" ht="18.75" hidden="1" customHeight="1">
      <c r="A1029" s="73" t="s">
        <v>926</v>
      </c>
      <c r="B1029" s="67" t="s">
        <v>277</v>
      </c>
      <c r="C1029" s="67" t="s">
        <v>163</v>
      </c>
      <c r="D1029" s="116" t="s">
        <v>204</v>
      </c>
      <c r="E1029" s="139" t="s">
        <v>208</v>
      </c>
      <c r="F1029" s="140" t="s">
        <v>122</v>
      </c>
      <c r="G1029" s="140" t="s">
        <v>340</v>
      </c>
      <c r="H1029" s="141" t="s">
        <v>341</v>
      </c>
      <c r="I1029" s="141"/>
      <c r="J1029" s="143">
        <f>J1030</f>
        <v>40</v>
      </c>
      <c r="K1029" s="143">
        <f>K1030</f>
        <v>-4</v>
      </c>
      <c r="L1029" s="143">
        <f t="shared" ref="L1029:S1029" si="567">L1030</f>
        <v>0</v>
      </c>
      <c r="M1029" s="143">
        <f t="shared" si="567"/>
        <v>0</v>
      </c>
      <c r="N1029" s="143">
        <f t="shared" si="567"/>
        <v>36</v>
      </c>
      <c r="O1029" s="143">
        <f t="shared" si="567"/>
        <v>0</v>
      </c>
      <c r="P1029" s="143">
        <f t="shared" si="567"/>
        <v>0</v>
      </c>
      <c r="Q1029" s="143">
        <f t="shared" si="567"/>
        <v>0</v>
      </c>
      <c r="R1029" s="143">
        <f t="shared" si="567"/>
        <v>0</v>
      </c>
      <c r="S1029" s="143">
        <f t="shared" si="567"/>
        <v>0</v>
      </c>
    </row>
    <row r="1030" spans="1:19" s="17" customFormat="1" ht="15.75" hidden="1" customHeight="1">
      <c r="A1030" s="72" t="s">
        <v>295</v>
      </c>
      <c r="B1030" s="70" t="s">
        <v>277</v>
      </c>
      <c r="C1030" s="70" t="s">
        <v>163</v>
      </c>
      <c r="D1030" s="78" t="s">
        <v>204</v>
      </c>
      <c r="E1030" s="155" t="s">
        <v>208</v>
      </c>
      <c r="F1030" s="156" t="s">
        <v>122</v>
      </c>
      <c r="G1030" s="156" t="s">
        <v>340</v>
      </c>
      <c r="H1030" s="157" t="s">
        <v>346</v>
      </c>
      <c r="I1030" s="157"/>
      <c r="J1030" s="158">
        <f>J1031+J1035</f>
        <v>40</v>
      </c>
      <c r="K1030" s="158">
        <f>K1031+K1035</f>
        <v>-4</v>
      </c>
      <c r="L1030" s="158">
        <f t="shared" ref="L1030:R1030" si="568">L1031+L1035</f>
        <v>0</v>
      </c>
      <c r="M1030" s="158">
        <f t="shared" si="568"/>
        <v>0</v>
      </c>
      <c r="N1030" s="158">
        <f t="shared" si="568"/>
        <v>36</v>
      </c>
      <c r="O1030" s="158">
        <f t="shared" si="568"/>
        <v>0</v>
      </c>
      <c r="P1030" s="158">
        <f t="shared" si="568"/>
        <v>0</v>
      </c>
      <c r="Q1030" s="158">
        <f t="shared" si="568"/>
        <v>0</v>
      </c>
      <c r="R1030" s="158">
        <f t="shared" si="568"/>
        <v>0</v>
      </c>
      <c r="S1030" s="158">
        <f t="shared" ref="S1030" si="569">S1031+S1035</f>
        <v>0</v>
      </c>
    </row>
    <row r="1031" spans="1:19" s="17" customFormat="1" ht="18" hidden="1" customHeight="1">
      <c r="A1031" s="18" t="s">
        <v>140</v>
      </c>
      <c r="B1031" s="70" t="s">
        <v>277</v>
      </c>
      <c r="C1031" s="70" t="s">
        <v>163</v>
      </c>
      <c r="D1031" s="78" t="s">
        <v>204</v>
      </c>
      <c r="E1031" s="26" t="s">
        <v>208</v>
      </c>
      <c r="F1031" s="27" t="s">
        <v>122</v>
      </c>
      <c r="G1031" s="27" t="s">
        <v>340</v>
      </c>
      <c r="H1031" s="1" t="s">
        <v>346</v>
      </c>
      <c r="I1031" s="16">
        <v>200</v>
      </c>
      <c r="J1031" s="30">
        <f>J1032</f>
        <v>5</v>
      </c>
      <c r="K1031" s="30">
        <f>K1032</f>
        <v>-5</v>
      </c>
      <c r="L1031" s="30">
        <f t="shared" ref="L1031:S1031" si="570">L1032</f>
        <v>0</v>
      </c>
      <c r="M1031" s="30">
        <f t="shared" si="570"/>
        <v>0</v>
      </c>
      <c r="N1031" s="30">
        <f t="shared" si="570"/>
        <v>0</v>
      </c>
      <c r="O1031" s="30">
        <f t="shared" si="570"/>
        <v>0</v>
      </c>
      <c r="P1031" s="30">
        <f t="shared" si="570"/>
        <v>0</v>
      </c>
      <c r="Q1031" s="30">
        <f t="shared" si="570"/>
        <v>0</v>
      </c>
      <c r="R1031" s="30">
        <f t="shared" si="570"/>
        <v>0</v>
      </c>
      <c r="S1031" s="30">
        <f t="shared" si="570"/>
        <v>0</v>
      </c>
    </row>
    <row r="1032" spans="1:19" s="24" customFormat="1" ht="22.5" hidden="1" customHeight="1">
      <c r="A1032" s="109" t="s">
        <v>142</v>
      </c>
      <c r="B1032" s="130" t="s">
        <v>277</v>
      </c>
      <c r="C1032" s="130" t="s">
        <v>163</v>
      </c>
      <c r="D1032" s="131" t="s">
        <v>204</v>
      </c>
      <c r="E1032" s="132" t="s">
        <v>208</v>
      </c>
      <c r="F1032" s="133" t="s">
        <v>122</v>
      </c>
      <c r="G1032" s="133" t="s">
        <v>340</v>
      </c>
      <c r="H1032" s="134" t="s">
        <v>346</v>
      </c>
      <c r="I1032" s="56">
        <v>240</v>
      </c>
      <c r="J1032" s="128">
        <f>J1033+J1034</f>
        <v>5</v>
      </c>
      <c r="K1032" s="128">
        <f>K1033+K1034</f>
        <v>-5</v>
      </c>
      <c r="L1032" s="128">
        <f t="shared" ref="L1032:R1032" si="571">L1033+L1034</f>
        <v>0</v>
      </c>
      <c r="M1032" s="128">
        <f t="shared" si="571"/>
        <v>0</v>
      </c>
      <c r="N1032" s="128">
        <f t="shared" si="571"/>
        <v>0</v>
      </c>
      <c r="O1032" s="128">
        <f t="shared" si="571"/>
        <v>0</v>
      </c>
      <c r="P1032" s="128">
        <f t="shared" si="571"/>
        <v>0</v>
      </c>
      <c r="Q1032" s="128">
        <f t="shared" si="571"/>
        <v>0</v>
      </c>
      <c r="R1032" s="128">
        <f t="shared" si="571"/>
        <v>0</v>
      </c>
      <c r="S1032" s="128">
        <f t="shared" ref="S1032" si="572">S1033+S1034</f>
        <v>0</v>
      </c>
    </row>
    <row r="1033" spans="1:19" s="12" customFormat="1" ht="24.75" hidden="1" customHeight="1">
      <c r="A1033" s="196" t="s">
        <v>40</v>
      </c>
      <c r="B1033" s="36"/>
      <c r="C1033" s="36"/>
      <c r="D1033" s="37"/>
      <c r="E1033" s="7"/>
      <c r="F1033" s="8"/>
      <c r="G1033" s="8"/>
      <c r="H1033" s="9"/>
      <c r="I1033" s="9"/>
      <c r="J1033" s="2">
        <v>5</v>
      </c>
      <c r="K1033" s="2">
        <v>-5</v>
      </c>
      <c r="L1033" s="2"/>
      <c r="M1033" s="2"/>
      <c r="N1033" s="2">
        <f>SUM(J1033:M1033)</f>
        <v>0</v>
      </c>
      <c r="O1033" s="2"/>
      <c r="P1033" s="2"/>
      <c r="Q1033" s="2"/>
      <c r="R1033" s="2">
        <f>N1033+Q1033</f>
        <v>0</v>
      </c>
      <c r="S1033" s="2">
        <f>O1033+R1033</f>
        <v>0</v>
      </c>
    </row>
    <row r="1034" spans="1:19" s="12" customFormat="1" ht="14.25" hidden="1" customHeight="1">
      <c r="A1034" s="196" t="s">
        <v>14</v>
      </c>
      <c r="B1034" s="36"/>
      <c r="C1034" s="36"/>
      <c r="D1034" s="37"/>
      <c r="E1034" s="7"/>
      <c r="F1034" s="8"/>
      <c r="G1034" s="8"/>
      <c r="H1034" s="9"/>
      <c r="I1034" s="9"/>
      <c r="J1034" s="2"/>
      <c r="K1034" s="2"/>
      <c r="L1034" s="2"/>
      <c r="M1034" s="2"/>
      <c r="N1034" s="2">
        <f>SUM(J1034:M1034)</f>
        <v>0</v>
      </c>
      <c r="O1034" s="2"/>
      <c r="P1034" s="2"/>
      <c r="Q1034" s="2"/>
      <c r="R1034" s="2">
        <f>N1034+Q1034</f>
        <v>0</v>
      </c>
      <c r="S1034" s="2">
        <f>O1034+R1034</f>
        <v>0</v>
      </c>
    </row>
    <row r="1035" spans="1:19" s="17" customFormat="1" ht="22.5" hidden="1" customHeight="1">
      <c r="A1035" s="150" t="s">
        <v>187</v>
      </c>
      <c r="B1035" s="70" t="s">
        <v>277</v>
      </c>
      <c r="C1035" s="70" t="s">
        <v>163</v>
      </c>
      <c r="D1035" s="78" t="s">
        <v>204</v>
      </c>
      <c r="E1035" s="26" t="s">
        <v>208</v>
      </c>
      <c r="F1035" s="27" t="s">
        <v>122</v>
      </c>
      <c r="G1035" s="27" t="s">
        <v>340</v>
      </c>
      <c r="H1035" s="1" t="s">
        <v>346</v>
      </c>
      <c r="I1035" s="1" t="s">
        <v>188</v>
      </c>
      <c r="J1035" s="30">
        <f>J1036</f>
        <v>35</v>
      </c>
      <c r="K1035" s="30">
        <f>K1036</f>
        <v>1</v>
      </c>
      <c r="L1035" s="30">
        <f t="shared" ref="L1035:S1035" si="573">L1036</f>
        <v>0</v>
      </c>
      <c r="M1035" s="30">
        <f t="shared" si="573"/>
        <v>0</v>
      </c>
      <c r="N1035" s="30">
        <f t="shared" si="573"/>
        <v>36</v>
      </c>
      <c r="O1035" s="30">
        <f t="shared" si="573"/>
        <v>0</v>
      </c>
      <c r="P1035" s="30">
        <f t="shared" si="573"/>
        <v>0</v>
      </c>
      <c r="Q1035" s="30">
        <f t="shared" si="573"/>
        <v>0</v>
      </c>
      <c r="R1035" s="30">
        <f t="shared" si="573"/>
        <v>0</v>
      </c>
      <c r="S1035" s="30">
        <f t="shared" si="573"/>
        <v>0</v>
      </c>
    </row>
    <row r="1036" spans="1:19" s="24" customFormat="1" ht="18" hidden="1" customHeight="1">
      <c r="A1036" s="171" t="s">
        <v>189</v>
      </c>
      <c r="B1036" s="130" t="s">
        <v>277</v>
      </c>
      <c r="C1036" s="130" t="s">
        <v>163</v>
      </c>
      <c r="D1036" s="131" t="s">
        <v>204</v>
      </c>
      <c r="E1036" s="132" t="s">
        <v>208</v>
      </c>
      <c r="F1036" s="133" t="s">
        <v>122</v>
      </c>
      <c r="G1036" s="133" t="s">
        <v>340</v>
      </c>
      <c r="H1036" s="134" t="s">
        <v>346</v>
      </c>
      <c r="I1036" s="134" t="s">
        <v>190</v>
      </c>
      <c r="J1036" s="128">
        <f t="shared" ref="J1036:R1036" si="574">SUM(J1037:J1043)</f>
        <v>35</v>
      </c>
      <c r="K1036" s="128">
        <f t="shared" si="574"/>
        <v>1</v>
      </c>
      <c r="L1036" s="128">
        <f t="shared" si="574"/>
        <v>0</v>
      </c>
      <c r="M1036" s="128">
        <f t="shared" si="574"/>
        <v>0</v>
      </c>
      <c r="N1036" s="128">
        <f t="shared" si="574"/>
        <v>36</v>
      </c>
      <c r="O1036" s="128">
        <f t="shared" si="574"/>
        <v>0</v>
      </c>
      <c r="P1036" s="128">
        <f t="shared" si="574"/>
        <v>0</v>
      </c>
      <c r="Q1036" s="128">
        <f t="shared" si="574"/>
        <v>0</v>
      </c>
      <c r="R1036" s="128">
        <f t="shared" si="574"/>
        <v>0</v>
      </c>
      <c r="S1036" s="128">
        <f t="shared" ref="S1036" si="575">SUM(S1037:S1043)</f>
        <v>0</v>
      </c>
    </row>
    <row r="1037" spans="1:19" s="12" customFormat="1" ht="37.9" hidden="1" customHeight="1">
      <c r="A1037" s="196" t="s">
        <v>903</v>
      </c>
      <c r="B1037" s="36"/>
      <c r="C1037" s="36"/>
      <c r="D1037" s="37"/>
      <c r="E1037" s="7"/>
      <c r="F1037" s="8"/>
      <c r="G1037" s="8"/>
      <c r="H1037" s="9"/>
      <c r="I1037" s="9"/>
      <c r="J1037" s="2">
        <v>5</v>
      </c>
      <c r="K1037" s="2"/>
      <c r="L1037" s="2"/>
      <c r="M1037" s="2"/>
      <c r="N1037" s="2">
        <f t="shared" ref="N1037:N1043" si="576">SUM(J1037:M1037)</f>
        <v>5</v>
      </c>
      <c r="O1037" s="2"/>
      <c r="P1037" s="2"/>
      <c r="Q1037" s="2"/>
      <c r="R1037" s="2"/>
      <c r="S1037" s="2"/>
    </row>
    <row r="1038" spans="1:19" s="12" customFormat="1" ht="24.75" hidden="1" customHeight="1">
      <c r="A1038" s="196" t="s">
        <v>904</v>
      </c>
      <c r="B1038" s="36"/>
      <c r="C1038" s="36"/>
      <c r="D1038" s="37"/>
      <c r="E1038" s="7"/>
      <c r="F1038" s="8"/>
      <c r="G1038" s="8"/>
      <c r="H1038" s="9"/>
      <c r="I1038" s="9"/>
      <c r="J1038" s="2">
        <v>8</v>
      </c>
      <c r="K1038" s="2"/>
      <c r="L1038" s="2"/>
      <c r="M1038" s="2"/>
      <c r="N1038" s="2">
        <f t="shared" si="576"/>
        <v>8</v>
      </c>
      <c r="O1038" s="2"/>
      <c r="P1038" s="2"/>
      <c r="Q1038" s="2"/>
      <c r="R1038" s="2"/>
      <c r="S1038" s="2"/>
    </row>
    <row r="1039" spans="1:19" s="12" customFormat="1" ht="14.25" hidden="1" customHeight="1">
      <c r="A1039" s="196" t="s">
        <v>905</v>
      </c>
      <c r="B1039" s="36"/>
      <c r="C1039" s="36"/>
      <c r="D1039" s="37"/>
      <c r="E1039" s="7"/>
      <c r="F1039" s="8"/>
      <c r="G1039" s="8"/>
      <c r="H1039" s="9"/>
      <c r="I1039" s="9"/>
      <c r="J1039" s="2">
        <v>4.8</v>
      </c>
      <c r="K1039" s="2"/>
      <c r="L1039" s="2"/>
      <c r="M1039" s="2"/>
      <c r="N1039" s="2">
        <f t="shared" si="576"/>
        <v>4.8</v>
      </c>
      <c r="O1039" s="2"/>
      <c r="P1039" s="2"/>
      <c r="Q1039" s="2"/>
      <c r="R1039" s="2"/>
      <c r="S1039" s="2"/>
    </row>
    <row r="1040" spans="1:19" s="12" customFormat="1" ht="21.6" hidden="1" customHeight="1">
      <c r="A1040" s="219" t="s">
        <v>906</v>
      </c>
      <c r="B1040" s="36"/>
      <c r="C1040" s="36"/>
      <c r="D1040" s="37"/>
      <c r="E1040" s="7"/>
      <c r="F1040" s="8"/>
      <c r="G1040" s="8"/>
      <c r="H1040" s="9"/>
      <c r="I1040" s="9"/>
      <c r="J1040" s="2">
        <v>6.5</v>
      </c>
      <c r="K1040" s="2">
        <v>-4</v>
      </c>
      <c r="L1040" s="2"/>
      <c r="M1040" s="2"/>
      <c r="N1040" s="2">
        <f t="shared" si="576"/>
        <v>2.5</v>
      </c>
      <c r="O1040" s="2"/>
      <c r="P1040" s="2"/>
      <c r="Q1040" s="2"/>
      <c r="R1040" s="2"/>
      <c r="S1040" s="2"/>
    </row>
    <row r="1041" spans="1:19" s="12" customFormat="1" ht="24.75" hidden="1" customHeight="1">
      <c r="A1041" s="219" t="s">
        <v>907</v>
      </c>
      <c r="B1041" s="36"/>
      <c r="C1041" s="36"/>
      <c r="D1041" s="37"/>
      <c r="E1041" s="7"/>
      <c r="F1041" s="8"/>
      <c r="G1041" s="8"/>
      <c r="H1041" s="9"/>
      <c r="I1041" s="9"/>
      <c r="J1041" s="2">
        <v>0</v>
      </c>
      <c r="K1041" s="2">
        <v>5</v>
      </c>
      <c r="L1041" s="2"/>
      <c r="M1041" s="2"/>
      <c r="N1041" s="2">
        <f>SUM(J1041:M1041)</f>
        <v>5</v>
      </c>
      <c r="O1041" s="2"/>
      <c r="P1041" s="2"/>
      <c r="Q1041" s="2"/>
      <c r="R1041" s="2"/>
      <c r="S1041" s="2"/>
    </row>
    <row r="1042" spans="1:19" s="12" customFormat="1" ht="22.9" hidden="1" customHeight="1">
      <c r="A1042" s="219" t="s">
        <v>908</v>
      </c>
      <c r="B1042" s="36"/>
      <c r="C1042" s="36"/>
      <c r="D1042" s="37"/>
      <c r="E1042" s="7"/>
      <c r="F1042" s="8"/>
      <c r="G1042" s="8"/>
      <c r="H1042" s="9"/>
      <c r="I1042" s="9"/>
      <c r="J1042" s="2">
        <v>8</v>
      </c>
      <c r="K1042" s="2"/>
      <c r="L1042" s="2"/>
      <c r="M1042" s="2"/>
      <c r="N1042" s="2">
        <f t="shared" si="576"/>
        <v>8</v>
      </c>
      <c r="O1042" s="2"/>
      <c r="P1042" s="2"/>
      <c r="Q1042" s="2"/>
      <c r="R1042" s="2"/>
      <c r="S1042" s="2"/>
    </row>
    <row r="1043" spans="1:19" s="12" customFormat="1" ht="14.25" hidden="1" customHeight="1">
      <c r="A1043" s="219" t="s">
        <v>909</v>
      </c>
      <c r="B1043" s="36"/>
      <c r="C1043" s="36"/>
      <c r="D1043" s="37"/>
      <c r="E1043" s="7"/>
      <c r="F1043" s="8"/>
      <c r="G1043" s="8"/>
      <c r="H1043" s="9"/>
      <c r="I1043" s="9"/>
      <c r="J1043" s="2">
        <v>2.7</v>
      </c>
      <c r="K1043" s="2"/>
      <c r="L1043" s="2"/>
      <c r="M1043" s="2"/>
      <c r="N1043" s="2">
        <f t="shared" si="576"/>
        <v>2.7</v>
      </c>
      <c r="O1043" s="2"/>
      <c r="P1043" s="2"/>
      <c r="Q1043" s="2"/>
      <c r="R1043" s="2"/>
      <c r="S1043" s="2"/>
    </row>
    <row r="1044" spans="1:19" s="17" customFormat="1" ht="45" hidden="1" customHeight="1">
      <c r="A1044" s="138" t="s">
        <v>471</v>
      </c>
      <c r="B1044" s="67" t="s">
        <v>277</v>
      </c>
      <c r="C1044" s="67" t="s">
        <v>163</v>
      </c>
      <c r="D1044" s="116" t="s">
        <v>204</v>
      </c>
      <c r="E1044" s="20" t="s">
        <v>420</v>
      </c>
      <c r="F1044" s="21" t="s">
        <v>122</v>
      </c>
      <c r="G1044" s="21" t="s">
        <v>340</v>
      </c>
      <c r="H1044" s="22" t="s">
        <v>341</v>
      </c>
      <c r="I1044" s="22"/>
      <c r="J1044" s="33">
        <f>J1045+J1051</f>
        <v>362.70000000000005</v>
      </c>
      <c r="K1044" s="33">
        <f>K1045+K1051</f>
        <v>-25</v>
      </c>
      <c r="L1044" s="33">
        <f t="shared" ref="L1044:R1044" si="577">L1045+L1051</f>
        <v>0</v>
      </c>
      <c r="M1044" s="33">
        <f t="shared" si="577"/>
        <v>0</v>
      </c>
      <c r="N1044" s="33">
        <f t="shared" si="577"/>
        <v>337.70000000000005</v>
      </c>
      <c r="O1044" s="33">
        <f t="shared" si="577"/>
        <v>0</v>
      </c>
      <c r="P1044" s="33">
        <f t="shared" si="577"/>
        <v>0</v>
      </c>
      <c r="Q1044" s="33">
        <f t="shared" si="577"/>
        <v>0</v>
      </c>
      <c r="R1044" s="33">
        <f t="shared" si="577"/>
        <v>0</v>
      </c>
      <c r="S1044" s="33">
        <f t="shared" ref="S1044" si="578">S1045+S1051</f>
        <v>0</v>
      </c>
    </row>
    <row r="1045" spans="1:19" s="17" customFormat="1" ht="14.25" hidden="1" customHeight="1">
      <c r="A1045" s="72" t="s">
        <v>290</v>
      </c>
      <c r="B1045" s="70" t="s">
        <v>277</v>
      </c>
      <c r="C1045" s="70" t="s">
        <v>163</v>
      </c>
      <c r="D1045" s="78" t="s">
        <v>204</v>
      </c>
      <c r="E1045" s="155" t="s">
        <v>420</v>
      </c>
      <c r="F1045" s="156" t="s">
        <v>122</v>
      </c>
      <c r="G1045" s="156" t="s">
        <v>340</v>
      </c>
      <c r="H1045" s="157" t="s">
        <v>368</v>
      </c>
      <c r="I1045" s="157"/>
      <c r="J1045" s="158">
        <f>J1046</f>
        <v>337.70000000000005</v>
      </c>
      <c r="K1045" s="158">
        <f>K1046</f>
        <v>0</v>
      </c>
      <c r="L1045" s="158">
        <f t="shared" ref="L1045:S1045" si="579">L1046</f>
        <v>0</v>
      </c>
      <c r="M1045" s="158">
        <f t="shared" si="579"/>
        <v>0</v>
      </c>
      <c r="N1045" s="158">
        <f t="shared" si="579"/>
        <v>337.70000000000005</v>
      </c>
      <c r="O1045" s="158">
        <f t="shared" si="579"/>
        <v>0</v>
      </c>
      <c r="P1045" s="158">
        <f t="shared" si="579"/>
        <v>0</v>
      </c>
      <c r="Q1045" s="158">
        <f t="shared" si="579"/>
        <v>0</v>
      </c>
      <c r="R1045" s="158">
        <f t="shared" si="579"/>
        <v>0</v>
      </c>
      <c r="S1045" s="158">
        <f t="shared" si="579"/>
        <v>0</v>
      </c>
    </row>
    <row r="1046" spans="1:19" s="17" customFormat="1" ht="22.5" hidden="1" customHeight="1">
      <c r="A1046" s="150" t="s">
        <v>187</v>
      </c>
      <c r="B1046" s="70" t="s">
        <v>277</v>
      </c>
      <c r="C1046" s="70" t="s">
        <v>163</v>
      </c>
      <c r="D1046" s="78" t="s">
        <v>204</v>
      </c>
      <c r="E1046" s="26" t="s">
        <v>420</v>
      </c>
      <c r="F1046" s="27" t="s">
        <v>122</v>
      </c>
      <c r="G1046" s="27" t="s">
        <v>340</v>
      </c>
      <c r="H1046" s="1" t="s">
        <v>368</v>
      </c>
      <c r="I1046" s="1" t="s">
        <v>188</v>
      </c>
      <c r="J1046" s="30">
        <f>J1047+J1049</f>
        <v>337.70000000000005</v>
      </c>
      <c r="K1046" s="30">
        <f>K1047+K1049</f>
        <v>0</v>
      </c>
      <c r="L1046" s="30">
        <f t="shared" ref="L1046:R1046" si="580">L1047+L1049</f>
        <v>0</v>
      </c>
      <c r="M1046" s="30">
        <f t="shared" si="580"/>
        <v>0</v>
      </c>
      <c r="N1046" s="30">
        <f t="shared" si="580"/>
        <v>337.70000000000005</v>
      </c>
      <c r="O1046" s="30">
        <f t="shared" si="580"/>
        <v>0</v>
      </c>
      <c r="P1046" s="30">
        <f t="shared" si="580"/>
        <v>0</v>
      </c>
      <c r="Q1046" s="30">
        <f t="shared" si="580"/>
        <v>0</v>
      </c>
      <c r="R1046" s="30">
        <f t="shared" si="580"/>
        <v>0</v>
      </c>
      <c r="S1046" s="30">
        <f t="shared" ref="S1046" si="581">S1047+S1049</f>
        <v>0</v>
      </c>
    </row>
    <row r="1047" spans="1:19" s="24" customFormat="1" ht="14.25" hidden="1" customHeight="1">
      <c r="A1047" s="171" t="s">
        <v>189</v>
      </c>
      <c r="B1047" s="130" t="s">
        <v>277</v>
      </c>
      <c r="C1047" s="130" t="s">
        <v>163</v>
      </c>
      <c r="D1047" s="131" t="s">
        <v>204</v>
      </c>
      <c r="E1047" s="132" t="s">
        <v>420</v>
      </c>
      <c r="F1047" s="133" t="s">
        <v>122</v>
      </c>
      <c r="G1047" s="133" t="s">
        <v>340</v>
      </c>
      <c r="H1047" s="134" t="s">
        <v>368</v>
      </c>
      <c r="I1047" s="134" t="s">
        <v>190</v>
      </c>
      <c r="J1047" s="128">
        <f>J1048</f>
        <v>315.10000000000002</v>
      </c>
      <c r="K1047" s="128">
        <f>K1048</f>
        <v>0</v>
      </c>
      <c r="L1047" s="128">
        <f t="shared" ref="L1047:S1047" si="582">L1048</f>
        <v>0</v>
      </c>
      <c r="M1047" s="128">
        <f t="shared" si="582"/>
        <v>0</v>
      </c>
      <c r="N1047" s="128">
        <f t="shared" si="582"/>
        <v>315.10000000000002</v>
      </c>
      <c r="O1047" s="128">
        <f t="shared" si="582"/>
        <v>0</v>
      </c>
      <c r="P1047" s="128">
        <f t="shared" si="582"/>
        <v>0</v>
      </c>
      <c r="Q1047" s="128">
        <f t="shared" si="582"/>
        <v>0</v>
      </c>
      <c r="R1047" s="128">
        <f t="shared" si="582"/>
        <v>0</v>
      </c>
      <c r="S1047" s="128">
        <f t="shared" si="582"/>
        <v>0</v>
      </c>
    </row>
    <row r="1048" spans="1:19" s="12" customFormat="1" ht="14.25" hidden="1" customHeight="1">
      <c r="A1048" s="196" t="s">
        <v>64</v>
      </c>
      <c r="B1048" s="5"/>
      <c r="C1048" s="5"/>
      <c r="D1048" s="6"/>
      <c r="E1048" s="7"/>
      <c r="F1048" s="8"/>
      <c r="G1048" s="8"/>
      <c r="H1048" s="9"/>
      <c r="I1048" s="9" t="s">
        <v>303</v>
      </c>
      <c r="J1048" s="2">
        <v>315.10000000000002</v>
      </c>
      <c r="K1048" s="2"/>
      <c r="L1048" s="2"/>
      <c r="M1048" s="2"/>
      <c r="N1048" s="2">
        <f>SUM(J1048:M1048)</f>
        <v>315.10000000000002</v>
      </c>
      <c r="O1048" s="2"/>
      <c r="P1048" s="2"/>
      <c r="Q1048" s="2"/>
      <c r="R1048" s="2"/>
      <c r="S1048" s="2"/>
    </row>
    <row r="1049" spans="1:19" s="24" customFormat="1" ht="14.25" hidden="1" customHeight="1">
      <c r="A1049" s="171" t="s">
        <v>283</v>
      </c>
      <c r="B1049" s="130" t="s">
        <v>277</v>
      </c>
      <c r="C1049" s="130" t="s">
        <v>163</v>
      </c>
      <c r="D1049" s="131" t="s">
        <v>204</v>
      </c>
      <c r="E1049" s="132" t="s">
        <v>420</v>
      </c>
      <c r="F1049" s="133" t="s">
        <v>122</v>
      </c>
      <c r="G1049" s="133" t="s">
        <v>340</v>
      </c>
      <c r="H1049" s="134" t="s">
        <v>368</v>
      </c>
      <c r="I1049" s="134" t="s">
        <v>284</v>
      </c>
      <c r="J1049" s="128">
        <f>J1050</f>
        <v>22.6</v>
      </c>
      <c r="K1049" s="128">
        <f>K1050</f>
        <v>0</v>
      </c>
      <c r="L1049" s="128">
        <f t="shared" ref="L1049:S1049" si="583">L1050</f>
        <v>0</v>
      </c>
      <c r="M1049" s="128">
        <f t="shared" si="583"/>
        <v>0</v>
      </c>
      <c r="N1049" s="128">
        <f t="shared" si="583"/>
        <v>22.6</v>
      </c>
      <c r="O1049" s="128">
        <f t="shared" si="583"/>
        <v>0</v>
      </c>
      <c r="P1049" s="128">
        <f t="shared" si="583"/>
        <v>0</v>
      </c>
      <c r="Q1049" s="128">
        <f t="shared" si="583"/>
        <v>0</v>
      </c>
      <c r="R1049" s="128">
        <f t="shared" si="583"/>
        <v>0</v>
      </c>
      <c r="S1049" s="128">
        <f t="shared" si="583"/>
        <v>0</v>
      </c>
    </row>
    <row r="1050" spans="1:19" s="12" customFormat="1" ht="15" hidden="1" customHeight="1">
      <c r="A1050" s="196" t="s">
        <v>103</v>
      </c>
      <c r="B1050" s="5"/>
      <c r="C1050" s="5"/>
      <c r="D1050" s="6"/>
      <c r="E1050" s="7"/>
      <c r="F1050" s="8"/>
      <c r="G1050" s="8"/>
      <c r="H1050" s="9"/>
      <c r="I1050" s="9" t="s">
        <v>57</v>
      </c>
      <c r="J1050" s="2">
        <v>22.6</v>
      </c>
      <c r="K1050" s="2"/>
      <c r="L1050" s="2"/>
      <c r="M1050" s="2"/>
      <c r="N1050" s="2">
        <f>SUM(J1050:M1050)</f>
        <v>22.6</v>
      </c>
      <c r="O1050" s="2"/>
      <c r="P1050" s="2"/>
      <c r="Q1050" s="2"/>
      <c r="R1050" s="2"/>
      <c r="S1050" s="2"/>
    </row>
    <row r="1051" spans="1:19" s="76" customFormat="1" ht="25.5" hidden="1" customHeight="1">
      <c r="A1051" s="69" t="s">
        <v>351</v>
      </c>
      <c r="B1051" s="70" t="s">
        <v>277</v>
      </c>
      <c r="C1051" s="77" t="s">
        <v>163</v>
      </c>
      <c r="D1051" s="26" t="s">
        <v>204</v>
      </c>
      <c r="E1051" s="26" t="s">
        <v>420</v>
      </c>
      <c r="F1051" s="27" t="s">
        <v>122</v>
      </c>
      <c r="G1051" s="27" t="s">
        <v>340</v>
      </c>
      <c r="H1051" s="1" t="s">
        <v>352</v>
      </c>
      <c r="I1051" s="16"/>
      <c r="J1051" s="30">
        <f>J1052+J1054</f>
        <v>25</v>
      </c>
      <c r="K1051" s="30">
        <f>K1052+K1054</f>
        <v>-25</v>
      </c>
      <c r="L1051" s="30">
        <f t="shared" ref="L1051:R1051" si="584">L1052+L1054</f>
        <v>0</v>
      </c>
      <c r="M1051" s="30">
        <f t="shared" si="584"/>
        <v>0</v>
      </c>
      <c r="N1051" s="30">
        <f t="shared" si="584"/>
        <v>0</v>
      </c>
      <c r="O1051" s="30">
        <f t="shared" si="584"/>
        <v>0</v>
      </c>
      <c r="P1051" s="30">
        <f t="shared" si="584"/>
        <v>0</v>
      </c>
      <c r="Q1051" s="30">
        <f t="shared" si="584"/>
        <v>0</v>
      </c>
      <c r="R1051" s="30">
        <f t="shared" si="584"/>
        <v>0</v>
      </c>
      <c r="S1051" s="30">
        <f t="shared" ref="S1051" si="585">S1052+S1054</f>
        <v>0</v>
      </c>
    </row>
    <row r="1052" spans="1:19" s="24" customFormat="1" ht="15" hidden="1" customHeight="1">
      <c r="A1052" s="171" t="s">
        <v>189</v>
      </c>
      <c r="B1052" s="130" t="s">
        <v>277</v>
      </c>
      <c r="C1052" s="130" t="s">
        <v>163</v>
      </c>
      <c r="D1052" s="131" t="s">
        <v>204</v>
      </c>
      <c r="E1052" s="132" t="s">
        <v>420</v>
      </c>
      <c r="F1052" s="133" t="s">
        <v>122</v>
      </c>
      <c r="G1052" s="133" t="s">
        <v>340</v>
      </c>
      <c r="H1052" s="134" t="s">
        <v>352</v>
      </c>
      <c r="I1052" s="134" t="s">
        <v>190</v>
      </c>
      <c r="J1052" s="128">
        <f>J1053</f>
        <v>25</v>
      </c>
      <c r="K1052" s="128">
        <f>K1053</f>
        <v>-25</v>
      </c>
      <c r="L1052" s="128">
        <f t="shared" ref="L1052:S1052" si="586">L1053</f>
        <v>0</v>
      </c>
      <c r="M1052" s="128">
        <f t="shared" si="586"/>
        <v>0</v>
      </c>
      <c r="N1052" s="128">
        <f t="shared" si="586"/>
        <v>0</v>
      </c>
      <c r="O1052" s="128">
        <f t="shared" si="586"/>
        <v>0</v>
      </c>
      <c r="P1052" s="128">
        <f t="shared" si="586"/>
        <v>0</v>
      </c>
      <c r="Q1052" s="128">
        <f t="shared" si="586"/>
        <v>0</v>
      </c>
      <c r="R1052" s="128">
        <f t="shared" si="586"/>
        <v>0</v>
      </c>
      <c r="S1052" s="128">
        <f t="shared" si="586"/>
        <v>0</v>
      </c>
    </row>
    <row r="1053" spans="1:19" s="12" customFormat="1" ht="16.5" hidden="1" customHeight="1">
      <c r="A1053" s="196" t="s">
        <v>719</v>
      </c>
      <c r="B1053" s="5"/>
      <c r="C1053" s="5"/>
      <c r="D1053" s="6"/>
      <c r="E1053" s="7"/>
      <c r="F1053" s="8"/>
      <c r="G1053" s="8"/>
      <c r="H1053" s="9"/>
      <c r="I1053" s="9" t="s">
        <v>303</v>
      </c>
      <c r="J1053" s="2">
        <v>25</v>
      </c>
      <c r="K1053" s="2">
        <v>-25</v>
      </c>
      <c r="L1053" s="2"/>
      <c r="M1053" s="2"/>
      <c r="N1053" s="2">
        <f>SUM(J1053:M1053)</f>
        <v>0</v>
      </c>
      <c r="O1053" s="2"/>
      <c r="P1053" s="2"/>
      <c r="Q1053" s="2"/>
      <c r="R1053" s="2">
        <f>N1053+Q1053</f>
        <v>0</v>
      </c>
      <c r="S1053" s="2">
        <f>O1053+R1053</f>
        <v>0</v>
      </c>
    </row>
    <row r="1054" spans="1:19" s="24" customFormat="1" ht="14.25" hidden="1" customHeight="1">
      <c r="A1054" s="171" t="s">
        <v>283</v>
      </c>
      <c r="B1054" s="130" t="s">
        <v>277</v>
      </c>
      <c r="C1054" s="130" t="s">
        <v>163</v>
      </c>
      <c r="D1054" s="131" t="s">
        <v>204</v>
      </c>
      <c r="E1054" s="132" t="s">
        <v>420</v>
      </c>
      <c r="F1054" s="133" t="s">
        <v>122</v>
      </c>
      <c r="G1054" s="133" t="s">
        <v>340</v>
      </c>
      <c r="H1054" s="134" t="s">
        <v>352</v>
      </c>
      <c r="I1054" s="134" t="s">
        <v>284</v>
      </c>
      <c r="J1054" s="128">
        <f>J1055</f>
        <v>0</v>
      </c>
      <c r="K1054" s="128">
        <f>K1055</f>
        <v>0</v>
      </c>
      <c r="L1054" s="128">
        <f t="shared" ref="L1054:S1054" si="587">L1055</f>
        <v>0</v>
      </c>
      <c r="M1054" s="128">
        <f t="shared" si="587"/>
        <v>0</v>
      </c>
      <c r="N1054" s="128">
        <f t="shared" si="587"/>
        <v>0</v>
      </c>
      <c r="O1054" s="128">
        <f t="shared" si="587"/>
        <v>0</v>
      </c>
      <c r="P1054" s="128">
        <f t="shared" si="587"/>
        <v>0</v>
      </c>
      <c r="Q1054" s="128">
        <f t="shared" si="587"/>
        <v>0</v>
      </c>
      <c r="R1054" s="128">
        <f t="shared" si="587"/>
        <v>0</v>
      </c>
      <c r="S1054" s="128">
        <f t="shared" si="587"/>
        <v>0</v>
      </c>
    </row>
    <row r="1055" spans="1:19" s="12" customFormat="1" ht="15" hidden="1" customHeight="1">
      <c r="A1055" s="196" t="s">
        <v>719</v>
      </c>
      <c r="B1055" s="5"/>
      <c r="C1055" s="5"/>
      <c r="D1055" s="6"/>
      <c r="E1055" s="7"/>
      <c r="F1055" s="8"/>
      <c r="G1055" s="8"/>
      <c r="H1055" s="9"/>
      <c r="I1055" s="9" t="s">
        <v>57</v>
      </c>
      <c r="J1055" s="2"/>
      <c r="K1055" s="2"/>
      <c r="L1055" s="2"/>
      <c r="M1055" s="2"/>
      <c r="N1055" s="2">
        <f>SUM(J1055:M1055)</f>
        <v>0</v>
      </c>
      <c r="O1055" s="2"/>
      <c r="P1055" s="2"/>
      <c r="Q1055" s="2"/>
      <c r="R1055" s="2">
        <f>N1055+Q1055</f>
        <v>0</v>
      </c>
      <c r="S1055" s="2">
        <f>O1055+R1055</f>
        <v>0</v>
      </c>
    </row>
    <row r="1056" spans="1:19" s="17" customFormat="1" ht="19.5" customHeight="1">
      <c r="A1056" s="73" t="s">
        <v>299</v>
      </c>
      <c r="B1056" s="67" t="s">
        <v>277</v>
      </c>
      <c r="C1056" s="67" t="s">
        <v>247</v>
      </c>
      <c r="D1056" s="67"/>
      <c r="E1056" s="304"/>
      <c r="F1056" s="305"/>
      <c r="G1056" s="305"/>
      <c r="H1056" s="306"/>
      <c r="I1056" s="67"/>
      <c r="J1056" s="81" t="e">
        <f>J1057</f>
        <v>#REF!</v>
      </c>
      <c r="K1056" s="81" t="e">
        <f>K1057</f>
        <v>#REF!</v>
      </c>
      <c r="L1056" s="81" t="e">
        <f t="shared" ref="L1056:S1056" si="588">L1057</f>
        <v>#REF!</v>
      </c>
      <c r="M1056" s="81" t="e">
        <f t="shared" si="588"/>
        <v>#REF!</v>
      </c>
      <c r="N1056" s="81" t="e">
        <f t="shared" si="588"/>
        <v>#REF!</v>
      </c>
      <c r="O1056" s="81" t="e">
        <f t="shared" si="588"/>
        <v>#REF!</v>
      </c>
      <c r="P1056" s="81" t="e">
        <f t="shared" si="588"/>
        <v>#REF!</v>
      </c>
      <c r="Q1056" s="81" t="e">
        <f t="shared" si="588"/>
        <v>#REF!</v>
      </c>
      <c r="R1056" s="81">
        <f t="shared" si="588"/>
        <v>73063.7</v>
      </c>
      <c r="S1056" s="81">
        <f t="shared" si="588"/>
        <v>74113.299999999988</v>
      </c>
    </row>
    <row r="1057" spans="1:19" s="17" customFormat="1" ht="18.75" customHeight="1">
      <c r="A1057" s="73" t="s">
        <v>300</v>
      </c>
      <c r="B1057" s="67" t="s">
        <v>277</v>
      </c>
      <c r="C1057" s="67" t="s">
        <v>247</v>
      </c>
      <c r="D1057" s="67" t="s">
        <v>119</v>
      </c>
      <c r="E1057" s="304"/>
      <c r="F1057" s="305"/>
      <c r="G1057" s="305"/>
      <c r="H1057" s="306"/>
      <c r="I1057" s="67"/>
      <c r="J1057" s="81" t="e">
        <f t="shared" ref="J1057:R1057" si="589">J1058+J1071+J1144+J1128+J1063</f>
        <v>#REF!</v>
      </c>
      <c r="K1057" s="81" t="e">
        <f t="shared" si="589"/>
        <v>#REF!</v>
      </c>
      <c r="L1057" s="81" t="e">
        <f t="shared" si="589"/>
        <v>#REF!</v>
      </c>
      <c r="M1057" s="81" t="e">
        <f t="shared" si="589"/>
        <v>#REF!</v>
      </c>
      <c r="N1057" s="81" t="e">
        <f t="shared" si="589"/>
        <v>#REF!</v>
      </c>
      <c r="O1057" s="81" t="e">
        <f t="shared" si="589"/>
        <v>#REF!</v>
      </c>
      <c r="P1057" s="81" t="e">
        <f t="shared" si="589"/>
        <v>#REF!</v>
      </c>
      <c r="Q1057" s="81" t="e">
        <f t="shared" si="589"/>
        <v>#REF!</v>
      </c>
      <c r="R1057" s="81">
        <f t="shared" si="589"/>
        <v>73063.7</v>
      </c>
      <c r="S1057" s="81">
        <f>S1058+S1071+S1144+S1128+S1063+S1137</f>
        <v>74113.299999999988</v>
      </c>
    </row>
    <row r="1058" spans="1:19" s="17" customFormat="1" ht="17.25" hidden="1" customHeight="1">
      <c r="A1058" s="73" t="s">
        <v>927</v>
      </c>
      <c r="B1058" s="97" t="s">
        <v>277</v>
      </c>
      <c r="C1058" s="97" t="s">
        <v>247</v>
      </c>
      <c r="D1058" s="98" t="s">
        <v>119</v>
      </c>
      <c r="E1058" s="139" t="s">
        <v>165</v>
      </c>
      <c r="F1058" s="140" t="s">
        <v>122</v>
      </c>
      <c r="G1058" s="140" t="s">
        <v>340</v>
      </c>
      <c r="H1058" s="141" t="s">
        <v>341</v>
      </c>
      <c r="I1058" s="141"/>
      <c r="J1058" s="143">
        <f>J1059</f>
        <v>0</v>
      </c>
      <c r="K1058" s="143">
        <f>K1059</f>
        <v>0</v>
      </c>
      <c r="L1058" s="143">
        <f t="shared" ref="L1058:S1058" si="590">L1059</f>
        <v>0</v>
      </c>
      <c r="M1058" s="143">
        <f t="shared" si="590"/>
        <v>0</v>
      </c>
      <c r="N1058" s="143">
        <f t="shared" si="590"/>
        <v>0</v>
      </c>
      <c r="O1058" s="143">
        <f t="shared" si="590"/>
        <v>0</v>
      </c>
      <c r="P1058" s="143">
        <f t="shared" si="590"/>
        <v>0</v>
      </c>
      <c r="Q1058" s="143">
        <f t="shared" si="590"/>
        <v>0</v>
      </c>
      <c r="R1058" s="143">
        <f t="shared" si="590"/>
        <v>0</v>
      </c>
      <c r="S1058" s="143">
        <f t="shared" si="590"/>
        <v>0</v>
      </c>
    </row>
    <row r="1059" spans="1:19" s="76" customFormat="1" ht="77.25" hidden="1" customHeight="1">
      <c r="A1059" s="193" t="s">
        <v>464</v>
      </c>
      <c r="B1059" s="70" t="s">
        <v>277</v>
      </c>
      <c r="C1059" s="70" t="s">
        <v>247</v>
      </c>
      <c r="D1059" s="78" t="s">
        <v>119</v>
      </c>
      <c r="E1059" s="155" t="s">
        <v>165</v>
      </c>
      <c r="F1059" s="156" t="s">
        <v>122</v>
      </c>
      <c r="G1059" s="156" t="s">
        <v>340</v>
      </c>
      <c r="H1059" s="194" t="s">
        <v>463</v>
      </c>
      <c r="I1059" s="120"/>
      <c r="J1059" s="126">
        <f t="shared" ref="J1059:S1061" si="591">J1060</f>
        <v>0</v>
      </c>
      <c r="K1059" s="126">
        <f t="shared" si="591"/>
        <v>0</v>
      </c>
      <c r="L1059" s="126">
        <f t="shared" si="591"/>
        <v>0</v>
      </c>
      <c r="M1059" s="126">
        <f t="shared" si="591"/>
        <v>0</v>
      </c>
      <c r="N1059" s="126">
        <f t="shared" si="591"/>
        <v>0</v>
      </c>
      <c r="O1059" s="126">
        <f t="shared" si="591"/>
        <v>0</v>
      </c>
      <c r="P1059" s="126">
        <f t="shared" si="591"/>
        <v>0</v>
      </c>
      <c r="Q1059" s="126">
        <f t="shared" si="591"/>
        <v>0</v>
      </c>
      <c r="R1059" s="126">
        <f t="shared" si="591"/>
        <v>0</v>
      </c>
      <c r="S1059" s="126">
        <f t="shared" si="591"/>
        <v>0</v>
      </c>
    </row>
    <row r="1060" spans="1:19" s="76" customFormat="1" ht="25.5" hidden="1" customHeight="1">
      <c r="A1060" s="150" t="s">
        <v>187</v>
      </c>
      <c r="B1060" s="14" t="s">
        <v>277</v>
      </c>
      <c r="C1060" s="14" t="s">
        <v>247</v>
      </c>
      <c r="D1060" s="15" t="s">
        <v>119</v>
      </c>
      <c r="E1060" s="26" t="s">
        <v>165</v>
      </c>
      <c r="F1060" s="27" t="s">
        <v>122</v>
      </c>
      <c r="G1060" s="27" t="s">
        <v>340</v>
      </c>
      <c r="H1060" s="1" t="s">
        <v>463</v>
      </c>
      <c r="I1060" s="3" t="s">
        <v>188</v>
      </c>
      <c r="J1060" s="31">
        <f t="shared" si="591"/>
        <v>0</v>
      </c>
      <c r="K1060" s="31">
        <f t="shared" si="591"/>
        <v>0</v>
      </c>
      <c r="L1060" s="31">
        <f t="shared" si="591"/>
        <v>0</v>
      </c>
      <c r="M1060" s="31">
        <f t="shared" si="591"/>
        <v>0</v>
      </c>
      <c r="N1060" s="31">
        <f t="shared" si="591"/>
        <v>0</v>
      </c>
      <c r="O1060" s="31">
        <f t="shared" si="591"/>
        <v>0</v>
      </c>
      <c r="P1060" s="31">
        <f t="shared" si="591"/>
        <v>0</v>
      </c>
      <c r="Q1060" s="31">
        <f t="shared" si="591"/>
        <v>0</v>
      </c>
      <c r="R1060" s="31">
        <f t="shared" si="591"/>
        <v>0</v>
      </c>
      <c r="S1060" s="31">
        <f t="shared" si="591"/>
        <v>0</v>
      </c>
    </row>
    <row r="1061" spans="1:19" s="24" customFormat="1" ht="13.5" hidden="1" customHeight="1">
      <c r="A1061" s="171" t="s">
        <v>189</v>
      </c>
      <c r="B1061" s="130" t="s">
        <v>277</v>
      </c>
      <c r="C1061" s="130" t="s">
        <v>247</v>
      </c>
      <c r="D1061" s="131" t="s">
        <v>119</v>
      </c>
      <c r="E1061" s="132" t="s">
        <v>165</v>
      </c>
      <c r="F1061" s="133" t="s">
        <v>122</v>
      </c>
      <c r="G1061" s="133" t="s">
        <v>340</v>
      </c>
      <c r="H1061" s="134" t="s">
        <v>463</v>
      </c>
      <c r="I1061" s="135" t="s">
        <v>190</v>
      </c>
      <c r="J1061" s="40">
        <f t="shared" si="591"/>
        <v>0</v>
      </c>
      <c r="K1061" s="40">
        <f t="shared" si="591"/>
        <v>0</v>
      </c>
      <c r="L1061" s="40">
        <f t="shared" si="591"/>
        <v>0</v>
      </c>
      <c r="M1061" s="40">
        <f t="shared" si="591"/>
        <v>0</v>
      </c>
      <c r="N1061" s="40">
        <f t="shared" si="591"/>
        <v>0</v>
      </c>
      <c r="O1061" s="40">
        <f t="shared" si="591"/>
        <v>0</v>
      </c>
      <c r="P1061" s="40">
        <f t="shared" si="591"/>
        <v>0</v>
      </c>
      <c r="Q1061" s="40">
        <f t="shared" si="591"/>
        <v>0</v>
      </c>
      <c r="R1061" s="40">
        <f t="shared" si="591"/>
        <v>0</v>
      </c>
      <c r="S1061" s="40">
        <f t="shared" si="591"/>
        <v>0</v>
      </c>
    </row>
    <row r="1062" spans="1:19" s="149" customFormat="1" ht="15" hidden="1" customHeight="1">
      <c r="A1062" s="191" t="s">
        <v>928</v>
      </c>
      <c r="B1062" s="47"/>
      <c r="C1062" s="47"/>
      <c r="D1062" s="48"/>
      <c r="E1062" s="48"/>
      <c r="F1062" s="49"/>
      <c r="G1062" s="49"/>
      <c r="H1062" s="50"/>
      <c r="I1062" s="50"/>
      <c r="J1062" s="128"/>
      <c r="K1062" s="128"/>
      <c r="L1062" s="128"/>
      <c r="M1062" s="128"/>
      <c r="N1062" s="2">
        <f>SUM(J1062:M1062)</f>
        <v>0</v>
      </c>
      <c r="O1062" s="128"/>
      <c r="P1062" s="128"/>
      <c r="Q1062" s="128"/>
      <c r="R1062" s="2"/>
      <c r="S1062" s="2"/>
    </row>
    <row r="1063" spans="1:19" s="217" customFormat="1" ht="40.5" hidden="1" customHeight="1">
      <c r="A1063" s="138" t="s">
        <v>465</v>
      </c>
      <c r="B1063" s="67" t="s">
        <v>277</v>
      </c>
      <c r="C1063" s="19" t="s">
        <v>247</v>
      </c>
      <c r="D1063" s="20" t="s">
        <v>119</v>
      </c>
      <c r="E1063" s="20" t="s">
        <v>212</v>
      </c>
      <c r="F1063" s="21" t="s">
        <v>122</v>
      </c>
      <c r="G1063" s="21" t="s">
        <v>340</v>
      </c>
      <c r="H1063" s="22" t="s">
        <v>341</v>
      </c>
      <c r="I1063" s="22"/>
      <c r="J1063" s="33">
        <f t="shared" ref="J1063:S1063" si="592">J1064</f>
        <v>2020.2</v>
      </c>
      <c r="K1063" s="33">
        <f t="shared" si="592"/>
        <v>-820.3</v>
      </c>
      <c r="L1063" s="33">
        <f t="shared" si="592"/>
        <v>0</v>
      </c>
      <c r="M1063" s="33">
        <f t="shared" si="592"/>
        <v>0</v>
      </c>
      <c r="N1063" s="33">
        <f t="shared" si="592"/>
        <v>1199.9000000000001</v>
      </c>
      <c r="O1063" s="33">
        <f t="shared" si="592"/>
        <v>0</v>
      </c>
      <c r="P1063" s="33">
        <f t="shared" si="592"/>
        <v>0</v>
      </c>
      <c r="Q1063" s="33">
        <f t="shared" si="592"/>
        <v>0</v>
      </c>
      <c r="R1063" s="33">
        <f t="shared" si="592"/>
        <v>0</v>
      </c>
      <c r="S1063" s="33">
        <f t="shared" si="592"/>
        <v>0</v>
      </c>
    </row>
    <row r="1064" spans="1:19" s="220" customFormat="1" ht="77.25" hidden="1" customHeight="1">
      <c r="A1064" s="193" t="s">
        <v>0</v>
      </c>
      <c r="B1064" s="14" t="s">
        <v>277</v>
      </c>
      <c r="C1064" s="14" t="s">
        <v>247</v>
      </c>
      <c r="D1064" s="15" t="s">
        <v>119</v>
      </c>
      <c r="E1064" s="26" t="s">
        <v>212</v>
      </c>
      <c r="F1064" s="27" t="s">
        <v>122</v>
      </c>
      <c r="G1064" s="27" t="s">
        <v>340</v>
      </c>
      <c r="H1064" s="1" t="s">
        <v>448</v>
      </c>
      <c r="I1064" s="118"/>
      <c r="J1064" s="31">
        <f t="shared" ref="J1064:S1066" si="593">J1065</f>
        <v>2020.2</v>
      </c>
      <c r="K1064" s="31">
        <f t="shared" si="593"/>
        <v>-820.3</v>
      </c>
      <c r="L1064" s="31">
        <f t="shared" si="593"/>
        <v>0</v>
      </c>
      <c r="M1064" s="31">
        <f t="shared" si="593"/>
        <v>0</v>
      </c>
      <c r="N1064" s="31">
        <f t="shared" si="593"/>
        <v>1199.9000000000001</v>
      </c>
      <c r="O1064" s="31">
        <f t="shared" si="593"/>
        <v>0</v>
      </c>
      <c r="P1064" s="31">
        <f t="shared" si="593"/>
        <v>0</v>
      </c>
      <c r="Q1064" s="31">
        <f t="shared" si="593"/>
        <v>0</v>
      </c>
      <c r="R1064" s="31">
        <f t="shared" si="593"/>
        <v>0</v>
      </c>
      <c r="S1064" s="31">
        <f t="shared" si="593"/>
        <v>0</v>
      </c>
    </row>
    <row r="1065" spans="1:19" s="149" customFormat="1" ht="23.25" hidden="1" customHeight="1">
      <c r="A1065" s="18" t="s">
        <v>187</v>
      </c>
      <c r="B1065" s="36" t="s">
        <v>277</v>
      </c>
      <c r="C1065" s="36" t="s">
        <v>247</v>
      </c>
      <c r="D1065" s="37" t="s">
        <v>119</v>
      </c>
      <c r="E1065" s="26" t="s">
        <v>212</v>
      </c>
      <c r="F1065" s="27" t="s">
        <v>122</v>
      </c>
      <c r="G1065" s="27" t="s">
        <v>340</v>
      </c>
      <c r="H1065" s="1" t="s">
        <v>448</v>
      </c>
      <c r="I1065" s="115" t="s">
        <v>188</v>
      </c>
      <c r="J1065" s="204">
        <f t="shared" si="593"/>
        <v>2020.2</v>
      </c>
      <c r="K1065" s="204">
        <f t="shared" si="593"/>
        <v>-820.3</v>
      </c>
      <c r="L1065" s="204">
        <f t="shared" si="593"/>
        <v>0</v>
      </c>
      <c r="M1065" s="204">
        <f t="shared" si="593"/>
        <v>0</v>
      </c>
      <c r="N1065" s="204">
        <f t="shared" si="593"/>
        <v>1199.9000000000001</v>
      </c>
      <c r="O1065" s="204">
        <f t="shared" si="593"/>
        <v>0</v>
      </c>
      <c r="P1065" s="204">
        <f t="shared" si="593"/>
        <v>0</v>
      </c>
      <c r="Q1065" s="204">
        <f t="shared" si="593"/>
        <v>0</v>
      </c>
      <c r="R1065" s="204">
        <f t="shared" si="593"/>
        <v>0</v>
      </c>
      <c r="S1065" s="204">
        <f t="shared" si="593"/>
        <v>0</v>
      </c>
    </row>
    <row r="1066" spans="1:19" s="149" customFormat="1" ht="15" hidden="1" customHeight="1">
      <c r="A1066" s="18" t="s">
        <v>189</v>
      </c>
      <c r="B1066" s="36" t="s">
        <v>277</v>
      </c>
      <c r="C1066" s="36" t="s">
        <v>247</v>
      </c>
      <c r="D1066" s="37" t="s">
        <v>119</v>
      </c>
      <c r="E1066" s="26" t="s">
        <v>212</v>
      </c>
      <c r="F1066" s="27" t="s">
        <v>122</v>
      </c>
      <c r="G1066" s="27" t="s">
        <v>340</v>
      </c>
      <c r="H1066" s="1" t="s">
        <v>448</v>
      </c>
      <c r="I1066" s="115" t="s">
        <v>190</v>
      </c>
      <c r="J1066" s="204">
        <f>J1067</f>
        <v>2020.2</v>
      </c>
      <c r="K1066" s="204">
        <f>K1067</f>
        <v>-820.3</v>
      </c>
      <c r="L1066" s="204">
        <f t="shared" si="593"/>
        <v>0</v>
      </c>
      <c r="M1066" s="204">
        <f t="shared" si="593"/>
        <v>0</v>
      </c>
      <c r="N1066" s="204">
        <f t="shared" si="593"/>
        <v>1199.9000000000001</v>
      </c>
      <c r="O1066" s="204">
        <f t="shared" si="593"/>
        <v>0</v>
      </c>
      <c r="P1066" s="204">
        <f t="shared" si="593"/>
        <v>0</v>
      </c>
      <c r="Q1066" s="204">
        <f t="shared" si="593"/>
        <v>0</v>
      </c>
      <c r="R1066" s="204">
        <f t="shared" si="593"/>
        <v>0</v>
      </c>
      <c r="S1066" s="204">
        <f t="shared" si="593"/>
        <v>0</v>
      </c>
    </row>
    <row r="1067" spans="1:19" s="149" customFormat="1" ht="15" hidden="1" customHeight="1">
      <c r="A1067" s="28" t="s">
        <v>302</v>
      </c>
      <c r="B1067" s="36" t="s">
        <v>277</v>
      </c>
      <c r="C1067" s="36" t="s">
        <v>247</v>
      </c>
      <c r="D1067" s="37" t="s">
        <v>119</v>
      </c>
      <c r="E1067" s="26" t="s">
        <v>212</v>
      </c>
      <c r="F1067" s="27" t="s">
        <v>122</v>
      </c>
      <c r="G1067" s="27" t="s">
        <v>340</v>
      </c>
      <c r="H1067" s="1" t="s">
        <v>448</v>
      </c>
      <c r="I1067" s="115" t="s">
        <v>303</v>
      </c>
      <c r="J1067" s="204">
        <f>SUM(J1068:J1070)</f>
        <v>2020.2</v>
      </c>
      <c r="K1067" s="204">
        <f t="shared" ref="K1067:R1067" si="594">SUM(K1068:K1070)</f>
        <v>-820.3</v>
      </c>
      <c r="L1067" s="204">
        <f t="shared" si="594"/>
        <v>0</v>
      </c>
      <c r="M1067" s="204">
        <f t="shared" si="594"/>
        <v>0</v>
      </c>
      <c r="N1067" s="204">
        <f t="shared" si="594"/>
        <v>1199.9000000000001</v>
      </c>
      <c r="O1067" s="204">
        <f t="shared" si="594"/>
        <v>0</v>
      </c>
      <c r="P1067" s="204">
        <f t="shared" si="594"/>
        <v>0</v>
      </c>
      <c r="Q1067" s="204">
        <f t="shared" si="594"/>
        <v>0</v>
      </c>
      <c r="R1067" s="204">
        <f t="shared" si="594"/>
        <v>0</v>
      </c>
      <c r="S1067" s="204">
        <f t="shared" ref="S1067" si="595">SUM(S1068:S1070)</f>
        <v>0</v>
      </c>
    </row>
    <row r="1068" spans="1:19" s="149" customFormat="1" ht="15" hidden="1" customHeight="1">
      <c r="A1068" s="46" t="s">
        <v>589</v>
      </c>
      <c r="B1068" s="47"/>
      <c r="C1068" s="47"/>
      <c r="D1068" s="48"/>
      <c r="E1068" s="48"/>
      <c r="F1068" s="49"/>
      <c r="G1068" s="49"/>
      <c r="H1068" s="50"/>
      <c r="I1068" s="115"/>
      <c r="J1068" s="128">
        <v>70</v>
      </c>
      <c r="K1068" s="128">
        <v>-70</v>
      </c>
      <c r="L1068" s="128"/>
      <c r="M1068" s="128"/>
      <c r="N1068" s="2">
        <f>SUM(J1068:M1068)</f>
        <v>0</v>
      </c>
      <c r="O1068" s="128"/>
      <c r="P1068" s="128"/>
      <c r="Q1068" s="128"/>
      <c r="R1068" s="2"/>
      <c r="S1068" s="2"/>
    </row>
    <row r="1069" spans="1:19" s="149" customFormat="1" ht="15" hidden="1" customHeight="1">
      <c r="A1069" s="46"/>
      <c r="B1069" s="47"/>
      <c r="C1069" s="47"/>
      <c r="D1069" s="48"/>
      <c r="E1069" s="48"/>
      <c r="F1069" s="49"/>
      <c r="G1069" s="49"/>
      <c r="H1069" s="50"/>
      <c r="I1069" s="115"/>
      <c r="J1069" s="128"/>
      <c r="K1069" s="128">
        <v>94</v>
      </c>
      <c r="L1069" s="128"/>
      <c r="M1069" s="128"/>
      <c r="N1069" s="2">
        <f>SUM(J1069:M1069)</f>
        <v>94</v>
      </c>
      <c r="O1069" s="128"/>
      <c r="P1069" s="128"/>
      <c r="Q1069" s="128"/>
      <c r="R1069" s="2"/>
      <c r="S1069" s="2"/>
    </row>
    <row r="1070" spans="1:19" s="149" customFormat="1" ht="15" hidden="1" customHeight="1">
      <c r="A1070" s="46" t="s">
        <v>910</v>
      </c>
      <c r="B1070" s="47"/>
      <c r="C1070" s="47"/>
      <c r="D1070" s="48"/>
      <c r="E1070" s="48"/>
      <c r="F1070" s="49"/>
      <c r="G1070" s="49"/>
      <c r="H1070" s="50"/>
      <c r="I1070" s="115"/>
      <c r="J1070" s="128">
        <v>1950.2</v>
      </c>
      <c r="K1070" s="128">
        <v>-844.3</v>
      </c>
      <c r="L1070" s="128"/>
      <c r="M1070" s="128"/>
      <c r="N1070" s="2">
        <f>SUM(J1070:M1070)</f>
        <v>1105.9000000000001</v>
      </c>
      <c r="O1070" s="128"/>
      <c r="P1070" s="128"/>
      <c r="Q1070" s="128"/>
      <c r="R1070" s="2"/>
      <c r="S1070" s="2"/>
    </row>
    <row r="1071" spans="1:19" s="24" customFormat="1" ht="39.75" customHeight="1">
      <c r="A1071" s="154" t="s">
        <v>714</v>
      </c>
      <c r="B1071" s="67" t="s">
        <v>277</v>
      </c>
      <c r="C1071" s="67" t="s">
        <v>247</v>
      </c>
      <c r="D1071" s="116" t="s">
        <v>119</v>
      </c>
      <c r="E1071" s="20" t="s">
        <v>172</v>
      </c>
      <c r="F1071" s="21" t="s">
        <v>122</v>
      </c>
      <c r="G1071" s="21" t="s">
        <v>340</v>
      </c>
      <c r="H1071" s="22" t="s">
        <v>123</v>
      </c>
      <c r="I1071" s="22"/>
      <c r="J1071" s="33" t="e">
        <f t="shared" ref="J1071:Q1071" si="596">J1072+J1078+J1084+J1089+J1094+J1098+J1102+J1119</f>
        <v>#REF!</v>
      </c>
      <c r="K1071" s="33" t="e">
        <f t="shared" si="596"/>
        <v>#REF!</v>
      </c>
      <c r="L1071" s="33" t="e">
        <f t="shared" si="596"/>
        <v>#REF!</v>
      </c>
      <c r="M1071" s="33" t="e">
        <f t="shared" si="596"/>
        <v>#REF!</v>
      </c>
      <c r="N1071" s="33" t="e">
        <f t="shared" si="596"/>
        <v>#REF!</v>
      </c>
      <c r="O1071" s="33" t="e">
        <f t="shared" si="596"/>
        <v>#REF!</v>
      </c>
      <c r="P1071" s="33" t="e">
        <f t="shared" si="596"/>
        <v>#REF!</v>
      </c>
      <c r="Q1071" s="33" t="e">
        <f t="shared" si="596"/>
        <v>#REF!</v>
      </c>
      <c r="R1071" s="33">
        <f>R1072+R1078+R1084+R1089+R1094+R1098+R1102+R1119+R1115</f>
        <v>73063.7</v>
      </c>
      <c r="S1071" s="33">
        <f>S1072+S1078+S1084+S1089+S1094+S1098+S1102+S1119+S1115</f>
        <v>0</v>
      </c>
    </row>
    <row r="1072" spans="1:19" s="24" customFormat="1" ht="18.75" hidden="1" customHeight="1">
      <c r="A1072" s="193" t="s">
        <v>803</v>
      </c>
      <c r="B1072" s="70" t="s">
        <v>277</v>
      </c>
      <c r="C1072" s="70" t="s">
        <v>247</v>
      </c>
      <c r="D1072" s="78" t="s">
        <v>119</v>
      </c>
      <c r="E1072" s="155" t="s">
        <v>172</v>
      </c>
      <c r="F1072" s="156" t="s">
        <v>122</v>
      </c>
      <c r="G1072" s="156" t="s">
        <v>340</v>
      </c>
      <c r="H1072" s="157" t="s">
        <v>654</v>
      </c>
      <c r="I1072" s="157"/>
      <c r="J1072" s="158">
        <f t="shared" ref="J1072:S1074" si="597">J1073</f>
        <v>0</v>
      </c>
      <c r="K1072" s="158">
        <f t="shared" si="597"/>
        <v>0</v>
      </c>
      <c r="L1072" s="158">
        <f t="shared" si="597"/>
        <v>0</v>
      </c>
      <c r="M1072" s="158">
        <f t="shared" si="597"/>
        <v>0</v>
      </c>
      <c r="N1072" s="158">
        <f t="shared" si="597"/>
        <v>0</v>
      </c>
      <c r="O1072" s="158">
        <f t="shared" si="597"/>
        <v>0</v>
      </c>
      <c r="P1072" s="158">
        <f t="shared" si="597"/>
        <v>0</v>
      </c>
      <c r="Q1072" s="158">
        <f t="shared" si="597"/>
        <v>0</v>
      </c>
      <c r="R1072" s="158">
        <f t="shared" si="597"/>
        <v>0</v>
      </c>
      <c r="S1072" s="158">
        <f t="shared" si="597"/>
        <v>0</v>
      </c>
    </row>
    <row r="1073" spans="1:19" s="24" customFormat="1" ht="26.25" hidden="1" customHeight="1">
      <c r="A1073" s="150" t="s">
        <v>187</v>
      </c>
      <c r="B1073" s="70" t="s">
        <v>277</v>
      </c>
      <c r="C1073" s="70" t="s">
        <v>247</v>
      </c>
      <c r="D1073" s="78" t="s">
        <v>119</v>
      </c>
      <c r="E1073" s="26" t="s">
        <v>172</v>
      </c>
      <c r="F1073" s="27" t="s">
        <v>122</v>
      </c>
      <c r="G1073" s="27" t="s">
        <v>340</v>
      </c>
      <c r="H1073" s="1" t="s">
        <v>654</v>
      </c>
      <c r="I1073" s="1" t="s">
        <v>188</v>
      </c>
      <c r="J1073" s="30">
        <f t="shared" si="597"/>
        <v>0</v>
      </c>
      <c r="K1073" s="30">
        <f t="shared" si="597"/>
        <v>0</v>
      </c>
      <c r="L1073" s="30">
        <f t="shared" si="597"/>
        <v>0</v>
      </c>
      <c r="M1073" s="30">
        <f t="shared" si="597"/>
        <v>0</v>
      </c>
      <c r="N1073" s="30">
        <f t="shared" si="597"/>
        <v>0</v>
      </c>
      <c r="O1073" s="30">
        <f t="shared" si="597"/>
        <v>0</v>
      </c>
      <c r="P1073" s="30">
        <f t="shared" si="597"/>
        <v>0</v>
      </c>
      <c r="Q1073" s="30">
        <f t="shared" si="597"/>
        <v>0</v>
      </c>
      <c r="R1073" s="30">
        <f t="shared" si="597"/>
        <v>0</v>
      </c>
      <c r="S1073" s="30">
        <f t="shared" si="597"/>
        <v>0</v>
      </c>
    </row>
    <row r="1074" spans="1:19" s="24" customFormat="1" ht="15.75" hidden="1" customHeight="1">
      <c r="A1074" s="171" t="s">
        <v>189</v>
      </c>
      <c r="B1074" s="130" t="s">
        <v>277</v>
      </c>
      <c r="C1074" s="130" t="s">
        <v>247</v>
      </c>
      <c r="D1074" s="131" t="s">
        <v>119</v>
      </c>
      <c r="E1074" s="132" t="s">
        <v>172</v>
      </c>
      <c r="F1074" s="133" t="s">
        <v>122</v>
      </c>
      <c r="G1074" s="133" t="s">
        <v>340</v>
      </c>
      <c r="H1074" s="134" t="s">
        <v>654</v>
      </c>
      <c r="I1074" s="134" t="s">
        <v>190</v>
      </c>
      <c r="J1074" s="128">
        <f t="shared" si="597"/>
        <v>0</v>
      </c>
      <c r="K1074" s="128">
        <f t="shared" si="597"/>
        <v>0</v>
      </c>
      <c r="L1074" s="128">
        <f t="shared" si="597"/>
        <v>0</v>
      </c>
      <c r="M1074" s="128">
        <f t="shared" si="597"/>
        <v>0</v>
      </c>
      <c r="N1074" s="128">
        <f t="shared" si="597"/>
        <v>0</v>
      </c>
      <c r="O1074" s="128">
        <f t="shared" si="597"/>
        <v>0</v>
      </c>
      <c r="P1074" s="128">
        <f t="shared" si="597"/>
        <v>0</v>
      </c>
      <c r="Q1074" s="128">
        <f t="shared" si="597"/>
        <v>0</v>
      </c>
      <c r="R1074" s="128">
        <f t="shared" si="597"/>
        <v>0</v>
      </c>
      <c r="S1074" s="128">
        <f t="shared" si="597"/>
        <v>0</v>
      </c>
    </row>
    <row r="1075" spans="1:19" s="24" customFormat="1" ht="15.75" hidden="1" customHeight="1">
      <c r="A1075" s="28" t="s">
        <v>302</v>
      </c>
      <c r="B1075" s="130" t="s">
        <v>277</v>
      </c>
      <c r="C1075" s="130" t="s">
        <v>247</v>
      </c>
      <c r="D1075" s="131" t="s">
        <v>119</v>
      </c>
      <c r="E1075" s="132" t="s">
        <v>172</v>
      </c>
      <c r="F1075" s="133" t="s">
        <v>122</v>
      </c>
      <c r="G1075" s="133" t="s">
        <v>340</v>
      </c>
      <c r="H1075" s="134" t="s">
        <v>654</v>
      </c>
      <c r="I1075" s="134" t="s">
        <v>303</v>
      </c>
      <c r="J1075" s="128">
        <f>J1076+J1077</f>
        <v>0</v>
      </c>
      <c r="K1075" s="128">
        <f>K1076+K1077</f>
        <v>0</v>
      </c>
      <c r="L1075" s="128">
        <f t="shared" ref="L1075:R1075" si="598">L1076+L1077</f>
        <v>0</v>
      </c>
      <c r="M1075" s="128">
        <f t="shared" si="598"/>
        <v>0</v>
      </c>
      <c r="N1075" s="128">
        <f t="shared" si="598"/>
        <v>0</v>
      </c>
      <c r="O1075" s="128">
        <f t="shared" si="598"/>
        <v>0</v>
      </c>
      <c r="P1075" s="128">
        <f t="shared" si="598"/>
        <v>0</v>
      </c>
      <c r="Q1075" s="128">
        <f t="shared" si="598"/>
        <v>0</v>
      </c>
      <c r="R1075" s="128">
        <f t="shared" si="598"/>
        <v>0</v>
      </c>
      <c r="S1075" s="128">
        <f t="shared" ref="S1075" si="599">S1076+S1077</f>
        <v>0</v>
      </c>
    </row>
    <row r="1076" spans="1:19" s="24" customFormat="1" ht="14.25" hidden="1" customHeight="1">
      <c r="A1076" s="191" t="s">
        <v>727</v>
      </c>
      <c r="B1076" s="70"/>
      <c r="C1076" s="70"/>
      <c r="D1076" s="78"/>
      <c r="E1076" s="26"/>
      <c r="F1076" s="27"/>
      <c r="G1076" s="27"/>
      <c r="H1076" s="1"/>
      <c r="I1076" s="1" t="s">
        <v>728</v>
      </c>
      <c r="J1076" s="30"/>
      <c r="K1076" s="30"/>
      <c r="L1076" s="30"/>
      <c r="M1076" s="30"/>
      <c r="N1076" s="2">
        <f>SUM(J1076:M1076)</f>
        <v>0</v>
      </c>
      <c r="O1076" s="30"/>
      <c r="P1076" s="30"/>
      <c r="Q1076" s="30"/>
      <c r="R1076" s="2">
        <f>N1076+Q1076</f>
        <v>0</v>
      </c>
      <c r="S1076" s="2">
        <f>O1076+R1076</f>
        <v>0</v>
      </c>
    </row>
    <row r="1077" spans="1:19" s="24" customFormat="1" ht="14.25" hidden="1" customHeight="1">
      <c r="A1077" s="191" t="s">
        <v>729</v>
      </c>
      <c r="B1077" s="70"/>
      <c r="C1077" s="70"/>
      <c r="D1077" s="78"/>
      <c r="E1077" s="26"/>
      <c r="F1077" s="27"/>
      <c r="G1077" s="27"/>
      <c r="H1077" s="1"/>
      <c r="I1077" s="1" t="s">
        <v>730</v>
      </c>
      <c r="J1077" s="30"/>
      <c r="K1077" s="30"/>
      <c r="L1077" s="30"/>
      <c r="M1077" s="30"/>
      <c r="N1077" s="2">
        <f>SUM(J1077:M1077)</f>
        <v>0</v>
      </c>
      <c r="O1077" s="30"/>
      <c r="P1077" s="30"/>
      <c r="Q1077" s="30"/>
      <c r="R1077" s="2">
        <f>N1077+Q1077</f>
        <v>0</v>
      </c>
      <c r="S1077" s="2">
        <f>O1077+R1077</f>
        <v>0</v>
      </c>
    </row>
    <row r="1078" spans="1:19" s="24" customFormat="1" ht="51.75" hidden="1" customHeight="1">
      <c r="A1078" s="193" t="s">
        <v>804</v>
      </c>
      <c r="B1078" s="70" t="s">
        <v>277</v>
      </c>
      <c r="C1078" s="70" t="s">
        <v>247</v>
      </c>
      <c r="D1078" s="78" t="s">
        <v>119</v>
      </c>
      <c r="E1078" s="155" t="s">
        <v>172</v>
      </c>
      <c r="F1078" s="156" t="s">
        <v>122</v>
      </c>
      <c r="G1078" s="156" t="s">
        <v>340</v>
      </c>
      <c r="H1078" s="157" t="s">
        <v>655</v>
      </c>
      <c r="I1078" s="157"/>
      <c r="J1078" s="30">
        <f t="shared" ref="J1078:S1080" si="600">J1079</f>
        <v>0</v>
      </c>
      <c r="K1078" s="30">
        <f t="shared" si="600"/>
        <v>0</v>
      </c>
      <c r="L1078" s="30">
        <f t="shared" si="600"/>
        <v>0</v>
      </c>
      <c r="M1078" s="30">
        <f t="shared" si="600"/>
        <v>0</v>
      </c>
      <c r="N1078" s="30">
        <f t="shared" si="600"/>
        <v>0</v>
      </c>
      <c r="O1078" s="30">
        <f t="shared" si="600"/>
        <v>0</v>
      </c>
      <c r="P1078" s="30">
        <f t="shared" si="600"/>
        <v>0</v>
      </c>
      <c r="Q1078" s="30">
        <f t="shared" si="600"/>
        <v>0</v>
      </c>
      <c r="R1078" s="30">
        <f t="shared" si="600"/>
        <v>0</v>
      </c>
      <c r="S1078" s="30">
        <f t="shared" si="600"/>
        <v>0</v>
      </c>
    </row>
    <row r="1079" spans="1:19" s="24" customFormat="1" ht="14.25" hidden="1" customHeight="1">
      <c r="A1079" s="150" t="s">
        <v>187</v>
      </c>
      <c r="B1079" s="70" t="s">
        <v>277</v>
      </c>
      <c r="C1079" s="70" t="s">
        <v>247</v>
      </c>
      <c r="D1079" s="78" t="s">
        <v>119</v>
      </c>
      <c r="E1079" s="26" t="s">
        <v>172</v>
      </c>
      <c r="F1079" s="27" t="s">
        <v>122</v>
      </c>
      <c r="G1079" s="27" t="s">
        <v>340</v>
      </c>
      <c r="H1079" s="1" t="s">
        <v>655</v>
      </c>
      <c r="I1079" s="1" t="s">
        <v>188</v>
      </c>
      <c r="J1079" s="30">
        <f t="shared" si="600"/>
        <v>0</v>
      </c>
      <c r="K1079" s="30">
        <f t="shared" si="600"/>
        <v>0</v>
      </c>
      <c r="L1079" s="30">
        <f t="shared" si="600"/>
        <v>0</v>
      </c>
      <c r="M1079" s="30">
        <f t="shared" si="600"/>
        <v>0</v>
      </c>
      <c r="N1079" s="30">
        <f t="shared" si="600"/>
        <v>0</v>
      </c>
      <c r="O1079" s="30">
        <f t="shared" si="600"/>
        <v>0</v>
      </c>
      <c r="P1079" s="30">
        <f t="shared" si="600"/>
        <v>0</v>
      </c>
      <c r="Q1079" s="30">
        <f t="shared" si="600"/>
        <v>0</v>
      </c>
      <c r="R1079" s="30">
        <f t="shared" si="600"/>
        <v>0</v>
      </c>
      <c r="S1079" s="30">
        <f t="shared" si="600"/>
        <v>0</v>
      </c>
    </row>
    <row r="1080" spans="1:19" s="24" customFormat="1" ht="14.25" hidden="1" customHeight="1">
      <c r="A1080" s="171" t="s">
        <v>189</v>
      </c>
      <c r="B1080" s="130" t="s">
        <v>277</v>
      </c>
      <c r="C1080" s="130" t="s">
        <v>247</v>
      </c>
      <c r="D1080" s="131" t="s">
        <v>119</v>
      </c>
      <c r="E1080" s="132" t="s">
        <v>172</v>
      </c>
      <c r="F1080" s="133" t="s">
        <v>122</v>
      </c>
      <c r="G1080" s="133" t="s">
        <v>340</v>
      </c>
      <c r="H1080" s="134" t="s">
        <v>655</v>
      </c>
      <c r="I1080" s="134" t="s">
        <v>190</v>
      </c>
      <c r="J1080" s="30">
        <f t="shared" si="600"/>
        <v>0</v>
      </c>
      <c r="K1080" s="30">
        <f t="shared" si="600"/>
        <v>0</v>
      </c>
      <c r="L1080" s="30">
        <f t="shared" si="600"/>
        <v>0</v>
      </c>
      <c r="M1080" s="30">
        <f t="shared" si="600"/>
        <v>0</v>
      </c>
      <c r="N1080" s="30">
        <f t="shared" si="600"/>
        <v>0</v>
      </c>
      <c r="O1080" s="30">
        <f t="shared" si="600"/>
        <v>0</v>
      </c>
      <c r="P1080" s="30">
        <f t="shared" si="600"/>
        <v>0</v>
      </c>
      <c r="Q1080" s="30">
        <f t="shared" si="600"/>
        <v>0</v>
      </c>
      <c r="R1080" s="30">
        <f t="shared" si="600"/>
        <v>0</v>
      </c>
      <c r="S1080" s="30">
        <f t="shared" si="600"/>
        <v>0</v>
      </c>
    </row>
    <row r="1081" spans="1:19" s="24" customFormat="1" ht="14.25" hidden="1" customHeight="1">
      <c r="A1081" s="28" t="s">
        <v>302</v>
      </c>
      <c r="B1081" s="130" t="s">
        <v>277</v>
      </c>
      <c r="C1081" s="130" t="s">
        <v>247</v>
      </c>
      <c r="D1081" s="131" t="s">
        <v>119</v>
      </c>
      <c r="E1081" s="132" t="s">
        <v>172</v>
      </c>
      <c r="F1081" s="133" t="s">
        <v>122</v>
      </c>
      <c r="G1081" s="133" t="s">
        <v>340</v>
      </c>
      <c r="H1081" s="134" t="s">
        <v>655</v>
      </c>
      <c r="I1081" s="134" t="s">
        <v>303</v>
      </c>
      <c r="J1081" s="30">
        <f>J1082+J1083</f>
        <v>0</v>
      </c>
      <c r="K1081" s="30">
        <f>K1082+K1083</f>
        <v>0</v>
      </c>
      <c r="L1081" s="30">
        <f t="shared" ref="L1081:R1081" si="601">L1082+L1083</f>
        <v>0</v>
      </c>
      <c r="M1081" s="30">
        <f t="shared" si="601"/>
        <v>0</v>
      </c>
      <c r="N1081" s="30">
        <f t="shared" si="601"/>
        <v>0</v>
      </c>
      <c r="O1081" s="30">
        <f t="shared" si="601"/>
        <v>0</v>
      </c>
      <c r="P1081" s="30">
        <f t="shared" si="601"/>
        <v>0</v>
      </c>
      <c r="Q1081" s="30">
        <f t="shared" si="601"/>
        <v>0</v>
      </c>
      <c r="R1081" s="30">
        <f t="shared" si="601"/>
        <v>0</v>
      </c>
      <c r="S1081" s="30">
        <f t="shared" ref="S1081" si="602">S1082+S1083</f>
        <v>0</v>
      </c>
    </row>
    <row r="1082" spans="1:19" s="24" customFormat="1" ht="14.25" hidden="1" customHeight="1">
      <c r="A1082" s="191" t="s">
        <v>731</v>
      </c>
      <c r="B1082" s="70"/>
      <c r="C1082" s="70"/>
      <c r="D1082" s="78"/>
      <c r="E1082" s="26"/>
      <c r="F1082" s="27"/>
      <c r="G1082" s="27"/>
      <c r="H1082" s="1"/>
      <c r="I1082" s="1" t="s">
        <v>728</v>
      </c>
      <c r="J1082" s="30"/>
      <c r="K1082" s="30"/>
      <c r="L1082" s="30"/>
      <c r="M1082" s="30"/>
      <c r="N1082" s="2">
        <f>SUM(J1082:M1082)</f>
        <v>0</v>
      </c>
      <c r="O1082" s="30"/>
      <c r="P1082" s="30"/>
      <c r="Q1082" s="30"/>
      <c r="R1082" s="2">
        <f>N1082+Q1082</f>
        <v>0</v>
      </c>
      <c r="S1082" s="2">
        <f>O1082+R1082</f>
        <v>0</v>
      </c>
    </row>
    <row r="1083" spans="1:19" s="24" customFormat="1" ht="14.25" hidden="1" customHeight="1">
      <c r="A1083" s="191" t="s">
        <v>732</v>
      </c>
      <c r="B1083" s="70"/>
      <c r="C1083" s="70"/>
      <c r="D1083" s="78"/>
      <c r="E1083" s="26"/>
      <c r="F1083" s="27"/>
      <c r="G1083" s="27"/>
      <c r="H1083" s="1"/>
      <c r="I1083" s="1" t="s">
        <v>730</v>
      </c>
      <c r="J1083" s="30"/>
      <c r="K1083" s="30"/>
      <c r="L1083" s="30"/>
      <c r="M1083" s="30"/>
      <c r="N1083" s="2">
        <f>SUM(J1083:M1083)</f>
        <v>0</v>
      </c>
      <c r="O1083" s="30"/>
      <c r="P1083" s="30"/>
      <c r="Q1083" s="30"/>
      <c r="R1083" s="2">
        <f>N1083+Q1083</f>
        <v>0</v>
      </c>
      <c r="S1083" s="2">
        <f>O1083+R1083</f>
        <v>0</v>
      </c>
    </row>
    <row r="1084" spans="1:19" s="24" customFormat="1" ht="41.25" hidden="1" customHeight="1">
      <c r="A1084" s="193" t="s">
        <v>801</v>
      </c>
      <c r="B1084" s="70" t="s">
        <v>277</v>
      </c>
      <c r="C1084" s="70" t="s">
        <v>247</v>
      </c>
      <c r="D1084" s="78" t="s">
        <v>119</v>
      </c>
      <c r="E1084" s="155" t="s">
        <v>172</v>
      </c>
      <c r="F1084" s="156" t="s">
        <v>122</v>
      </c>
      <c r="G1084" s="156" t="s">
        <v>340</v>
      </c>
      <c r="H1084" s="157" t="s">
        <v>468</v>
      </c>
      <c r="I1084" s="157"/>
      <c r="J1084" s="30">
        <f t="shared" ref="J1084:S1087" si="603">J1085</f>
        <v>380</v>
      </c>
      <c r="K1084" s="30">
        <f t="shared" si="603"/>
        <v>-95.7</v>
      </c>
      <c r="L1084" s="30">
        <f t="shared" si="603"/>
        <v>0</v>
      </c>
      <c r="M1084" s="30">
        <f t="shared" si="603"/>
        <v>0</v>
      </c>
      <c r="N1084" s="30">
        <f t="shared" si="603"/>
        <v>284.3</v>
      </c>
      <c r="O1084" s="30">
        <f t="shared" si="603"/>
        <v>0</v>
      </c>
      <c r="P1084" s="30">
        <f t="shared" si="603"/>
        <v>0</v>
      </c>
      <c r="Q1084" s="30">
        <f t="shared" si="603"/>
        <v>0</v>
      </c>
      <c r="R1084" s="30">
        <f t="shared" si="603"/>
        <v>0</v>
      </c>
      <c r="S1084" s="30">
        <f t="shared" si="603"/>
        <v>0</v>
      </c>
    </row>
    <row r="1085" spans="1:19" s="24" customFormat="1" ht="14.25" hidden="1" customHeight="1">
      <c r="A1085" s="150" t="s">
        <v>187</v>
      </c>
      <c r="B1085" s="70" t="s">
        <v>277</v>
      </c>
      <c r="C1085" s="70" t="s">
        <v>247</v>
      </c>
      <c r="D1085" s="78" t="s">
        <v>119</v>
      </c>
      <c r="E1085" s="26" t="s">
        <v>172</v>
      </c>
      <c r="F1085" s="27" t="s">
        <v>122</v>
      </c>
      <c r="G1085" s="27" t="s">
        <v>340</v>
      </c>
      <c r="H1085" s="1" t="s">
        <v>468</v>
      </c>
      <c r="I1085" s="1" t="s">
        <v>188</v>
      </c>
      <c r="J1085" s="30">
        <f t="shared" si="603"/>
        <v>380</v>
      </c>
      <c r="K1085" s="30">
        <f t="shared" si="603"/>
        <v>-95.7</v>
      </c>
      <c r="L1085" s="30">
        <f t="shared" si="603"/>
        <v>0</v>
      </c>
      <c r="M1085" s="30">
        <f t="shared" si="603"/>
        <v>0</v>
      </c>
      <c r="N1085" s="30">
        <f t="shared" si="603"/>
        <v>284.3</v>
      </c>
      <c r="O1085" s="30">
        <f t="shared" si="603"/>
        <v>0</v>
      </c>
      <c r="P1085" s="30">
        <f t="shared" si="603"/>
        <v>0</v>
      </c>
      <c r="Q1085" s="30">
        <f t="shared" si="603"/>
        <v>0</v>
      </c>
      <c r="R1085" s="30">
        <f t="shared" si="603"/>
        <v>0</v>
      </c>
      <c r="S1085" s="30">
        <f t="shared" si="603"/>
        <v>0</v>
      </c>
    </row>
    <row r="1086" spans="1:19" s="24" customFormat="1" ht="14.25" hidden="1" customHeight="1">
      <c r="A1086" s="171" t="s">
        <v>189</v>
      </c>
      <c r="B1086" s="130" t="s">
        <v>277</v>
      </c>
      <c r="C1086" s="130" t="s">
        <v>247</v>
      </c>
      <c r="D1086" s="131" t="s">
        <v>119</v>
      </c>
      <c r="E1086" s="132" t="s">
        <v>172</v>
      </c>
      <c r="F1086" s="133" t="s">
        <v>122</v>
      </c>
      <c r="G1086" s="133" t="s">
        <v>340</v>
      </c>
      <c r="H1086" s="134" t="s">
        <v>468</v>
      </c>
      <c r="I1086" s="134" t="s">
        <v>190</v>
      </c>
      <c r="J1086" s="30">
        <f t="shared" si="603"/>
        <v>380</v>
      </c>
      <c r="K1086" s="30">
        <f t="shared" si="603"/>
        <v>-95.7</v>
      </c>
      <c r="L1086" s="30">
        <f t="shared" si="603"/>
        <v>0</v>
      </c>
      <c r="M1086" s="30">
        <f t="shared" si="603"/>
        <v>0</v>
      </c>
      <c r="N1086" s="30">
        <f t="shared" si="603"/>
        <v>284.3</v>
      </c>
      <c r="O1086" s="30">
        <f t="shared" si="603"/>
        <v>0</v>
      </c>
      <c r="P1086" s="30">
        <f t="shared" si="603"/>
        <v>0</v>
      </c>
      <c r="Q1086" s="30">
        <f t="shared" si="603"/>
        <v>0</v>
      </c>
      <c r="R1086" s="30">
        <f t="shared" si="603"/>
        <v>0</v>
      </c>
      <c r="S1086" s="30">
        <f t="shared" si="603"/>
        <v>0</v>
      </c>
    </row>
    <row r="1087" spans="1:19" s="24" customFormat="1" ht="14.25" hidden="1" customHeight="1">
      <c r="A1087" s="28" t="s">
        <v>302</v>
      </c>
      <c r="B1087" s="130" t="s">
        <v>277</v>
      </c>
      <c r="C1087" s="130" t="s">
        <v>247</v>
      </c>
      <c r="D1087" s="131" t="s">
        <v>119</v>
      </c>
      <c r="E1087" s="132" t="s">
        <v>172</v>
      </c>
      <c r="F1087" s="133" t="s">
        <v>122</v>
      </c>
      <c r="G1087" s="133" t="s">
        <v>340</v>
      </c>
      <c r="H1087" s="134" t="s">
        <v>468</v>
      </c>
      <c r="I1087" s="134" t="s">
        <v>303</v>
      </c>
      <c r="J1087" s="30">
        <f t="shared" si="603"/>
        <v>380</v>
      </c>
      <c r="K1087" s="30">
        <f t="shared" si="603"/>
        <v>-95.7</v>
      </c>
      <c r="L1087" s="30">
        <f t="shared" si="603"/>
        <v>0</v>
      </c>
      <c r="M1087" s="30">
        <f t="shared" si="603"/>
        <v>0</v>
      </c>
      <c r="N1087" s="30">
        <f t="shared" si="603"/>
        <v>284.3</v>
      </c>
      <c r="O1087" s="30">
        <f t="shared" si="603"/>
        <v>0</v>
      </c>
      <c r="P1087" s="30">
        <f t="shared" si="603"/>
        <v>0</v>
      </c>
      <c r="Q1087" s="30">
        <f t="shared" si="603"/>
        <v>0</v>
      </c>
      <c r="R1087" s="30">
        <f t="shared" si="603"/>
        <v>0</v>
      </c>
      <c r="S1087" s="30">
        <f t="shared" si="603"/>
        <v>0</v>
      </c>
    </row>
    <row r="1088" spans="1:19" s="24" customFormat="1" ht="14.25" hidden="1" customHeight="1">
      <c r="A1088" s="191" t="s">
        <v>913</v>
      </c>
      <c r="B1088" s="70"/>
      <c r="C1088" s="70"/>
      <c r="D1088" s="78"/>
      <c r="E1088" s="26"/>
      <c r="F1088" s="27"/>
      <c r="G1088" s="27"/>
      <c r="H1088" s="1"/>
      <c r="I1088" s="1"/>
      <c r="J1088" s="30">
        <v>380</v>
      </c>
      <c r="K1088" s="30">
        <v>-95.7</v>
      </c>
      <c r="L1088" s="30"/>
      <c r="M1088" s="30"/>
      <c r="N1088" s="2">
        <f>SUM(J1088:M1088)</f>
        <v>284.3</v>
      </c>
      <c r="O1088" s="30"/>
      <c r="P1088" s="30"/>
      <c r="Q1088" s="30"/>
      <c r="R1088" s="2"/>
      <c r="S1088" s="2"/>
    </row>
    <row r="1089" spans="1:19" s="24" customFormat="1" ht="79.5" hidden="1" customHeight="1">
      <c r="A1089" s="193" t="s">
        <v>911</v>
      </c>
      <c r="B1089" s="70" t="s">
        <v>277</v>
      </c>
      <c r="C1089" s="70" t="s">
        <v>247</v>
      </c>
      <c r="D1089" s="78" t="s">
        <v>119</v>
      </c>
      <c r="E1089" s="155" t="s">
        <v>172</v>
      </c>
      <c r="F1089" s="156" t="s">
        <v>122</v>
      </c>
      <c r="G1089" s="156" t="s">
        <v>340</v>
      </c>
      <c r="H1089" s="157" t="s">
        <v>912</v>
      </c>
      <c r="I1089" s="157"/>
      <c r="J1089" s="30">
        <f t="shared" ref="J1089:S1092" si="604">J1090</f>
        <v>1283</v>
      </c>
      <c r="K1089" s="30">
        <f t="shared" si="604"/>
        <v>0</v>
      </c>
      <c r="L1089" s="30">
        <f t="shared" si="604"/>
        <v>0</v>
      </c>
      <c r="M1089" s="30">
        <f t="shared" si="604"/>
        <v>0</v>
      </c>
      <c r="N1089" s="30">
        <f t="shared" si="604"/>
        <v>1283</v>
      </c>
      <c r="O1089" s="30">
        <f t="shared" si="604"/>
        <v>0</v>
      </c>
      <c r="P1089" s="30">
        <f t="shared" si="604"/>
        <v>0</v>
      </c>
      <c r="Q1089" s="30">
        <f t="shared" si="604"/>
        <v>0</v>
      </c>
      <c r="R1089" s="30">
        <f t="shared" si="604"/>
        <v>0</v>
      </c>
      <c r="S1089" s="30">
        <f t="shared" si="604"/>
        <v>0</v>
      </c>
    </row>
    <row r="1090" spans="1:19" s="24" customFormat="1" ht="14.25" hidden="1" customHeight="1">
      <c r="A1090" s="150" t="s">
        <v>187</v>
      </c>
      <c r="B1090" s="70" t="s">
        <v>277</v>
      </c>
      <c r="C1090" s="70" t="s">
        <v>247</v>
      </c>
      <c r="D1090" s="78" t="s">
        <v>119</v>
      </c>
      <c r="E1090" s="26" t="s">
        <v>172</v>
      </c>
      <c r="F1090" s="27" t="s">
        <v>122</v>
      </c>
      <c r="G1090" s="27" t="s">
        <v>340</v>
      </c>
      <c r="H1090" s="1" t="s">
        <v>912</v>
      </c>
      <c r="I1090" s="1" t="s">
        <v>188</v>
      </c>
      <c r="J1090" s="30">
        <f t="shared" si="604"/>
        <v>1283</v>
      </c>
      <c r="K1090" s="30">
        <f t="shared" si="604"/>
        <v>0</v>
      </c>
      <c r="L1090" s="30">
        <f t="shared" si="604"/>
        <v>0</v>
      </c>
      <c r="M1090" s="30">
        <f t="shared" si="604"/>
        <v>0</v>
      </c>
      <c r="N1090" s="30">
        <f t="shared" si="604"/>
        <v>1283</v>
      </c>
      <c r="O1090" s="30">
        <f t="shared" si="604"/>
        <v>0</v>
      </c>
      <c r="P1090" s="30">
        <f t="shared" si="604"/>
        <v>0</v>
      </c>
      <c r="Q1090" s="30">
        <f t="shared" si="604"/>
        <v>0</v>
      </c>
      <c r="R1090" s="30">
        <f t="shared" si="604"/>
        <v>0</v>
      </c>
      <c r="S1090" s="30">
        <f t="shared" si="604"/>
        <v>0</v>
      </c>
    </row>
    <row r="1091" spans="1:19" s="24" customFormat="1" ht="14.25" hidden="1" customHeight="1">
      <c r="A1091" s="171" t="s">
        <v>189</v>
      </c>
      <c r="B1091" s="130" t="s">
        <v>277</v>
      </c>
      <c r="C1091" s="130" t="s">
        <v>247</v>
      </c>
      <c r="D1091" s="131" t="s">
        <v>119</v>
      </c>
      <c r="E1091" s="132" t="s">
        <v>172</v>
      </c>
      <c r="F1091" s="133" t="s">
        <v>122</v>
      </c>
      <c r="G1091" s="133" t="s">
        <v>340</v>
      </c>
      <c r="H1091" s="134" t="s">
        <v>912</v>
      </c>
      <c r="I1091" s="134" t="s">
        <v>190</v>
      </c>
      <c r="J1091" s="30">
        <f t="shared" si="604"/>
        <v>1283</v>
      </c>
      <c r="K1091" s="30">
        <f t="shared" si="604"/>
        <v>0</v>
      </c>
      <c r="L1091" s="30">
        <f t="shared" si="604"/>
        <v>0</v>
      </c>
      <c r="M1091" s="30">
        <f t="shared" si="604"/>
        <v>0</v>
      </c>
      <c r="N1091" s="30">
        <f t="shared" si="604"/>
        <v>1283</v>
      </c>
      <c r="O1091" s="30">
        <f t="shared" si="604"/>
        <v>0</v>
      </c>
      <c r="P1091" s="30">
        <f t="shared" si="604"/>
        <v>0</v>
      </c>
      <c r="Q1091" s="30">
        <f t="shared" si="604"/>
        <v>0</v>
      </c>
      <c r="R1091" s="30">
        <f t="shared" si="604"/>
        <v>0</v>
      </c>
      <c r="S1091" s="30">
        <f t="shared" si="604"/>
        <v>0</v>
      </c>
    </row>
    <row r="1092" spans="1:19" s="24" customFormat="1" ht="14.25" hidden="1" customHeight="1">
      <c r="A1092" s="28" t="s">
        <v>302</v>
      </c>
      <c r="B1092" s="130" t="s">
        <v>277</v>
      </c>
      <c r="C1092" s="130" t="s">
        <v>247</v>
      </c>
      <c r="D1092" s="131" t="s">
        <v>119</v>
      </c>
      <c r="E1092" s="132" t="s">
        <v>172</v>
      </c>
      <c r="F1092" s="133" t="s">
        <v>122</v>
      </c>
      <c r="G1092" s="133" t="s">
        <v>340</v>
      </c>
      <c r="H1092" s="134" t="s">
        <v>912</v>
      </c>
      <c r="I1092" s="134" t="s">
        <v>303</v>
      </c>
      <c r="J1092" s="30">
        <f t="shared" si="604"/>
        <v>1283</v>
      </c>
      <c r="K1092" s="30">
        <f t="shared" si="604"/>
        <v>0</v>
      </c>
      <c r="L1092" s="30">
        <f t="shared" si="604"/>
        <v>0</v>
      </c>
      <c r="M1092" s="30">
        <f t="shared" si="604"/>
        <v>0</v>
      </c>
      <c r="N1092" s="30">
        <f t="shared" si="604"/>
        <v>1283</v>
      </c>
      <c r="O1092" s="30">
        <f t="shared" si="604"/>
        <v>0</v>
      </c>
      <c r="P1092" s="30">
        <f t="shared" si="604"/>
        <v>0</v>
      </c>
      <c r="Q1092" s="30">
        <f t="shared" si="604"/>
        <v>0</v>
      </c>
      <c r="R1092" s="30">
        <f t="shared" si="604"/>
        <v>0</v>
      </c>
      <c r="S1092" s="30">
        <f t="shared" si="604"/>
        <v>0</v>
      </c>
    </row>
    <row r="1093" spans="1:19" s="24" customFormat="1" ht="23.25" hidden="1" customHeight="1">
      <c r="A1093" s="191" t="s">
        <v>733</v>
      </c>
      <c r="B1093" s="70"/>
      <c r="C1093" s="70"/>
      <c r="D1093" s="78"/>
      <c r="E1093" s="26"/>
      <c r="F1093" s="27"/>
      <c r="G1093" s="27"/>
      <c r="H1093" s="1"/>
      <c r="I1093" s="1"/>
      <c r="J1093" s="30">
        <v>1283</v>
      </c>
      <c r="K1093" s="30"/>
      <c r="L1093" s="30"/>
      <c r="M1093" s="30"/>
      <c r="N1093" s="2">
        <f>SUM(J1093:M1093)</f>
        <v>1283</v>
      </c>
      <c r="O1093" s="30"/>
      <c r="P1093" s="30"/>
      <c r="Q1093" s="30"/>
      <c r="R1093" s="2"/>
      <c r="S1093" s="2"/>
    </row>
    <row r="1094" spans="1:19" s="24" customFormat="1" ht="49.5" hidden="1" customHeight="1">
      <c r="A1094" s="72" t="s">
        <v>604</v>
      </c>
      <c r="B1094" s="70" t="s">
        <v>277</v>
      </c>
      <c r="C1094" s="70" t="s">
        <v>247</v>
      </c>
      <c r="D1094" s="78" t="s">
        <v>119</v>
      </c>
      <c r="E1094" s="155" t="s">
        <v>172</v>
      </c>
      <c r="F1094" s="156" t="s">
        <v>122</v>
      </c>
      <c r="G1094" s="156" t="s">
        <v>340</v>
      </c>
      <c r="H1094" s="157" t="s">
        <v>603</v>
      </c>
      <c r="I1094" s="157"/>
      <c r="J1094" s="30">
        <f t="shared" ref="J1094:S1096" si="605">J1095</f>
        <v>0</v>
      </c>
      <c r="K1094" s="30">
        <f t="shared" si="605"/>
        <v>0</v>
      </c>
      <c r="L1094" s="30">
        <f t="shared" si="605"/>
        <v>0</v>
      </c>
      <c r="M1094" s="30">
        <f t="shared" si="605"/>
        <v>11540.6</v>
      </c>
      <c r="N1094" s="30">
        <f t="shared" si="605"/>
        <v>11540.6</v>
      </c>
      <c r="O1094" s="30">
        <f t="shared" si="605"/>
        <v>0</v>
      </c>
      <c r="P1094" s="30">
        <f t="shared" si="605"/>
        <v>0</v>
      </c>
      <c r="Q1094" s="30">
        <f t="shared" si="605"/>
        <v>0</v>
      </c>
      <c r="R1094" s="30">
        <f t="shared" si="605"/>
        <v>0</v>
      </c>
      <c r="S1094" s="30">
        <f t="shared" si="605"/>
        <v>0</v>
      </c>
    </row>
    <row r="1095" spans="1:19" s="24" customFormat="1" ht="14.25" hidden="1" customHeight="1">
      <c r="A1095" s="150" t="s">
        <v>187</v>
      </c>
      <c r="B1095" s="70" t="s">
        <v>277</v>
      </c>
      <c r="C1095" s="70" t="s">
        <v>247</v>
      </c>
      <c r="D1095" s="78" t="s">
        <v>119</v>
      </c>
      <c r="E1095" s="26" t="s">
        <v>172</v>
      </c>
      <c r="F1095" s="27" t="s">
        <v>122</v>
      </c>
      <c r="G1095" s="27" t="s">
        <v>340</v>
      </c>
      <c r="H1095" s="1" t="s">
        <v>603</v>
      </c>
      <c r="I1095" s="1" t="s">
        <v>188</v>
      </c>
      <c r="J1095" s="30">
        <f t="shared" si="605"/>
        <v>0</v>
      </c>
      <c r="K1095" s="30">
        <f t="shared" si="605"/>
        <v>0</v>
      </c>
      <c r="L1095" s="30">
        <f t="shared" si="605"/>
        <v>0</v>
      </c>
      <c r="M1095" s="30">
        <f t="shared" si="605"/>
        <v>11540.6</v>
      </c>
      <c r="N1095" s="30">
        <f t="shared" si="605"/>
        <v>11540.6</v>
      </c>
      <c r="O1095" s="30">
        <f t="shared" si="605"/>
        <v>0</v>
      </c>
      <c r="P1095" s="30">
        <f t="shared" si="605"/>
        <v>0</v>
      </c>
      <c r="Q1095" s="30">
        <f t="shared" si="605"/>
        <v>0</v>
      </c>
      <c r="R1095" s="30">
        <f t="shared" si="605"/>
        <v>0</v>
      </c>
      <c r="S1095" s="30">
        <f t="shared" si="605"/>
        <v>0</v>
      </c>
    </row>
    <row r="1096" spans="1:19" s="24" customFormat="1" ht="14.25" hidden="1" customHeight="1">
      <c r="A1096" s="171" t="s">
        <v>189</v>
      </c>
      <c r="B1096" s="130" t="s">
        <v>277</v>
      </c>
      <c r="C1096" s="130" t="s">
        <v>247</v>
      </c>
      <c r="D1096" s="131" t="s">
        <v>119</v>
      </c>
      <c r="E1096" s="132" t="s">
        <v>172</v>
      </c>
      <c r="F1096" s="133" t="s">
        <v>122</v>
      </c>
      <c r="G1096" s="133" t="s">
        <v>340</v>
      </c>
      <c r="H1096" s="134" t="s">
        <v>603</v>
      </c>
      <c r="I1096" s="134" t="s">
        <v>190</v>
      </c>
      <c r="J1096" s="30">
        <f t="shared" si="605"/>
        <v>0</v>
      </c>
      <c r="K1096" s="30">
        <f t="shared" si="605"/>
        <v>0</v>
      </c>
      <c r="L1096" s="30">
        <f t="shared" si="605"/>
        <v>0</v>
      </c>
      <c r="M1096" s="30">
        <f t="shared" si="605"/>
        <v>11540.6</v>
      </c>
      <c r="N1096" s="30">
        <f t="shared" si="605"/>
        <v>11540.6</v>
      </c>
      <c r="O1096" s="30">
        <f t="shared" si="605"/>
        <v>0</v>
      </c>
      <c r="P1096" s="30">
        <f t="shared" si="605"/>
        <v>0</v>
      </c>
      <c r="Q1096" s="30">
        <f t="shared" si="605"/>
        <v>0</v>
      </c>
      <c r="R1096" s="30">
        <f t="shared" si="605"/>
        <v>0</v>
      </c>
      <c r="S1096" s="30">
        <f t="shared" si="605"/>
        <v>0</v>
      </c>
    </row>
    <row r="1097" spans="1:19" s="24" customFormat="1" ht="14.25" hidden="1" customHeight="1">
      <c r="A1097" s="28" t="s">
        <v>734</v>
      </c>
      <c r="B1097" s="130" t="s">
        <v>277</v>
      </c>
      <c r="C1097" s="130" t="s">
        <v>247</v>
      </c>
      <c r="D1097" s="131" t="s">
        <v>119</v>
      </c>
      <c r="E1097" s="132" t="s">
        <v>172</v>
      </c>
      <c r="F1097" s="133" t="s">
        <v>122</v>
      </c>
      <c r="G1097" s="133" t="s">
        <v>340</v>
      </c>
      <c r="H1097" s="134" t="s">
        <v>603</v>
      </c>
      <c r="I1097" s="134" t="s">
        <v>427</v>
      </c>
      <c r="J1097" s="30"/>
      <c r="K1097" s="30"/>
      <c r="L1097" s="30"/>
      <c r="M1097" s="30">
        <v>11540.6</v>
      </c>
      <c r="N1097" s="2">
        <f>SUM(J1097:M1097)</f>
        <v>11540.6</v>
      </c>
      <c r="O1097" s="30"/>
      <c r="P1097" s="30"/>
      <c r="Q1097" s="30"/>
      <c r="R1097" s="2"/>
      <c r="S1097" s="2"/>
    </row>
    <row r="1098" spans="1:19" s="24" customFormat="1" ht="51" hidden="1" customHeight="1">
      <c r="A1098" s="193" t="s">
        <v>467</v>
      </c>
      <c r="B1098" s="70" t="s">
        <v>277</v>
      </c>
      <c r="C1098" s="70" t="s">
        <v>247</v>
      </c>
      <c r="D1098" s="78" t="s">
        <v>119</v>
      </c>
      <c r="E1098" s="155" t="s">
        <v>172</v>
      </c>
      <c r="F1098" s="156" t="s">
        <v>122</v>
      </c>
      <c r="G1098" s="156" t="s">
        <v>340</v>
      </c>
      <c r="H1098" s="157" t="s">
        <v>466</v>
      </c>
      <c r="I1098" s="157"/>
      <c r="J1098" s="30">
        <f t="shared" ref="J1098:S1100" si="606">J1099</f>
        <v>1154</v>
      </c>
      <c r="K1098" s="30">
        <f t="shared" si="606"/>
        <v>0</v>
      </c>
      <c r="L1098" s="30">
        <f t="shared" si="606"/>
        <v>0</v>
      </c>
      <c r="M1098" s="30">
        <f t="shared" si="606"/>
        <v>0</v>
      </c>
      <c r="N1098" s="30">
        <f t="shared" si="606"/>
        <v>1154</v>
      </c>
      <c r="O1098" s="30">
        <f t="shared" si="606"/>
        <v>0</v>
      </c>
      <c r="P1098" s="30">
        <f t="shared" si="606"/>
        <v>0</v>
      </c>
      <c r="Q1098" s="30">
        <f t="shared" si="606"/>
        <v>0</v>
      </c>
      <c r="R1098" s="30">
        <f t="shared" si="606"/>
        <v>0</v>
      </c>
      <c r="S1098" s="30">
        <f t="shared" si="606"/>
        <v>0</v>
      </c>
    </row>
    <row r="1099" spans="1:19" s="24" customFormat="1" ht="14.25" hidden="1" customHeight="1">
      <c r="A1099" s="150" t="s">
        <v>187</v>
      </c>
      <c r="B1099" s="70" t="s">
        <v>277</v>
      </c>
      <c r="C1099" s="70" t="s">
        <v>247</v>
      </c>
      <c r="D1099" s="78" t="s">
        <v>119</v>
      </c>
      <c r="E1099" s="26" t="s">
        <v>172</v>
      </c>
      <c r="F1099" s="27" t="s">
        <v>122</v>
      </c>
      <c r="G1099" s="27" t="s">
        <v>340</v>
      </c>
      <c r="H1099" s="1" t="s">
        <v>466</v>
      </c>
      <c r="I1099" s="1" t="s">
        <v>188</v>
      </c>
      <c r="J1099" s="30">
        <f t="shared" si="606"/>
        <v>1154</v>
      </c>
      <c r="K1099" s="30">
        <f t="shared" si="606"/>
        <v>0</v>
      </c>
      <c r="L1099" s="30">
        <f t="shared" si="606"/>
        <v>0</v>
      </c>
      <c r="M1099" s="30">
        <f t="shared" si="606"/>
        <v>0</v>
      </c>
      <c r="N1099" s="30">
        <f t="shared" si="606"/>
        <v>1154</v>
      </c>
      <c r="O1099" s="30">
        <f t="shared" si="606"/>
        <v>0</v>
      </c>
      <c r="P1099" s="30">
        <f t="shared" si="606"/>
        <v>0</v>
      </c>
      <c r="Q1099" s="30">
        <f t="shared" si="606"/>
        <v>0</v>
      </c>
      <c r="R1099" s="30">
        <f t="shared" si="606"/>
        <v>0</v>
      </c>
      <c r="S1099" s="30">
        <f t="shared" si="606"/>
        <v>0</v>
      </c>
    </row>
    <row r="1100" spans="1:19" s="24" customFormat="1" ht="14.25" hidden="1" customHeight="1">
      <c r="A1100" s="171" t="s">
        <v>189</v>
      </c>
      <c r="B1100" s="130" t="s">
        <v>277</v>
      </c>
      <c r="C1100" s="130" t="s">
        <v>247</v>
      </c>
      <c r="D1100" s="131" t="s">
        <v>119</v>
      </c>
      <c r="E1100" s="132" t="s">
        <v>172</v>
      </c>
      <c r="F1100" s="133" t="s">
        <v>122</v>
      </c>
      <c r="G1100" s="133" t="s">
        <v>340</v>
      </c>
      <c r="H1100" s="134" t="s">
        <v>466</v>
      </c>
      <c r="I1100" s="134" t="s">
        <v>190</v>
      </c>
      <c r="J1100" s="30">
        <f t="shared" si="606"/>
        <v>1154</v>
      </c>
      <c r="K1100" s="30">
        <f t="shared" si="606"/>
        <v>0</v>
      </c>
      <c r="L1100" s="30">
        <f t="shared" si="606"/>
        <v>0</v>
      </c>
      <c r="M1100" s="30">
        <f t="shared" si="606"/>
        <v>0</v>
      </c>
      <c r="N1100" s="30">
        <f t="shared" si="606"/>
        <v>1154</v>
      </c>
      <c r="O1100" s="30">
        <f t="shared" si="606"/>
        <v>0</v>
      </c>
      <c r="P1100" s="30">
        <f t="shared" si="606"/>
        <v>0</v>
      </c>
      <c r="Q1100" s="30">
        <f t="shared" si="606"/>
        <v>0</v>
      </c>
      <c r="R1100" s="30">
        <f t="shared" si="606"/>
        <v>0</v>
      </c>
      <c r="S1100" s="30">
        <f t="shared" si="606"/>
        <v>0</v>
      </c>
    </row>
    <row r="1101" spans="1:19" s="24" customFormat="1" ht="14.25" hidden="1" customHeight="1">
      <c r="A1101" s="28" t="s">
        <v>734</v>
      </c>
      <c r="B1101" s="130" t="s">
        <v>277</v>
      </c>
      <c r="C1101" s="130" t="s">
        <v>247</v>
      </c>
      <c r="D1101" s="131" t="s">
        <v>119</v>
      </c>
      <c r="E1101" s="132" t="s">
        <v>172</v>
      </c>
      <c r="F1101" s="133" t="s">
        <v>122</v>
      </c>
      <c r="G1101" s="133" t="s">
        <v>340</v>
      </c>
      <c r="H1101" s="134" t="s">
        <v>466</v>
      </c>
      <c r="I1101" s="134" t="s">
        <v>427</v>
      </c>
      <c r="J1101" s="30">
        <v>1154</v>
      </c>
      <c r="K1101" s="30"/>
      <c r="L1101" s="30"/>
      <c r="M1101" s="30"/>
      <c r="N1101" s="2">
        <f>SUM(J1101:M1101)</f>
        <v>1154</v>
      </c>
      <c r="O1101" s="30"/>
      <c r="P1101" s="30"/>
      <c r="Q1101" s="30"/>
      <c r="R1101" s="2"/>
      <c r="S1101" s="2"/>
    </row>
    <row r="1102" spans="1:19" s="24" customFormat="1" ht="16.5" customHeight="1">
      <c r="A1102" s="72" t="s">
        <v>186</v>
      </c>
      <c r="B1102" s="70" t="s">
        <v>277</v>
      </c>
      <c r="C1102" s="70" t="s">
        <v>247</v>
      </c>
      <c r="D1102" s="78" t="s">
        <v>119</v>
      </c>
      <c r="E1102" s="155" t="s">
        <v>172</v>
      </c>
      <c r="F1102" s="156" t="s">
        <v>122</v>
      </c>
      <c r="G1102" s="156" t="s">
        <v>340</v>
      </c>
      <c r="H1102" s="157" t="s">
        <v>350</v>
      </c>
      <c r="I1102" s="157"/>
      <c r="J1102" s="158">
        <f t="shared" ref="J1102:S1103" si="607">J1103</f>
        <v>69244.2</v>
      </c>
      <c r="K1102" s="158">
        <f t="shared" si="607"/>
        <v>-192</v>
      </c>
      <c r="L1102" s="158">
        <f t="shared" si="607"/>
        <v>-203</v>
      </c>
      <c r="M1102" s="158">
        <f t="shared" si="607"/>
        <v>0</v>
      </c>
      <c r="N1102" s="158">
        <f t="shared" si="607"/>
        <v>68849.2</v>
      </c>
      <c r="O1102" s="158">
        <f t="shared" si="607"/>
        <v>0</v>
      </c>
      <c r="P1102" s="158">
        <f t="shared" si="607"/>
        <v>0</v>
      </c>
      <c r="Q1102" s="158">
        <f t="shared" si="607"/>
        <v>0</v>
      </c>
      <c r="R1102" s="158">
        <f t="shared" si="607"/>
        <v>73063.7</v>
      </c>
      <c r="S1102" s="158">
        <f t="shared" si="607"/>
        <v>0</v>
      </c>
    </row>
    <row r="1103" spans="1:19" s="24" customFormat="1" ht="22.5" customHeight="1">
      <c r="A1103" s="150" t="s">
        <v>187</v>
      </c>
      <c r="B1103" s="70" t="s">
        <v>277</v>
      </c>
      <c r="C1103" s="70" t="s">
        <v>247</v>
      </c>
      <c r="D1103" s="78" t="s">
        <v>119</v>
      </c>
      <c r="E1103" s="26" t="s">
        <v>172</v>
      </c>
      <c r="F1103" s="27" t="s">
        <v>122</v>
      </c>
      <c r="G1103" s="27" t="s">
        <v>340</v>
      </c>
      <c r="H1103" s="1" t="s">
        <v>350</v>
      </c>
      <c r="I1103" s="1" t="s">
        <v>188</v>
      </c>
      <c r="J1103" s="30">
        <f t="shared" si="607"/>
        <v>69244.2</v>
      </c>
      <c r="K1103" s="30">
        <f t="shared" si="607"/>
        <v>-192</v>
      </c>
      <c r="L1103" s="30">
        <f t="shared" si="607"/>
        <v>-203</v>
      </c>
      <c r="M1103" s="30">
        <f t="shared" si="607"/>
        <v>0</v>
      </c>
      <c r="N1103" s="30">
        <f t="shared" si="607"/>
        <v>68849.2</v>
      </c>
      <c r="O1103" s="30">
        <f t="shared" si="607"/>
        <v>0</v>
      </c>
      <c r="P1103" s="30">
        <f t="shared" si="607"/>
        <v>0</v>
      </c>
      <c r="Q1103" s="30">
        <f t="shared" si="607"/>
        <v>0</v>
      </c>
      <c r="R1103" s="30">
        <f t="shared" si="607"/>
        <v>73063.7</v>
      </c>
      <c r="S1103" s="30">
        <f t="shared" si="607"/>
        <v>0</v>
      </c>
    </row>
    <row r="1104" spans="1:19" s="24" customFormat="1" ht="19.5" customHeight="1">
      <c r="A1104" s="151" t="s">
        <v>189</v>
      </c>
      <c r="B1104" s="130" t="s">
        <v>277</v>
      </c>
      <c r="C1104" s="130" t="s">
        <v>247</v>
      </c>
      <c r="D1104" s="131" t="s">
        <v>119</v>
      </c>
      <c r="E1104" s="132" t="s">
        <v>172</v>
      </c>
      <c r="F1104" s="133" t="s">
        <v>122</v>
      </c>
      <c r="G1104" s="133" t="s">
        <v>340</v>
      </c>
      <c r="H1104" s="134" t="s">
        <v>350</v>
      </c>
      <c r="I1104" s="134" t="s">
        <v>190</v>
      </c>
      <c r="J1104" s="128">
        <f>J1105+J1109</f>
        <v>69244.2</v>
      </c>
      <c r="K1104" s="128">
        <f>K1105+K1109</f>
        <v>-192</v>
      </c>
      <c r="L1104" s="128">
        <f t="shared" ref="L1104:R1104" si="608">L1105+L1109</f>
        <v>-203</v>
      </c>
      <c r="M1104" s="128">
        <f t="shared" si="608"/>
        <v>0</v>
      </c>
      <c r="N1104" s="128">
        <f t="shared" si="608"/>
        <v>68849.2</v>
      </c>
      <c r="O1104" s="128">
        <f t="shared" si="608"/>
        <v>0</v>
      </c>
      <c r="P1104" s="128">
        <f t="shared" si="608"/>
        <v>0</v>
      </c>
      <c r="Q1104" s="128">
        <f t="shared" si="608"/>
        <v>0</v>
      </c>
      <c r="R1104" s="128">
        <f t="shared" si="608"/>
        <v>73063.7</v>
      </c>
      <c r="S1104" s="128">
        <f t="shared" ref="S1104" si="609">S1105+S1109</f>
        <v>0</v>
      </c>
    </row>
    <row r="1105" spans="1:19" s="24" customFormat="1" ht="15" hidden="1" customHeight="1">
      <c r="A1105" s="221" t="s">
        <v>735</v>
      </c>
      <c r="B1105" s="130"/>
      <c r="C1105" s="130"/>
      <c r="D1105" s="131"/>
      <c r="E1105" s="132"/>
      <c r="F1105" s="133"/>
      <c r="G1105" s="133"/>
      <c r="H1105" s="134"/>
      <c r="I1105" s="222" t="s">
        <v>427</v>
      </c>
      <c r="J1105" s="128">
        <f t="shared" ref="J1105:R1105" si="610">SUM(J1106:J1108)</f>
        <v>63322.400000000001</v>
      </c>
      <c r="K1105" s="128">
        <f t="shared" si="610"/>
        <v>-192</v>
      </c>
      <c r="L1105" s="128">
        <f t="shared" si="610"/>
        <v>-203</v>
      </c>
      <c r="M1105" s="128">
        <f t="shared" si="610"/>
        <v>0</v>
      </c>
      <c r="N1105" s="128">
        <f t="shared" si="610"/>
        <v>62927.4</v>
      </c>
      <c r="O1105" s="128">
        <f t="shared" si="610"/>
        <v>0</v>
      </c>
      <c r="P1105" s="128">
        <f t="shared" si="610"/>
        <v>0</v>
      </c>
      <c r="Q1105" s="128">
        <f t="shared" si="610"/>
        <v>0</v>
      </c>
      <c r="R1105" s="128">
        <f t="shared" si="610"/>
        <v>73063.7</v>
      </c>
      <c r="S1105" s="128">
        <f t="shared" ref="S1105" si="611">SUM(S1106:S1108)</f>
        <v>0</v>
      </c>
    </row>
    <row r="1106" spans="1:19" s="12" customFormat="1" ht="13.5" hidden="1" customHeight="1">
      <c r="A1106" s="191" t="s">
        <v>305</v>
      </c>
      <c r="B1106" s="5"/>
      <c r="C1106" s="5"/>
      <c r="D1106" s="6"/>
      <c r="E1106" s="6"/>
      <c r="F1106" s="172"/>
      <c r="G1106" s="172"/>
      <c r="H1106" s="10"/>
      <c r="I1106" s="10" t="s">
        <v>427</v>
      </c>
      <c r="J1106" s="2">
        <v>28651.1</v>
      </c>
      <c r="K1106" s="2"/>
      <c r="L1106" s="2">
        <v>-270</v>
      </c>
      <c r="M1106" s="2"/>
      <c r="N1106" s="2">
        <f>SUM(J1106:M1106)</f>
        <v>28381.1</v>
      </c>
      <c r="O1106" s="2"/>
      <c r="P1106" s="2"/>
      <c r="Q1106" s="2"/>
      <c r="R1106" s="2">
        <v>32694.9</v>
      </c>
      <c r="S1106" s="2"/>
    </row>
    <row r="1107" spans="1:19" s="149" customFormat="1" ht="15" hidden="1" customHeight="1">
      <c r="A1107" s="4" t="s">
        <v>306</v>
      </c>
      <c r="B1107" s="36"/>
      <c r="C1107" s="36"/>
      <c r="D1107" s="37"/>
      <c r="E1107" s="7"/>
      <c r="F1107" s="8"/>
      <c r="G1107" s="8"/>
      <c r="H1107" s="9"/>
      <c r="I1107" s="115" t="s">
        <v>427</v>
      </c>
      <c r="J1107" s="204">
        <v>15786.2</v>
      </c>
      <c r="K1107" s="204">
        <v>-192</v>
      </c>
      <c r="L1107" s="204">
        <v>-8</v>
      </c>
      <c r="M1107" s="204"/>
      <c r="N1107" s="2">
        <f>SUM(J1107:M1107)</f>
        <v>15586.2</v>
      </c>
      <c r="O1107" s="204"/>
      <c r="P1107" s="204"/>
      <c r="Q1107" s="204"/>
      <c r="R1107" s="2">
        <v>18360.8</v>
      </c>
      <c r="S1107" s="2"/>
    </row>
    <row r="1108" spans="1:19" s="12" customFormat="1" ht="14.25" hidden="1" customHeight="1">
      <c r="A1108" s="191" t="s">
        <v>304</v>
      </c>
      <c r="B1108" s="5"/>
      <c r="C1108" s="5"/>
      <c r="D1108" s="6"/>
      <c r="E1108" s="6"/>
      <c r="F1108" s="172"/>
      <c r="G1108" s="172"/>
      <c r="H1108" s="10"/>
      <c r="I1108" s="10" t="s">
        <v>427</v>
      </c>
      <c r="J1108" s="2">
        <v>18885.099999999999</v>
      </c>
      <c r="K1108" s="2"/>
      <c r="L1108" s="2">
        <v>75</v>
      </c>
      <c r="M1108" s="2"/>
      <c r="N1108" s="2">
        <f>SUM(J1108:M1108)</f>
        <v>18960.099999999999</v>
      </c>
      <c r="O1108" s="2"/>
      <c r="P1108" s="2"/>
      <c r="Q1108" s="2"/>
      <c r="R1108" s="2">
        <v>22008</v>
      </c>
      <c r="S1108" s="2"/>
    </row>
    <row r="1109" spans="1:19" s="12" customFormat="1" ht="14.25" hidden="1" customHeight="1">
      <c r="A1109" s="191" t="s">
        <v>736</v>
      </c>
      <c r="B1109" s="5"/>
      <c r="C1109" s="5"/>
      <c r="D1109" s="6"/>
      <c r="E1109" s="6"/>
      <c r="F1109" s="172"/>
      <c r="G1109" s="172"/>
      <c r="H1109" s="10"/>
      <c r="I1109" s="129" t="s">
        <v>303</v>
      </c>
      <c r="J1109" s="29">
        <f>J1111+J1112+J1114+J1110+J1113</f>
        <v>5921.8000000000011</v>
      </c>
      <c r="K1109" s="29">
        <f>K1111+K1112+K1114+K1110+K1113</f>
        <v>0</v>
      </c>
      <c r="L1109" s="29">
        <f t="shared" ref="L1109:Q1109" si="612">L1111+L1112+L1114+L1110+L1113</f>
        <v>0</v>
      </c>
      <c r="M1109" s="29">
        <f t="shared" si="612"/>
        <v>0</v>
      </c>
      <c r="N1109" s="29">
        <f t="shared" si="612"/>
        <v>5921.8000000000011</v>
      </c>
      <c r="O1109" s="29">
        <f t="shared" si="612"/>
        <v>0</v>
      </c>
      <c r="P1109" s="29">
        <f t="shared" si="612"/>
        <v>0</v>
      </c>
      <c r="Q1109" s="29">
        <f t="shared" si="612"/>
        <v>0</v>
      </c>
      <c r="R1109" s="29">
        <f>R1111+R1112+R1114+R1110+R1113</f>
        <v>0</v>
      </c>
      <c r="S1109" s="29">
        <f>S1111+S1112+S1114+S1110+S1113</f>
        <v>0</v>
      </c>
    </row>
    <row r="1110" spans="1:19" s="12" customFormat="1" ht="14.25" hidden="1" customHeight="1">
      <c r="A1110" s="191"/>
      <c r="B1110" s="5"/>
      <c r="C1110" s="5"/>
      <c r="D1110" s="6"/>
      <c r="E1110" s="6"/>
      <c r="F1110" s="172"/>
      <c r="G1110" s="172"/>
      <c r="H1110" s="10"/>
      <c r="I1110" s="129"/>
      <c r="J1110" s="29">
        <v>61.6</v>
      </c>
      <c r="K1110" s="29"/>
      <c r="L1110" s="29"/>
      <c r="M1110" s="29"/>
      <c r="N1110" s="2">
        <f>SUM(J1110:M1110)</f>
        <v>61.6</v>
      </c>
      <c r="O1110" s="29"/>
      <c r="P1110" s="29"/>
      <c r="Q1110" s="29"/>
      <c r="R1110" s="2"/>
      <c r="S1110" s="2"/>
    </row>
    <row r="1111" spans="1:19" s="12" customFormat="1" ht="13.5" hidden="1" customHeight="1">
      <c r="A1111" s="191"/>
      <c r="B1111" s="5"/>
      <c r="C1111" s="5"/>
      <c r="D1111" s="6"/>
      <c r="E1111" s="6"/>
      <c r="F1111" s="172"/>
      <c r="G1111" s="172"/>
      <c r="H1111" s="10"/>
      <c r="I1111" s="10" t="s">
        <v>303</v>
      </c>
      <c r="J1111" s="2">
        <v>149.6</v>
      </c>
      <c r="K1111" s="2"/>
      <c r="L1111" s="2"/>
      <c r="M1111" s="2"/>
      <c r="N1111" s="2">
        <f>SUM(J1111:M1111)</f>
        <v>149.6</v>
      </c>
      <c r="O1111" s="2"/>
      <c r="P1111" s="2"/>
      <c r="Q1111" s="2"/>
      <c r="R1111" s="2"/>
      <c r="S1111" s="2"/>
    </row>
    <row r="1112" spans="1:19" s="12" customFormat="1" ht="13.5" hidden="1" customHeight="1">
      <c r="A1112" s="191" t="s">
        <v>228</v>
      </c>
      <c r="B1112" s="5"/>
      <c r="C1112" s="5"/>
      <c r="D1112" s="6"/>
      <c r="E1112" s="6"/>
      <c r="F1112" s="172"/>
      <c r="G1112" s="172"/>
      <c r="H1112" s="10"/>
      <c r="I1112" s="10" t="s">
        <v>303</v>
      </c>
      <c r="J1112" s="2"/>
      <c r="K1112" s="2"/>
      <c r="L1112" s="2"/>
      <c r="M1112" s="2"/>
      <c r="N1112" s="2">
        <f>SUM(J1112:M1112)</f>
        <v>0</v>
      </c>
      <c r="O1112" s="2"/>
      <c r="P1112" s="2"/>
      <c r="Q1112" s="2"/>
      <c r="R1112" s="2"/>
      <c r="S1112" s="2"/>
    </row>
    <row r="1113" spans="1:19" s="12" customFormat="1" ht="13.5" hidden="1" customHeight="1">
      <c r="A1113" s="191"/>
      <c r="B1113" s="5"/>
      <c r="C1113" s="5"/>
      <c r="D1113" s="6"/>
      <c r="E1113" s="6"/>
      <c r="F1113" s="172"/>
      <c r="G1113" s="172"/>
      <c r="H1113" s="10"/>
      <c r="I1113" s="10"/>
      <c r="J1113" s="2">
        <v>485.6</v>
      </c>
      <c r="K1113" s="2"/>
      <c r="L1113" s="2"/>
      <c r="M1113" s="2"/>
      <c r="N1113" s="2">
        <f>SUM(J1113:M1113)</f>
        <v>485.6</v>
      </c>
      <c r="O1113" s="2"/>
      <c r="P1113" s="2"/>
      <c r="Q1113" s="2"/>
      <c r="R1113" s="2"/>
      <c r="S1113" s="2"/>
    </row>
    <row r="1114" spans="1:19" s="12" customFormat="1" ht="14.25" hidden="1" customHeight="1">
      <c r="A1114" s="191"/>
      <c r="B1114" s="5"/>
      <c r="C1114" s="5"/>
      <c r="D1114" s="6"/>
      <c r="E1114" s="6"/>
      <c r="F1114" s="172"/>
      <c r="G1114" s="172"/>
      <c r="H1114" s="10"/>
      <c r="I1114" s="10"/>
      <c r="J1114" s="2">
        <v>5225</v>
      </c>
      <c r="K1114" s="2">
        <f>-5225+5225</f>
        <v>0</v>
      </c>
      <c r="L1114" s="2"/>
      <c r="M1114" s="2"/>
      <c r="N1114" s="2">
        <f>SUM(J1114:M1114)</f>
        <v>5225</v>
      </c>
      <c r="O1114" s="2"/>
      <c r="P1114" s="2"/>
      <c r="Q1114" s="2"/>
      <c r="R1114" s="2"/>
      <c r="S1114" s="2"/>
    </row>
    <row r="1115" spans="1:19" s="12" customFormat="1" ht="14.25" hidden="1" customHeight="1">
      <c r="A1115" s="72" t="s">
        <v>914</v>
      </c>
      <c r="B1115" s="70" t="s">
        <v>277</v>
      </c>
      <c r="C1115" s="70" t="s">
        <v>247</v>
      </c>
      <c r="D1115" s="78" t="s">
        <v>119</v>
      </c>
      <c r="E1115" s="155" t="s">
        <v>172</v>
      </c>
      <c r="F1115" s="156" t="s">
        <v>122</v>
      </c>
      <c r="G1115" s="156" t="s">
        <v>340</v>
      </c>
      <c r="H1115" s="157" t="s">
        <v>915</v>
      </c>
      <c r="I1115" s="223"/>
      <c r="J1115" s="2"/>
      <c r="K1115" s="2"/>
      <c r="L1115" s="2"/>
      <c r="M1115" s="2"/>
      <c r="N1115" s="2"/>
      <c r="O1115" s="2"/>
      <c r="P1115" s="2"/>
      <c r="Q1115" s="2"/>
      <c r="R1115" s="158">
        <f t="shared" ref="R1115:S1117" si="613">R1116</f>
        <v>0</v>
      </c>
      <c r="S1115" s="158">
        <f t="shared" si="613"/>
        <v>0</v>
      </c>
    </row>
    <row r="1116" spans="1:19" s="12" customFormat="1" ht="14.25" hidden="1" customHeight="1">
      <c r="A1116" s="150" t="s">
        <v>187</v>
      </c>
      <c r="B1116" s="70" t="s">
        <v>277</v>
      </c>
      <c r="C1116" s="70" t="s">
        <v>247</v>
      </c>
      <c r="D1116" s="78" t="s">
        <v>119</v>
      </c>
      <c r="E1116" s="26" t="s">
        <v>172</v>
      </c>
      <c r="F1116" s="27" t="s">
        <v>122</v>
      </c>
      <c r="G1116" s="27" t="s">
        <v>340</v>
      </c>
      <c r="H1116" s="1" t="s">
        <v>915</v>
      </c>
      <c r="I1116" s="10" t="s">
        <v>188</v>
      </c>
      <c r="J1116" s="2"/>
      <c r="K1116" s="2"/>
      <c r="L1116" s="2"/>
      <c r="M1116" s="2"/>
      <c r="N1116" s="2"/>
      <c r="O1116" s="2"/>
      <c r="P1116" s="2"/>
      <c r="Q1116" s="2"/>
      <c r="R1116" s="2">
        <f t="shared" si="613"/>
        <v>0</v>
      </c>
      <c r="S1116" s="2">
        <f t="shared" si="613"/>
        <v>0</v>
      </c>
    </row>
    <row r="1117" spans="1:19" s="12" customFormat="1" ht="14.25" hidden="1" customHeight="1">
      <c r="A1117" s="151" t="s">
        <v>189</v>
      </c>
      <c r="B1117" s="130" t="s">
        <v>277</v>
      </c>
      <c r="C1117" s="130" t="s">
        <v>247</v>
      </c>
      <c r="D1117" s="131" t="s">
        <v>119</v>
      </c>
      <c r="E1117" s="132" t="s">
        <v>172</v>
      </c>
      <c r="F1117" s="133" t="s">
        <v>122</v>
      </c>
      <c r="G1117" s="133" t="s">
        <v>340</v>
      </c>
      <c r="H1117" s="134" t="s">
        <v>915</v>
      </c>
      <c r="I1117" s="10" t="s">
        <v>190</v>
      </c>
      <c r="J1117" s="2"/>
      <c r="K1117" s="2"/>
      <c r="L1117" s="2"/>
      <c r="M1117" s="2"/>
      <c r="N1117" s="2"/>
      <c r="O1117" s="2"/>
      <c r="P1117" s="2"/>
      <c r="Q1117" s="2"/>
      <c r="R1117" s="2">
        <f t="shared" si="613"/>
        <v>0</v>
      </c>
      <c r="S1117" s="2">
        <f t="shared" si="613"/>
        <v>0</v>
      </c>
    </row>
    <row r="1118" spans="1:19" s="12" customFormat="1" ht="14.25" hidden="1" customHeight="1">
      <c r="A1118" s="191" t="s">
        <v>736</v>
      </c>
      <c r="B1118" s="5"/>
      <c r="C1118" s="5"/>
      <c r="D1118" s="6"/>
      <c r="E1118" s="6"/>
      <c r="F1118" s="172"/>
      <c r="G1118" s="172"/>
      <c r="H1118" s="10"/>
      <c r="I1118" s="10" t="s">
        <v>303</v>
      </c>
      <c r="J1118" s="2"/>
      <c r="K1118" s="2"/>
      <c r="L1118" s="2"/>
      <c r="M1118" s="2"/>
      <c r="N1118" s="2"/>
      <c r="O1118" s="2"/>
      <c r="P1118" s="2"/>
      <c r="Q1118" s="2"/>
      <c r="R1118" s="2"/>
      <c r="S1118" s="2"/>
    </row>
    <row r="1119" spans="1:19" s="24" customFormat="1" ht="15.75" hidden="1" customHeight="1">
      <c r="A1119" s="72" t="s">
        <v>307</v>
      </c>
      <c r="B1119" s="70" t="s">
        <v>277</v>
      </c>
      <c r="C1119" s="70" t="s">
        <v>247</v>
      </c>
      <c r="D1119" s="78" t="s">
        <v>119</v>
      </c>
      <c r="E1119" s="155" t="s">
        <v>172</v>
      </c>
      <c r="F1119" s="156" t="s">
        <v>122</v>
      </c>
      <c r="G1119" s="156" t="s">
        <v>340</v>
      </c>
      <c r="H1119" s="157" t="s">
        <v>382</v>
      </c>
      <c r="I1119" s="157"/>
      <c r="J1119" s="158" t="e">
        <f>J1120+J1122</f>
        <v>#REF!</v>
      </c>
      <c r="K1119" s="158" t="e">
        <f>K1120+K1122</f>
        <v>#REF!</v>
      </c>
      <c r="L1119" s="158" t="e">
        <f t="shared" ref="L1119:R1119" si="614">L1120+L1122</f>
        <v>#REF!</v>
      </c>
      <c r="M1119" s="158" t="e">
        <f t="shared" si="614"/>
        <v>#REF!</v>
      </c>
      <c r="N1119" s="158" t="e">
        <f t="shared" si="614"/>
        <v>#REF!</v>
      </c>
      <c r="O1119" s="158" t="e">
        <f t="shared" si="614"/>
        <v>#REF!</v>
      </c>
      <c r="P1119" s="158" t="e">
        <f t="shared" si="614"/>
        <v>#REF!</v>
      </c>
      <c r="Q1119" s="158" t="e">
        <f t="shared" si="614"/>
        <v>#REF!</v>
      </c>
      <c r="R1119" s="158">
        <f t="shared" si="614"/>
        <v>0</v>
      </c>
      <c r="S1119" s="158">
        <f t="shared" ref="S1119" si="615">S1120+S1122</f>
        <v>0</v>
      </c>
    </row>
    <row r="1120" spans="1:19" s="17" customFormat="1" ht="26.25" hidden="1" customHeight="1">
      <c r="A1120" s="18" t="s">
        <v>140</v>
      </c>
      <c r="B1120" s="70" t="s">
        <v>277</v>
      </c>
      <c r="C1120" s="70" t="s">
        <v>247</v>
      </c>
      <c r="D1120" s="78" t="s">
        <v>119</v>
      </c>
      <c r="E1120" s="26" t="s">
        <v>172</v>
      </c>
      <c r="F1120" s="27" t="s">
        <v>122</v>
      </c>
      <c r="G1120" s="27" t="s">
        <v>340</v>
      </c>
      <c r="H1120" s="1" t="s">
        <v>382</v>
      </c>
      <c r="I1120" s="16">
        <v>200</v>
      </c>
      <c r="J1120" s="30">
        <f>J1121</f>
        <v>0</v>
      </c>
      <c r="K1120" s="30">
        <f>K1121</f>
        <v>0</v>
      </c>
      <c r="L1120" s="30">
        <f t="shared" ref="L1120:S1120" si="616">L1121</f>
        <v>0</v>
      </c>
      <c r="M1120" s="30">
        <f t="shared" si="616"/>
        <v>0</v>
      </c>
      <c r="N1120" s="30">
        <f t="shared" si="616"/>
        <v>0</v>
      </c>
      <c r="O1120" s="30">
        <f t="shared" si="616"/>
        <v>0</v>
      </c>
      <c r="P1120" s="30">
        <f t="shared" si="616"/>
        <v>0</v>
      </c>
      <c r="Q1120" s="30">
        <f t="shared" si="616"/>
        <v>0</v>
      </c>
      <c r="R1120" s="30">
        <f t="shared" si="616"/>
        <v>0</v>
      </c>
      <c r="S1120" s="30">
        <f t="shared" si="616"/>
        <v>0</v>
      </c>
    </row>
    <row r="1121" spans="1:19" s="24" customFormat="1" ht="26.25" hidden="1" customHeight="1">
      <c r="A1121" s="109" t="s">
        <v>142</v>
      </c>
      <c r="B1121" s="130" t="s">
        <v>277</v>
      </c>
      <c r="C1121" s="130" t="s">
        <v>247</v>
      </c>
      <c r="D1121" s="131" t="s">
        <v>119</v>
      </c>
      <c r="E1121" s="132" t="s">
        <v>172</v>
      </c>
      <c r="F1121" s="133" t="s">
        <v>122</v>
      </c>
      <c r="G1121" s="133" t="s">
        <v>340</v>
      </c>
      <c r="H1121" s="134" t="s">
        <v>382</v>
      </c>
      <c r="I1121" s="56">
        <v>240</v>
      </c>
      <c r="J1121" s="128"/>
      <c r="K1121" s="128"/>
      <c r="L1121" s="128"/>
      <c r="M1121" s="128"/>
      <c r="N1121" s="2">
        <f>SUM(J1121:M1121)</f>
        <v>0</v>
      </c>
      <c r="O1121" s="128"/>
      <c r="P1121" s="128"/>
      <c r="Q1121" s="128"/>
      <c r="R1121" s="2">
        <f>N1121+Q1121</f>
        <v>0</v>
      </c>
      <c r="S1121" s="2">
        <f>O1121+R1121</f>
        <v>0</v>
      </c>
    </row>
    <row r="1122" spans="1:19" s="24" customFormat="1" ht="30" hidden="1" customHeight="1">
      <c r="A1122" s="150" t="s">
        <v>187</v>
      </c>
      <c r="B1122" s="70" t="s">
        <v>277</v>
      </c>
      <c r="C1122" s="70" t="s">
        <v>247</v>
      </c>
      <c r="D1122" s="78" t="s">
        <v>119</v>
      </c>
      <c r="E1122" s="26" t="s">
        <v>172</v>
      </c>
      <c r="F1122" s="27" t="s">
        <v>122</v>
      </c>
      <c r="G1122" s="27" t="s">
        <v>340</v>
      </c>
      <c r="H1122" s="1" t="s">
        <v>382</v>
      </c>
      <c r="I1122" s="1" t="s">
        <v>188</v>
      </c>
      <c r="J1122" s="30" t="e">
        <f t="shared" ref="J1122:S1122" si="617">J1123</f>
        <v>#REF!</v>
      </c>
      <c r="K1122" s="30" t="e">
        <f t="shared" si="617"/>
        <v>#REF!</v>
      </c>
      <c r="L1122" s="30" t="e">
        <f t="shared" si="617"/>
        <v>#REF!</v>
      </c>
      <c r="M1122" s="30" t="e">
        <f t="shared" si="617"/>
        <v>#REF!</v>
      </c>
      <c r="N1122" s="30" t="e">
        <f t="shared" si="617"/>
        <v>#REF!</v>
      </c>
      <c r="O1122" s="30" t="e">
        <f t="shared" si="617"/>
        <v>#REF!</v>
      </c>
      <c r="P1122" s="30" t="e">
        <f t="shared" si="617"/>
        <v>#REF!</v>
      </c>
      <c r="Q1122" s="30" t="e">
        <f t="shared" si="617"/>
        <v>#REF!</v>
      </c>
      <c r="R1122" s="30">
        <f t="shared" si="617"/>
        <v>0</v>
      </c>
      <c r="S1122" s="30">
        <f t="shared" si="617"/>
        <v>0</v>
      </c>
    </row>
    <row r="1123" spans="1:19" s="24" customFormat="1" ht="20.25" hidden="1" customHeight="1">
      <c r="A1123" s="171" t="s">
        <v>189</v>
      </c>
      <c r="B1123" s="130" t="s">
        <v>277</v>
      </c>
      <c r="C1123" s="130" t="s">
        <v>247</v>
      </c>
      <c r="D1123" s="131" t="s">
        <v>119</v>
      </c>
      <c r="E1123" s="132" t="s">
        <v>172</v>
      </c>
      <c r="F1123" s="133" t="s">
        <v>122</v>
      </c>
      <c r="G1123" s="133" t="s">
        <v>340</v>
      </c>
      <c r="H1123" s="134" t="s">
        <v>382</v>
      </c>
      <c r="I1123" s="134" t="s">
        <v>190</v>
      </c>
      <c r="J1123" s="128" t="e">
        <f>J1124+J1125+#REF!</f>
        <v>#REF!</v>
      </c>
      <c r="K1123" s="128" t="e">
        <f>K1124+K1125+#REF!</f>
        <v>#REF!</v>
      </c>
      <c r="L1123" s="128" t="e">
        <f>L1124+L1125+#REF!</f>
        <v>#REF!</v>
      </c>
      <c r="M1123" s="128" t="e">
        <f>M1124+M1125+#REF!</f>
        <v>#REF!</v>
      </c>
      <c r="N1123" s="128" t="e">
        <f>N1124+N1125+#REF!</f>
        <v>#REF!</v>
      </c>
      <c r="O1123" s="128" t="e">
        <f>O1124+O1125+#REF!</f>
        <v>#REF!</v>
      </c>
      <c r="P1123" s="128" t="e">
        <f>P1124+P1125+#REF!</f>
        <v>#REF!</v>
      </c>
      <c r="Q1123" s="128" t="e">
        <f>Q1124+Q1125+#REF!</f>
        <v>#REF!</v>
      </c>
      <c r="R1123" s="128">
        <f>R1124+R1125+R1126+R1127</f>
        <v>0</v>
      </c>
      <c r="S1123" s="128">
        <f>S1124+S1125+S1126+S1127</f>
        <v>0</v>
      </c>
    </row>
    <row r="1124" spans="1:19" s="12" customFormat="1" ht="15.75" hidden="1" customHeight="1">
      <c r="A1124" s="196" t="s">
        <v>737</v>
      </c>
      <c r="B1124" s="5"/>
      <c r="C1124" s="5"/>
      <c r="D1124" s="6"/>
      <c r="E1124" s="7"/>
      <c r="F1124" s="8"/>
      <c r="G1124" s="8"/>
      <c r="H1124" s="9"/>
      <c r="I1124" s="9" t="s">
        <v>303</v>
      </c>
      <c r="J1124" s="2">
        <v>650</v>
      </c>
      <c r="K1124" s="2">
        <v>95.7</v>
      </c>
      <c r="L1124" s="2"/>
      <c r="M1124" s="2"/>
      <c r="N1124" s="2">
        <f>SUM(J1124:M1124)</f>
        <v>745.7</v>
      </c>
      <c r="O1124" s="2"/>
      <c r="P1124" s="2"/>
      <c r="Q1124" s="2"/>
      <c r="R1124" s="2"/>
      <c r="S1124" s="2"/>
    </row>
    <row r="1125" spans="1:19" s="12" customFormat="1" ht="24.75" hidden="1" customHeight="1">
      <c r="A1125" s="196" t="s">
        <v>418</v>
      </c>
      <c r="B1125" s="5"/>
      <c r="C1125" s="5"/>
      <c r="D1125" s="6"/>
      <c r="E1125" s="7"/>
      <c r="F1125" s="8"/>
      <c r="G1125" s="8"/>
      <c r="H1125" s="9"/>
      <c r="I1125" s="9"/>
      <c r="J1125" s="2">
        <v>40</v>
      </c>
      <c r="K1125" s="2">
        <v>-40</v>
      </c>
      <c r="L1125" s="2"/>
      <c r="M1125" s="2"/>
      <c r="N1125" s="2">
        <f>SUM(J1125:M1125)</f>
        <v>0</v>
      </c>
      <c r="O1125" s="2"/>
      <c r="P1125" s="2"/>
      <c r="Q1125" s="2"/>
      <c r="R1125" s="2">
        <v>0</v>
      </c>
      <c r="S1125" s="2"/>
    </row>
    <row r="1126" spans="1:19" s="12" customFormat="1" ht="24.75" hidden="1" customHeight="1">
      <c r="A1126" s="196" t="s">
        <v>916</v>
      </c>
      <c r="B1126" s="5"/>
      <c r="C1126" s="5"/>
      <c r="D1126" s="6"/>
      <c r="E1126" s="7"/>
      <c r="F1126" s="8"/>
      <c r="G1126" s="8"/>
      <c r="H1126" s="9"/>
      <c r="I1126" s="9"/>
      <c r="J1126" s="2"/>
      <c r="K1126" s="2"/>
      <c r="L1126" s="2"/>
      <c r="M1126" s="2"/>
      <c r="N1126" s="2"/>
      <c r="O1126" s="2"/>
      <c r="P1126" s="2"/>
      <c r="Q1126" s="2"/>
      <c r="R1126" s="2"/>
      <c r="S1126" s="2"/>
    </row>
    <row r="1127" spans="1:19" s="12" customFormat="1" ht="24.75" hidden="1" customHeight="1">
      <c r="A1127" s="196" t="s">
        <v>917</v>
      </c>
      <c r="B1127" s="5"/>
      <c r="C1127" s="5"/>
      <c r="D1127" s="6"/>
      <c r="E1127" s="7"/>
      <c r="F1127" s="8"/>
      <c r="G1127" s="8"/>
      <c r="H1127" s="9"/>
      <c r="I1127" s="9"/>
      <c r="J1127" s="2"/>
      <c r="K1127" s="2"/>
      <c r="L1127" s="2"/>
      <c r="M1127" s="2"/>
      <c r="N1127" s="2"/>
      <c r="O1127" s="2"/>
      <c r="P1127" s="2"/>
      <c r="Q1127" s="2"/>
      <c r="R1127" s="2"/>
      <c r="S1127" s="2"/>
    </row>
    <row r="1128" spans="1:19" s="76" customFormat="1" ht="39" hidden="1" customHeight="1">
      <c r="A1128" s="138" t="s">
        <v>823</v>
      </c>
      <c r="B1128" s="67" t="s">
        <v>277</v>
      </c>
      <c r="C1128" s="67" t="s">
        <v>247</v>
      </c>
      <c r="D1128" s="116" t="s">
        <v>119</v>
      </c>
      <c r="E1128" s="139" t="s">
        <v>289</v>
      </c>
      <c r="F1128" s="140" t="s">
        <v>122</v>
      </c>
      <c r="G1128" s="140" t="s">
        <v>340</v>
      </c>
      <c r="H1128" s="141" t="s">
        <v>341</v>
      </c>
      <c r="I1128" s="142"/>
      <c r="J1128" s="143">
        <f t="shared" ref="J1128:S1130" si="618">J1129</f>
        <v>8612.5</v>
      </c>
      <c r="K1128" s="143">
        <f t="shared" si="618"/>
        <v>-7976.9</v>
      </c>
      <c r="L1128" s="143">
        <f t="shared" si="618"/>
        <v>0</v>
      </c>
      <c r="M1128" s="143">
        <f t="shared" si="618"/>
        <v>0</v>
      </c>
      <c r="N1128" s="143">
        <f t="shared" si="618"/>
        <v>635.6</v>
      </c>
      <c r="O1128" s="143">
        <f t="shared" si="618"/>
        <v>0</v>
      </c>
      <c r="P1128" s="143">
        <f t="shared" si="618"/>
        <v>0</v>
      </c>
      <c r="Q1128" s="143">
        <f t="shared" si="618"/>
        <v>0</v>
      </c>
      <c r="R1128" s="143">
        <f t="shared" si="618"/>
        <v>0</v>
      </c>
      <c r="S1128" s="143">
        <f t="shared" si="618"/>
        <v>0</v>
      </c>
    </row>
    <row r="1129" spans="1:19" s="17" customFormat="1" ht="18" hidden="1" customHeight="1">
      <c r="A1129" s="72" t="s">
        <v>186</v>
      </c>
      <c r="B1129" s="70" t="s">
        <v>277</v>
      </c>
      <c r="C1129" s="70" t="s">
        <v>247</v>
      </c>
      <c r="D1129" s="78" t="s">
        <v>119</v>
      </c>
      <c r="E1129" s="26" t="s">
        <v>289</v>
      </c>
      <c r="F1129" s="27" t="s">
        <v>122</v>
      </c>
      <c r="G1129" s="27" t="s">
        <v>340</v>
      </c>
      <c r="H1129" s="1" t="s">
        <v>350</v>
      </c>
      <c r="I1129" s="1"/>
      <c r="J1129" s="30">
        <f t="shared" si="618"/>
        <v>8612.5</v>
      </c>
      <c r="K1129" s="30">
        <f t="shared" si="618"/>
        <v>-7976.9</v>
      </c>
      <c r="L1129" s="30">
        <f t="shared" si="618"/>
        <v>0</v>
      </c>
      <c r="M1129" s="30">
        <f t="shared" si="618"/>
        <v>0</v>
      </c>
      <c r="N1129" s="30">
        <f t="shared" si="618"/>
        <v>635.6</v>
      </c>
      <c r="O1129" s="30">
        <f t="shared" si="618"/>
        <v>0</v>
      </c>
      <c r="P1129" s="30">
        <f t="shared" si="618"/>
        <v>0</v>
      </c>
      <c r="Q1129" s="30">
        <f t="shared" si="618"/>
        <v>0</v>
      </c>
      <c r="R1129" s="30">
        <f t="shared" si="618"/>
        <v>0</v>
      </c>
      <c r="S1129" s="30">
        <f t="shared" si="618"/>
        <v>0</v>
      </c>
    </row>
    <row r="1130" spans="1:19" s="17" customFormat="1" ht="17.25" hidden="1" customHeight="1">
      <c r="A1130" s="150" t="s">
        <v>187</v>
      </c>
      <c r="B1130" s="70" t="s">
        <v>277</v>
      </c>
      <c r="C1130" s="70" t="s">
        <v>247</v>
      </c>
      <c r="D1130" s="78" t="s">
        <v>119</v>
      </c>
      <c r="E1130" s="26" t="s">
        <v>289</v>
      </c>
      <c r="F1130" s="27" t="s">
        <v>122</v>
      </c>
      <c r="G1130" s="27" t="s">
        <v>340</v>
      </c>
      <c r="H1130" s="1" t="s">
        <v>350</v>
      </c>
      <c r="I1130" s="127" t="s">
        <v>188</v>
      </c>
      <c r="J1130" s="32">
        <f t="shared" si="618"/>
        <v>8612.5</v>
      </c>
      <c r="K1130" s="32">
        <f t="shared" si="618"/>
        <v>-7976.9</v>
      </c>
      <c r="L1130" s="32">
        <f t="shared" si="618"/>
        <v>0</v>
      </c>
      <c r="M1130" s="32">
        <f t="shared" si="618"/>
        <v>0</v>
      </c>
      <c r="N1130" s="32">
        <f t="shared" si="618"/>
        <v>635.6</v>
      </c>
      <c r="O1130" s="32">
        <f t="shared" si="618"/>
        <v>0</v>
      </c>
      <c r="P1130" s="32">
        <f t="shared" si="618"/>
        <v>0</v>
      </c>
      <c r="Q1130" s="32">
        <f t="shared" si="618"/>
        <v>0</v>
      </c>
      <c r="R1130" s="32">
        <f t="shared" si="618"/>
        <v>0</v>
      </c>
      <c r="S1130" s="32">
        <f t="shared" si="618"/>
        <v>0</v>
      </c>
    </row>
    <row r="1131" spans="1:19" s="76" customFormat="1" ht="18" hidden="1" customHeight="1">
      <c r="A1131" s="151" t="s">
        <v>189</v>
      </c>
      <c r="B1131" s="130" t="s">
        <v>277</v>
      </c>
      <c r="C1131" s="130" t="s">
        <v>247</v>
      </c>
      <c r="D1131" s="131" t="s">
        <v>119</v>
      </c>
      <c r="E1131" s="132" t="s">
        <v>289</v>
      </c>
      <c r="F1131" s="133" t="s">
        <v>122</v>
      </c>
      <c r="G1131" s="133" t="s">
        <v>340</v>
      </c>
      <c r="H1131" s="134" t="s">
        <v>350</v>
      </c>
      <c r="I1131" s="135" t="s">
        <v>190</v>
      </c>
      <c r="J1131" s="40">
        <f>SUM(J1132:J1136)</f>
        <v>8612.5</v>
      </c>
      <c r="K1131" s="40">
        <f>SUM(K1132:K1136)</f>
        <v>-7976.9</v>
      </c>
      <c r="L1131" s="40">
        <f t="shared" ref="L1131:R1131" si="619">SUM(L1132:L1136)</f>
        <v>0</v>
      </c>
      <c r="M1131" s="40">
        <f t="shared" si="619"/>
        <v>0</v>
      </c>
      <c r="N1131" s="40">
        <f t="shared" si="619"/>
        <v>635.6</v>
      </c>
      <c r="O1131" s="40">
        <f t="shared" si="619"/>
        <v>0</v>
      </c>
      <c r="P1131" s="40">
        <f t="shared" si="619"/>
        <v>0</v>
      </c>
      <c r="Q1131" s="40">
        <f t="shared" si="619"/>
        <v>0</v>
      </c>
      <c r="R1131" s="40">
        <f t="shared" si="619"/>
        <v>0</v>
      </c>
      <c r="S1131" s="40">
        <f t="shared" ref="S1131" si="620">SUM(S1132:S1136)</f>
        <v>0</v>
      </c>
    </row>
    <row r="1132" spans="1:19" s="12" customFormat="1" ht="36.75" hidden="1" customHeight="1">
      <c r="A1132" s="4" t="s">
        <v>821</v>
      </c>
      <c r="B1132" s="5"/>
      <c r="C1132" s="5"/>
      <c r="D1132" s="6"/>
      <c r="E1132" s="7"/>
      <c r="F1132" s="8"/>
      <c r="G1132" s="8"/>
      <c r="H1132" s="9"/>
      <c r="I1132" s="10"/>
      <c r="J1132" s="11">
        <f>340.2+390</f>
        <v>730.2</v>
      </c>
      <c r="K1132" s="11">
        <f>-201.2-49</f>
        <v>-250.2</v>
      </c>
      <c r="L1132" s="11"/>
      <c r="M1132" s="11"/>
      <c r="N1132" s="2">
        <f>SUM(J1132:M1132)</f>
        <v>480.00000000000006</v>
      </c>
      <c r="O1132" s="11"/>
      <c r="P1132" s="11"/>
      <c r="Q1132" s="11"/>
      <c r="R1132" s="2"/>
      <c r="S1132" s="2"/>
    </row>
    <row r="1133" spans="1:19" s="12" customFormat="1" ht="25.5" hidden="1" customHeight="1">
      <c r="A1133" s="4" t="s">
        <v>807</v>
      </c>
      <c r="B1133" s="5"/>
      <c r="C1133" s="5"/>
      <c r="D1133" s="6"/>
      <c r="E1133" s="7"/>
      <c r="F1133" s="8"/>
      <c r="G1133" s="8"/>
      <c r="H1133" s="9"/>
      <c r="I1133" s="10"/>
      <c r="J1133" s="11">
        <f>64.7+2500+844.3</f>
        <v>3409</v>
      </c>
      <c r="K1133" s="11">
        <f>-64.7-844.3-1625.2-874.8</f>
        <v>-3409</v>
      </c>
      <c r="L1133" s="11"/>
      <c r="M1133" s="11"/>
      <c r="N1133" s="2">
        <f>SUM(J1133:M1133)</f>
        <v>0</v>
      </c>
      <c r="O1133" s="11"/>
      <c r="P1133" s="11"/>
      <c r="Q1133" s="11"/>
      <c r="R1133" s="2"/>
      <c r="S1133" s="2"/>
    </row>
    <row r="1134" spans="1:19" s="12" customFormat="1" ht="15.75" hidden="1" customHeight="1">
      <c r="A1134" s="4" t="s">
        <v>767</v>
      </c>
      <c r="B1134" s="5"/>
      <c r="C1134" s="5"/>
      <c r="D1134" s="6"/>
      <c r="E1134" s="7"/>
      <c r="F1134" s="8"/>
      <c r="G1134" s="8"/>
      <c r="H1134" s="9"/>
      <c r="I1134" s="10"/>
      <c r="J1134" s="11">
        <v>106.6</v>
      </c>
      <c r="K1134" s="11"/>
      <c r="L1134" s="11"/>
      <c r="M1134" s="11"/>
      <c r="N1134" s="2">
        <f>SUM(J1134:M1134)</f>
        <v>106.6</v>
      </c>
      <c r="O1134" s="11"/>
      <c r="P1134" s="11"/>
      <c r="Q1134" s="11"/>
      <c r="R1134" s="2"/>
      <c r="S1134" s="2"/>
    </row>
    <row r="1135" spans="1:19" s="12" customFormat="1" ht="15" hidden="1" customHeight="1">
      <c r="A1135" s="4" t="s">
        <v>768</v>
      </c>
      <c r="B1135" s="5"/>
      <c r="C1135" s="5"/>
      <c r="D1135" s="6"/>
      <c r="E1135" s="7"/>
      <c r="F1135" s="8"/>
      <c r="G1135" s="8"/>
      <c r="H1135" s="9"/>
      <c r="I1135" s="10"/>
      <c r="J1135" s="11">
        <v>49</v>
      </c>
      <c r="K1135" s="11"/>
      <c r="L1135" s="11"/>
      <c r="M1135" s="11"/>
      <c r="N1135" s="2">
        <f>SUM(J1135:M1135)</f>
        <v>49</v>
      </c>
      <c r="O1135" s="11"/>
      <c r="P1135" s="11"/>
      <c r="Q1135" s="11"/>
      <c r="R1135" s="2"/>
      <c r="S1135" s="2"/>
    </row>
    <row r="1136" spans="1:19" s="12" customFormat="1" ht="15" hidden="1" customHeight="1">
      <c r="A1136" s="4" t="s">
        <v>775</v>
      </c>
      <c r="B1136" s="5"/>
      <c r="C1136" s="5"/>
      <c r="D1136" s="6"/>
      <c r="E1136" s="7"/>
      <c r="F1136" s="8"/>
      <c r="G1136" s="8"/>
      <c r="H1136" s="9"/>
      <c r="I1136" s="10"/>
      <c r="J1136" s="11">
        <v>4317.7</v>
      </c>
      <c r="K1136" s="11">
        <v>-4317.7</v>
      </c>
      <c r="L1136" s="11"/>
      <c r="M1136" s="11"/>
      <c r="N1136" s="2">
        <f>SUM(J1136:M1136)</f>
        <v>0</v>
      </c>
      <c r="O1136" s="11"/>
      <c r="P1136" s="11"/>
      <c r="Q1136" s="11"/>
      <c r="R1136" s="2"/>
      <c r="S1136" s="2"/>
    </row>
    <row r="1137" spans="1:19" s="17" customFormat="1" ht="25.5" customHeight="1">
      <c r="A1137" s="136" t="s">
        <v>930</v>
      </c>
      <c r="B1137" s="97" t="s">
        <v>277</v>
      </c>
      <c r="C1137" s="97" t="s">
        <v>247</v>
      </c>
      <c r="D1137" s="98" t="s">
        <v>119</v>
      </c>
      <c r="E1137" s="98" t="s">
        <v>482</v>
      </c>
      <c r="F1137" s="99" t="s">
        <v>122</v>
      </c>
      <c r="G1137" s="99" t="s">
        <v>340</v>
      </c>
      <c r="H1137" s="100" t="s">
        <v>341</v>
      </c>
      <c r="I1137" s="100"/>
      <c r="J1137" s="101">
        <f t="shared" ref="J1137:S1139" si="621">J1138</f>
        <v>63322.400000000001</v>
      </c>
      <c r="K1137" s="101">
        <f t="shared" si="621"/>
        <v>-192</v>
      </c>
      <c r="L1137" s="101">
        <f t="shared" si="621"/>
        <v>-203</v>
      </c>
      <c r="M1137" s="101">
        <f t="shared" si="621"/>
        <v>0</v>
      </c>
      <c r="N1137" s="101">
        <f t="shared" si="621"/>
        <v>62927.4</v>
      </c>
      <c r="O1137" s="101">
        <f t="shared" si="621"/>
        <v>0</v>
      </c>
      <c r="P1137" s="101">
        <f t="shared" si="621"/>
        <v>0</v>
      </c>
      <c r="Q1137" s="101">
        <f t="shared" si="621"/>
        <v>0</v>
      </c>
      <c r="R1137" s="101">
        <f t="shared" si="621"/>
        <v>0</v>
      </c>
      <c r="S1137" s="101">
        <f t="shared" si="621"/>
        <v>74113.299999999988</v>
      </c>
    </row>
    <row r="1138" spans="1:19" s="17" customFormat="1" ht="15" customHeight="1">
      <c r="A1138" s="72" t="s">
        <v>186</v>
      </c>
      <c r="B1138" s="70" t="s">
        <v>277</v>
      </c>
      <c r="C1138" s="70" t="s">
        <v>247</v>
      </c>
      <c r="D1138" s="78" t="s">
        <v>119</v>
      </c>
      <c r="E1138" s="26" t="s">
        <v>482</v>
      </c>
      <c r="F1138" s="27" t="s">
        <v>122</v>
      </c>
      <c r="G1138" s="27" t="s">
        <v>340</v>
      </c>
      <c r="H1138" s="1" t="s">
        <v>350</v>
      </c>
      <c r="I1138" s="127"/>
      <c r="J1138" s="32">
        <f t="shared" si="621"/>
        <v>63322.400000000001</v>
      </c>
      <c r="K1138" s="32">
        <f t="shared" si="621"/>
        <v>-192</v>
      </c>
      <c r="L1138" s="32">
        <f t="shared" si="621"/>
        <v>-203</v>
      </c>
      <c r="M1138" s="32">
        <f t="shared" si="621"/>
        <v>0</v>
      </c>
      <c r="N1138" s="32">
        <f t="shared" si="621"/>
        <v>62927.4</v>
      </c>
      <c r="O1138" s="32">
        <f t="shared" si="621"/>
        <v>0</v>
      </c>
      <c r="P1138" s="32">
        <f t="shared" si="621"/>
        <v>0</v>
      </c>
      <c r="Q1138" s="32">
        <f t="shared" si="621"/>
        <v>0</v>
      </c>
      <c r="R1138" s="32">
        <f t="shared" si="621"/>
        <v>0</v>
      </c>
      <c r="S1138" s="32">
        <f t="shared" si="621"/>
        <v>74113.299999999988</v>
      </c>
    </row>
    <row r="1139" spans="1:19" s="13" customFormat="1" ht="26.25" customHeight="1">
      <c r="A1139" s="150" t="s">
        <v>187</v>
      </c>
      <c r="B1139" s="14" t="s">
        <v>277</v>
      </c>
      <c r="C1139" s="14" t="s">
        <v>247</v>
      </c>
      <c r="D1139" s="15" t="s">
        <v>119</v>
      </c>
      <c r="E1139" s="15" t="s">
        <v>482</v>
      </c>
      <c r="F1139" s="108" t="s">
        <v>122</v>
      </c>
      <c r="G1139" s="108" t="s">
        <v>340</v>
      </c>
      <c r="H1139" s="3" t="s">
        <v>350</v>
      </c>
      <c r="I1139" s="3" t="s">
        <v>188</v>
      </c>
      <c r="J1139" s="31">
        <f t="shared" si="621"/>
        <v>63322.400000000001</v>
      </c>
      <c r="K1139" s="31">
        <f t="shared" si="621"/>
        <v>-192</v>
      </c>
      <c r="L1139" s="31">
        <f t="shared" si="621"/>
        <v>-203</v>
      </c>
      <c r="M1139" s="31">
        <f t="shared" si="621"/>
        <v>0</v>
      </c>
      <c r="N1139" s="31">
        <f t="shared" si="621"/>
        <v>62927.4</v>
      </c>
      <c r="O1139" s="31">
        <f t="shared" si="621"/>
        <v>0</v>
      </c>
      <c r="P1139" s="31">
        <f t="shared" si="621"/>
        <v>0</v>
      </c>
      <c r="Q1139" s="31">
        <f t="shared" si="621"/>
        <v>0</v>
      </c>
      <c r="R1139" s="31">
        <f t="shared" si="621"/>
        <v>0</v>
      </c>
      <c r="S1139" s="31">
        <f t="shared" si="621"/>
        <v>74113.299999999988</v>
      </c>
    </row>
    <row r="1140" spans="1:19" s="24" customFormat="1" ht="12.75" customHeight="1">
      <c r="A1140" s="151" t="s">
        <v>189</v>
      </c>
      <c r="B1140" s="110" t="s">
        <v>277</v>
      </c>
      <c r="C1140" s="110" t="s">
        <v>247</v>
      </c>
      <c r="D1140" s="111" t="s">
        <v>119</v>
      </c>
      <c r="E1140" s="111" t="s">
        <v>482</v>
      </c>
      <c r="F1140" s="112" t="s">
        <v>122</v>
      </c>
      <c r="G1140" s="112" t="s">
        <v>340</v>
      </c>
      <c r="H1140" s="113" t="s">
        <v>350</v>
      </c>
      <c r="I1140" s="113" t="s">
        <v>190</v>
      </c>
      <c r="J1140" s="39">
        <f t="shared" ref="J1140:S1140" si="622">J1141+J1142+J1143</f>
        <v>63322.400000000001</v>
      </c>
      <c r="K1140" s="39">
        <f t="shared" si="622"/>
        <v>-192</v>
      </c>
      <c r="L1140" s="39">
        <f t="shared" si="622"/>
        <v>-203</v>
      </c>
      <c r="M1140" s="39">
        <f t="shared" si="622"/>
        <v>0</v>
      </c>
      <c r="N1140" s="39">
        <f t="shared" si="622"/>
        <v>62927.4</v>
      </c>
      <c r="O1140" s="39">
        <f t="shared" si="622"/>
        <v>0</v>
      </c>
      <c r="P1140" s="39">
        <f t="shared" si="622"/>
        <v>0</v>
      </c>
      <c r="Q1140" s="39">
        <f t="shared" si="622"/>
        <v>0</v>
      </c>
      <c r="R1140" s="39">
        <f t="shared" si="622"/>
        <v>0</v>
      </c>
      <c r="S1140" s="39">
        <f t="shared" si="622"/>
        <v>74113.299999999988</v>
      </c>
    </row>
    <row r="1141" spans="1:19" s="12" customFormat="1" ht="13.5" hidden="1" customHeight="1">
      <c r="A1141" s="191" t="s">
        <v>305</v>
      </c>
      <c r="B1141" s="5"/>
      <c r="C1141" s="5"/>
      <c r="D1141" s="6"/>
      <c r="E1141" s="6"/>
      <c r="F1141" s="172"/>
      <c r="G1141" s="172"/>
      <c r="H1141" s="10"/>
      <c r="I1141" s="10" t="s">
        <v>427</v>
      </c>
      <c r="J1141" s="2">
        <v>28651.1</v>
      </c>
      <c r="K1141" s="2"/>
      <c r="L1141" s="2">
        <v>-270</v>
      </c>
      <c r="M1141" s="2"/>
      <c r="N1141" s="2">
        <f>SUM(J1141:M1141)</f>
        <v>28381.1</v>
      </c>
      <c r="O1141" s="2"/>
      <c r="P1141" s="2"/>
      <c r="Q1141" s="2"/>
      <c r="R1141" s="2"/>
      <c r="S1141" s="2">
        <v>33164.6</v>
      </c>
    </row>
    <row r="1142" spans="1:19" s="12" customFormat="1" ht="13.5" hidden="1" customHeight="1">
      <c r="A1142" s="4" t="s">
        <v>306</v>
      </c>
      <c r="B1142" s="36"/>
      <c r="C1142" s="36"/>
      <c r="D1142" s="37"/>
      <c r="E1142" s="7"/>
      <c r="F1142" s="8"/>
      <c r="G1142" s="8"/>
      <c r="H1142" s="9"/>
      <c r="I1142" s="115" t="s">
        <v>427</v>
      </c>
      <c r="J1142" s="204">
        <v>15786.2</v>
      </c>
      <c r="K1142" s="204">
        <v>-192</v>
      </c>
      <c r="L1142" s="204">
        <v>-8</v>
      </c>
      <c r="M1142" s="204"/>
      <c r="N1142" s="2">
        <f>SUM(J1142:M1142)</f>
        <v>15586.2</v>
      </c>
      <c r="O1142" s="204"/>
      <c r="P1142" s="204"/>
      <c r="Q1142" s="204"/>
      <c r="R1142" s="2"/>
      <c r="S1142" s="2">
        <v>18624.599999999999</v>
      </c>
    </row>
    <row r="1143" spans="1:19" s="12" customFormat="1" ht="13.5" hidden="1" customHeight="1">
      <c r="A1143" s="191" t="s">
        <v>304</v>
      </c>
      <c r="B1143" s="5"/>
      <c r="C1143" s="5"/>
      <c r="D1143" s="6"/>
      <c r="E1143" s="6"/>
      <c r="F1143" s="172"/>
      <c r="G1143" s="172"/>
      <c r="H1143" s="10"/>
      <c r="I1143" s="10" t="s">
        <v>427</v>
      </c>
      <c r="J1143" s="2">
        <v>18885.099999999999</v>
      </c>
      <c r="K1143" s="2"/>
      <c r="L1143" s="2">
        <v>75</v>
      </c>
      <c r="M1143" s="2"/>
      <c r="N1143" s="2">
        <f>SUM(J1143:M1143)</f>
        <v>18960.099999999999</v>
      </c>
      <c r="O1143" s="2"/>
      <c r="P1143" s="2"/>
      <c r="Q1143" s="2"/>
      <c r="R1143" s="2"/>
      <c r="S1143" s="2">
        <v>22324.1</v>
      </c>
    </row>
    <row r="1144" spans="1:19" s="17" customFormat="1" ht="25.5" hidden="1" customHeight="1">
      <c r="A1144" s="136" t="s">
        <v>65</v>
      </c>
      <c r="B1144" s="97" t="s">
        <v>277</v>
      </c>
      <c r="C1144" s="97" t="s">
        <v>247</v>
      </c>
      <c r="D1144" s="98" t="s">
        <v>119</v>
      </c>
      <c r="E1144" s="98" t="s">
        <v>69</v>
      </c>
      <c r="F1144" s="99" t="s">
        <v>122</v>
      </c>
      <c r="G1144" s="99" t="s">
        <v>340</v>
      </c>
      <c r="H1144" s="100" t="s">
        <v>341</v>
      </c>
      <c r="I1144" s="100"/>
      <c r="J1144" s="101">
        <f t="shared" ref="J1144:S1146" si="623">J1145</f>
        <v>0</v>
      </c>
      <c r="K1144" s="101">
        <f t="shared" si="623"/>
        <v>0</v>
      </c>
      <c r="L1144" s="101">
        <f t="shared" si="623"/>
        <v>0</v>
      </c>
      <c r="M1144" s="101">
        <f t="shared" si="623"/>
        <v>0</v>
      </c>
      <c r="N1144" s="101">
        <f t="shared" si="623"/>
        <v>0</v>
      </c>
      <c r="O1144" s="101">
        <f t="shared" si="623"/>
        <v>0</v>
      </c>
      <c r="P1144" s="101">
        <f t="shared" si="623"/>
        <v>0</v>
      </c>
      <c r="Q1144" s="101">
        <f t="shared" si="623"/>
        <v>0</v>
      </c>
      <c r="R1144" s="101">
        <f t="shared" si="623"/>
        <v>0</v>
      </c>
      <c r="S1144" s="101">
        <f t="shared" si="623"/>
        <v>0</v>
      </c>
    </row>
    <row r="1145" spans="1:19" s="17" customFormat="1" ht="15" hidden="1" customHeight="1">
      <c r="A1145" s="72" t="s">
        <v>66</v>
      </c>
      <c r="B1145" s="70" t="s">
        <v>277</v>
      </c>
      <c r="C1145" s="70" t="s">
        <v>247</v>
      </c>
      <c r="D1145" s="78" t="s">
        <v>119</v>
      </c>
      <c r="E1145" s="26" t="s">
        <v>69</v>
      </c>
      <c r="F1145" s="27" t="s">
        <v>122</v>
      </c>
      <c r="G1145" s="27" t="s">
        <v>340</v>
      </c>
      <c r="H1145" s="1" t="s">
        <v>67</v>
      </c>
      <c r="I1145" s="127"/>
      <c r="J1145" s="32">
        <f t="shared" si="623"/>
        <v>0</v>
      </c>
      <c r="K1145" s="32">
        <f t="shared" si="623"/>
        <v>0</v>
      </c>
      <c r="L1145" s="32">
        <f t="shared" si="623"/>
        <v>0</v>
      </c>
      <c r="M1145" s="32">
        <f t="shared" si="623"/>
        <v>0</v>
      </c>
      <c r="N1145" s="32">
        <f t="shared" si="623"/>
        <v>0</v>
      </c>
      <c r="O1145" s="32">
        <f t="shared" si="623"/>
        <v>0</v>
      </c>
      <c r="P1145" s="32">
        <f t="shared" si="623"/>
        <v>0</v>
      </c>
      <c r="Q1145" s="32">
        <f t="shared" si="623"/>
        <v>0</v>
      </c>
      <c r="R1145" s="32">
        <f t="shared" si="623"/>
        <v>0</v>
      </c>
      <c r="S1145" s="32">
        <f t="shared" si="623"/>
        <v>0</v>
      </c>
    </row>
    <row r="1146" spans="1:19" s="13" customFormat="1" ht="26.25" hidden="1" customHeight="1">
      <c r="A1146" s="150" t="s">
        <v>187</v>
      </c>
      <c r="B1146" s="14" t="s">
        <v>277</v>
      </c>
      <c r="C1146" s="14" t="s">
        <v>247</v>
      </c>
      <c r="D1146" s="15" t="s">
        <v>119</v>
      </c>
      <c r="E1146" s="15" t="s">
        <v>69</v>
      </c>
      <c r="F1146" s="108" t="s">
        <v>122</v>
      </c>
      <c r="G1146" s="108" t="s">
        <v>340</v>
      </c>
      <c r="H1146" s="3" t="s">
        <v>67</v>
      </c>
      <c r="I1146" s="3" t="s">
        <v>188</v>
      </c>
      <c r="J1146" s="31">
        <f t="shared" si="623"/>
        <v>0</v>
      </c>
      <c r="K1146" s="31">
        <f t="shared" si="623"/>
        <v>0</v>
      </c>
      <c r="L1146" s="31">
        <f t="shared" si="623"/>
        <v>0</v>
      </c>
      <c r="M1146" s="31">
        <f t="shared" si="623"/>
        <v>0</v>
      </c>
      <c r="N1146" s="31">
        <f t="shared" si="623"/>
        <v>0</v>
      </c>
      <c r="O1146" s="31">
        <f t="shared" si="623"/>
        <v>0</v>
      </c>
      <c r="P1146" s="31">
        <f t="shared" si="623"/>
        <v>0</v>
      </c>
      <c r="Q1146" s="31">
        <f t="shared" si="623"/>
        <v>0</v>
      </c>
      <c r="R1146" s="31">
        <f t="shared" si="623"/>
        <v>0</v>
      </c>
      <c r="S1146" s="31">
        <f t="shared" si="623"/>
        <v>0</v>
      </c>
    </row>
    <row r="1147" spans="1:19" s="24" customFormat="1" ht="12.75" hidden="1" customHeight="1">
      <c r="A1147" s="151" t="s">
        <v>189</v>
      </c>
      <c r="B1147" s="110" t="s">
        <v>277</v>
      </c>
      <c r="C1147" s="110" t="s">
        <v>247</v>
      </c>
      <c r="D1147" s="111" t="s">
        <v>119</v>
      </c>
      <c r="E1147" s="111" t="s">
        <v>69</v>
      </c>
      <c r="F1147" s="112" t="s">
        <v>122</v>
      </c>
      <c r="G1147" s="112" t="s">
        <v>340</v>
      </c>
      <c r="H1147" s="113" t="s">
        <v>67</v>
      </c>
      <c r="I1147" s="113" t="s">
        <v>190</v>
      </c>
      <c r="J1147" s="39">
        <f t="shared" ref="J1147:R1147" si="624">J1148+J1149+J1150</f>
        <v>0</v>
      </c>
      <c r="K1147" s="39">
        <f t="shared" si="624"/>
        <v>0</v>
      </c>
      <c r="L1147" s="39">
        <f t="shared" si="624"/>
        <v>0</v>
      </c>
      <c r="M1147" s="39">
        <f t="shared" si="624"/>
        <v>0</v>
      </c>
      <c r="N1147" s="39">
        <f t="shared" si="624"/>
        <v>0</v>
      </c>
      <c r="O1147" s="39">
        <f t="shared" si="624"/>
        <v>0</v>
      </c>
      <c r="P1147" s="39">
        <f t="shared" si="624"/>
        <v>0</v>
      </c>
      <c r="Q1147" s="39">
        <f t="shared" si="624"/>
        <v>0</v>
      </c>
      <c r="R1147" s="39">
        <f t="shared" si="624"/>
        <v>0</v>
      </c>
      <c r="S1147" s="39">
        <f t="shared" ref="S1147" si="625">S1148+S1149+S1150</f>
        <v>0</v>
      </c>
    </row>
    <row r="1148" spans="1:19" s="12" customFormat="1" ht="13.5" hidden="1" customHeight="1">
      <c r="A1148" s="191" t="s">
        <v>100</v>
      </c>
      <c r="B1148" s="36"/>
      <c r="C1148" s="36"/>
      <c r="D1148" s="37"/>
      <c r="E1148" s="37"/>
      <c r="F1148" s="114"/>
      <c r="G1148" s="114"/>
      <c r="H1148" s="115"/>
      <c r="I1148" s="115" t="s">
        <v>303</v>
      </c>
      <c r="J1148" s="2"/>
      <c r="K1148" s="2"/>
      <c r="L1148" s="2"/>
      <c r="M1148" s="2"/>
      <c r="N1148" s="2">
        <f>SUM(J1148:M1148)</f>
        <v>0</v>
      </c>
      <c r="O1148" s="2"/>
      <c r="P1148" s="2"/>
      <c r="Q1148" s="2"/>
      <c r="R1148" s="2">
        <f t="shared" ref="R1148:S1150" si="626">N1148+Q1148</f>
        <v>0</v>
      </c>
      <c r="S1148" s="2">
        <f t="shared" si="626"/>
        <v>0</v>
      </c>
    </row>
    <row r="1149" spans="1:19" s="12" customFormat="1" ht="13.5" hidden="1" customHeight="1">
      <c r="A1149" s="191" t="s">
        <v>101</v>
      </c>
      <c r="B1149" s="36"/>
      <c r="C1149" s="36"/>
      <c r="D1149" s="37"/>
      <c r="E1149" s="37"/>
      <c r="F1149" s="114"/>
      <c r="G1149" s="114"/>
      <c r="H1149" s="115"/>
      <c r="I1149" s="115" t="s">
        <v>303</v>
      </c>
      <c r="J1149" s="2"/>
      <c r="K1149" s="2"/>
      <c r="L1149" s="2"/>
      <c r="M1149" s="2"/>
      <c r="N1149" s="2">
        <f>SUM(J1149:M1149)</f>
        <v>0</v>
      </c>
      <c r="O1149" s="2"/>
      <c r="P1149" s="2"/>
      <c r="Q1149" s="2"/>
      <c r="R1149" s="2">
        <f t="shared" si="626"/>
        <v>0</v>
      </c>
      <c r="S1149" s="2">
        <f t="shared" si="626"/>
        <v>0</v>
      </c>
    </row>
    <row r="1150" spans="1:19" s="12" customFormat="1" ht="13.5" hidden="1" customHeight="1">
      <c r="A1150" s="191" t="s">
        <v>301</v>
      </c>
      <c r="B1150" s="36"/>
      <c r="C1150" s="36"/>
      <c r="D1150" s="37"/>
      <c r="E1150" s="37"/>
      <c r="F1150" s="114"/>
      <c r="G1150" s="114"/>
      <c r="H1150" s="115"/>
      <c r="I1150" s="115" t="s">
        <v>303</v>
      </c>
      <c r="J1150" s="2"/>
      <c r="K1150" s="2"/>
      <c r="L1150" s="2"/>
      <c r="M1150" s="2"/>
      <c r="N1150" s="2">
        <f>SUM(J1150:M1150)</f>
        <v>0</v>
      </c>
      <c r="O1150" s="2"/>
      <c r="P1150" s="2"/>
      <c r="Q1150" s="2"/>
      <c r="R1150" s="2">
        <f t="shared" si="626"/>
        <v>0</v>
      </c>
      <c r="S1150" s="2">
        <f t="shared" si="626"/>
        <v>0</v>
      </c>
    </row>
    <row r="1151" spans="1:19" ht="16.5" hidden="1" customHeight="1">
      <c r="A1151" s="66" t="s">
        <v>308</v>
      </c>
      <c r="B1151" s="67" t="s">
        <v>277</v>
      </c>
      <c r="C1151" s="67" t="s">
        <v>204</v>
      </c>
      <c r="D1151" s="67"/>
      <c r="E1151" s="304"/>
      <c r="F1151" s="305"/>
      <c r="G1151" s="305"/>
      <c r="H1151" s="306"/>
      <c r="I1151" s="67"/>
      <c r="J1151" s="81">
        <f t="shared" ref="J1151:S1155" si="627">J1152</f>
        <v>171.9</v>
      </c>
      <c r="K1151" s="81">
        <f t="shared" si="627"/>
        <v>-20</v>
      </c>
      <c r="L1151" s="81">
        <f t="shared" si="627"/>
        <v>0</v>
      </c>
      <c r="M1151" s="81">
        <f t="shared" si="627"/>
        <v>0</v>
      </c>
      <c r="N1151" s="81">
        <f t="shared" si="627"/>
        <v>151.9</v>
      </c>
      <c r="O1151" s="81">
        <f t="shared" si="627"/>
        <v>0</v>
      </c>
      <c r="P1151" s="81">
        <f t="shared" si="627"/>
        <v>0</v>
      </c>
      <c r="Q1151" s="81">
        <f t="shared" si="627"/>
        <v>0</v>
      </c>
      <c r="R1151" s="81">
        <f t="shared" si="627"/>
        <v>0</v>
      </c>
      <c r="S1151" s="81">
        <f t="shared" si="627"/>
        <v>0</v>
      </c>
    </row>
    <row r="1152" spans="1:19" ht="16.5" hidden="1" customHeight="1">
      <c r="A1152" s="66" t="s">
        <v>309</v>
      </c>
      <c r="B1152" s="67" t="s">
        <v>277</v>
      </c>
      <c r="C1152" s="67" t="s">
        <v>204</v>
      </c>
      <c r="D1152" s="67" t="s">
        <v>204</v>
      </c>
      <c r="E1152" s="304"/>
      <c r="F1152" s="305"/>
      <c r="G1152" s="305"/>
      <c r="H1152" s="306"/>
      <c r="I1152" s="67"/>
      <c r="J1152" s="81">
        <f t="shared" si="627"/>
        <v>171.9</v>
      </c>
      <c r="K1152" s="81">
        <f t="shared" si="627"/>
        <v>-20</v>
      </c>
      <c r="L1152" s="81">
        <f t="shared" si="627"/>
        <v>0</v>
      </c>
      <c r="M1152" s="81">
        <f t="shared" si="627"/>
        <v>0</v>
      </c>
      <c r="N1152" s="81">
        <f t="shared" si="627"/>
        <v>151.9</v>
      </c>
      <c r="O1152" s="81">
        <f t="shared" si="627"/>
        <v>0</v>
      </c>
      <c r="P1152" s="81">
        <f t="shared" si="627"/>
        <v>0</v>
      </c>
      <c r="Q1152" s="81">
        <f t="shared" si="627"/>
        <v>0</v>
      </c>
      <c r="R1152" s="81">
        <f t="shared" si="627"/>
        <v>0</v>
      </c>
      <c r="S1152" s="81">
        <f t="shared" si="627"/>
        <v>0</v>
      </c>
    </row>
    <row r="1153" spans="1:19" s="17" customFormat="1" ht="42" hidden="1" customHeight="1">
      <c r="A1153" s="138" t="s">
        <v>471</v>
      </c>
      <c r="B1153" s="67" t="s">
        <v>277</v>
      </c>
      <c r="C1153" s="67" t="s">
        <v>204</v>
      </c>
      <c r="D1153" s="116" t="s">
        <v>204</v>
      </c>
      <c r="E1153" s="20" t="s">
        <v>420</v>
      </c>
      <c r="F1153" s="21" t="s">
        <v>122</v>
      </c>
      <c r="G1153" s="21" t="s">
        <v>340</v>
      </c>
      <c r="H1153" s="22" t="s">
        <v>341</v>
      </c>
      <c r="I1153" s="22"/>
      <c r="J1153" s="33">
        <f t="shared" si="627"/>
        <v>171.9</v>
      </c>
      <c r="K1153" s="33">
        <f t="shared" si="627"/>
        <v>-20</v>
      </c>
      <c r="L1153" s="33">
        <f t="shared" si="627"/>
        <v>0</v>
      </c>
      <c r="M1153" s="33">
        <f t="shared" si="627"/>
        <v>0</v>
      </c>
      <c r="N1153" s="33">
        <f t="shared" si="627"/>
        <v>151.9</v>
      </c>
      <c r="O1153" s="33">
        <f t="shared" si="627"/>
        <v>0</v>
      </c>
      <c r="P1153" s="33">
        <f t="shared" si="627"/>
        <v>0</v>
      </c>
      <c r="Q1153" s="33">
        <f t="shared" si="627"/>
        <v>0</v>
      </c>
      <c r="R1153" s="33">
        <f t="shared" si="627"/>
        <v>0</v>
      </c>
      <c r="S1153" s="33">
        <f t="shared" si="627"/>
        <v>0</v>
      </c>
    </row>
    <row r="1154" spans="1:19" s="17" customFormat="1" ht="24" hidden="1" customHeight="1">
      <c r="A1154" s="69" t="s">
        <v>351</v>
      </c>
      <c r="B1154" s="70" t="s">
        <v>277</v>
      </c>
      <c r="C1154" s="70" t="s">
        <v>204</v>
      </c>
      <c r="D1154" s="78" t="s">
        <v>204</v>
      </c>
      <c r="E1154" s="26" t="s">
        <v>420</v>
      </c>
      <c r="F1154" s="27" t="s">
        <v>122</v>
      </c>
      <c r="G1154" s="27" t="s">
        <v>340</v>
      </c>
      <c r="H1154" s="1" t="s">
        <v>352</v>
      </c>
      <c r="I1154" s="16"/>
      <c r="J1154" s="30">
        <f t="shared" si="627"/>
        <v>171.9</v>
      </c>
      <c r="K1154" s="30">
        <f t="shared" si="627"/>
        <v>-20</v>
      </c>
      <c r="L1154" s="30">
        <f t="shared" si="627"/>
        <v>0</v>
      </c>
      <c r="M1154" s="30">
        <f t="shared" si="627"/>
        <v>0</v>
      </c>
      <c r="N1154" s="30">
        <f t="shared" si="627"/>
        <v>151.9</v>
      </c>
      <c r="O1154" s="30">
        <f t="shared" si="627"/>
        <v>0</v>
      </c>
      <c r="P1154" s="30">
        <f t="shared" si="627"/>
        <v>0</v>
      </c>
      <c r="Q1154" s="30">
        <f t="shared" si="627"/>
        <v>0</v>
      </c>
      <c r="R1154" s="30">
        <f t="shared" si="627"/>
        <v>0</v>
      </c>
      <c r="S1154" s="30">
        <f t="shared" si="627"/>
        <v>0</v>
      </c>
    </row>
    <row r="1155" spans="1:19" s="17" customFormat="1" ht="24.75" hidden="1" customHeight="1">
      <c r="A1155" s="18" t="s">
        <v>140</v>
      </c>
      <c r="B1155" s="70" t="s">
        <v>277</v>
      </c>
      <c r="C1155" s="70" t="s">
        <v>204</v>
      </c>
      <c r="D1155" s="78" t="s">
        <v>204</v>
      </c>
      <c r="E1155" s="26" t="s">
        <v>420</v>
      </c>
      <c r="F1155" s="27" t="s">
        <v>122</v>
      </c>
      <c r="G1155" s="27" t="s">
        <v>340</v>
      </c>
      <c r="H1155" s="1" t="s">
        <v>352</v>
      </c>
      <c r="I1155" s="16">
        <v>200</v>
      </c>
      <c r="J1155" s="30">
        <f t="shared" si="627"/>
        <v>171.9</v>
      </c>
      <c r="K1155" s="30">
        <f t="shared" si="627"/>
        <v>-20</v>
      </c>
      <c r="L1155" s="30">
        <f t="shared" si="627"/>
        <v>0</v>
      </c>
      <c r="M1155" s="30">
        <f t="shared" si="627"/>
        <v>0</v>
      </c>
      <c r="N1155" s="30">
        <f t="shared" si="627"/>
        <v>151.9</v>
      </c>
      <c r="O1155" s="30">
        <f t="shared" si="627"/>
        <v>0</v>
      </c>
      <c r="P1155" s="30">
        <f t="shared" si="627"/>
        <v>0</v>
      </c>
      <c r="Q1155" s="30">
        <f t="shared" si="627"/>
        <v>0</v>
      </c>
      <c r="R1155" s="30">
        <f t="shared" si="627"/>
        <v>0</v>
      </c>
      <c r="S1155" s="30">
        <f t="shared" si="627"/>
        <v>0</v>
      </c>
    </row>
    <row r="1156" spans="1:19" s="24" customFormat="1" ht="22.5" hidden="1" customHeight="1">
      <c r="A1156" s="109" t="s">
        <v>142</v>
      </c>
      <c r="B1156" s="130" t="s">
        <v>277</v>
      </c>
      <c r="C1156" s="130" t="s">
        <v>204</v>
      </c>
      <c r="D1156" s="131" t="s">
        <v>204</v>
      </c>
      <c r="E1156" s="132" t="s">
        <v>420</v>
      </c>
      <c r="F1156" s="133" t="s">
        <v>122</v>
      </c>
      <c r="G1156" s="133" t="s">
        <v>340</v>
      </c>
      <c r="H1156" s="134" t="s">
        <v>352</v>
      </c>
      <c r="I1156" s="56">
        <v>240</v>
      </c>
      <c r="J1156" s="128">
        <f>J1157+J1158</f>
        <v>171.9</v>
      </c>
      <c r="K1156" s="128">
        <f>K1157+K1158</f>
        <v>-20</v>
      </c>
      <c r="L1156" s="128">
        <f t="shared" ref="L1156:R1156" si="628">L1157+L1158</f>
        <v>0</v>
      </c>
      <c r="M1156" s="128">
        <f t="shared" si="628"/>
        <v>0</v>
      </c>
      <c r="N1156" s="128">
        <f t="shared" si="628"/>
        <v>151.9</v>
      </c>
      <c r="O1156" s="128">
        <f t="shared" si="628"/>
        <v>0</v>
      </c>
      <c r="P1156" s="128">
        <f t="shared" si="628"/>
        <v>0</v>
      </c>
      <c r="Q1156" s="128">
        <f t="shared" si="628"/>
        <v>0</v>
      </c>
      <c r="R1156" s="128">
        <f t="shared" si="628"/>
        <v>0</v>
      </c>
      <c r="S1156" s="128">
        <f t="shared" ref="S1156" si="629">S1157+S1158</f>
        <v>0</v>
      </c>
    </row>
    <row r="1157" spans="1:19" s="12" customFormat="1" ht="15" hidden="1" customHeight="1">
      <c r="A1157" s="4" t="s">
        <v>104</v>
      </c>
      <c r="B1157" s="5"/>
      <c r="C1157" s="5"/>
      <c r="D1157" s="6"/>
      <c r="E1157" s="7"/>
      <c r="F1157" s="8"/>
      <c r="G1157" s="8"/>
      <c r="H1157" s="9"/>
      <c r="I1157" s="169"/>
      <c r="J1157" s="2">
        <v>140</v>
      </c>
      <c r="K1157" s="2">
        <v>-20</v>
      </c>
      <c r="L1157" s="2"/>
      <c r="M1157" s="2"/>
      <c r="N1157" s="2">
        <f>SUM(J1157:M1157)</f>
        <v>120</v>
      </c>
      <c r="O1157" s="2"/>
      <c r="P1157" s="2"/>
      <c r="Q1157" s="2"/>
      <c r="R1157" s="2"/>
      <c r="S1157" s="2"/>
    </row>
    <row r="1158" spans="1:19" s="12" customFormat="1" ht="16.5" hidden="1" customHeight="1">
      <c r="A1158" s="4" t="s">
        <v>105</v>
      </c>
      <c r="B1158" s="5"/>
      <c r="C1158" s="5"/>
      <c r="D1158" s="6"/>
      <c r="E1158" s="7"/>
      <c r="F1158" s="8"/>
      <c r="G1158" s="8"/>
      <c r="H1158" s="9"/>
      <c r="I1158" s="169"/>
      <c r="J1158" s="2">
        <v>31.9</v>
      </c>
      <c r="K1158" s="2"/>
      <c r="L1158" s="2"/>
      <c r="M1158" s="2"/>
      <c r="N1158" s="2">
        <f>SUM(J1158:M1158)</f>
        <v>31.9</v>
      </c>
      <c r="O1158" s="2"/>
      <c r="P1158" s="2"/>
      <c r="Q1158" s="2"/>
      <c r="R1158" s="2"/>
      <c r="S1158" s="2"/>
    </row>
    <row r="1159" spans="1:19" ht="19.5" customHeight="1">
      <c r="A1159" s="66" t="s">
        <v>216</v>
      </c>
      <c r="B1159" s="67" t="s">
        <v>277</v>
      </c>
      <c r="C1159" s="67" t="s">
        <v>208</v>
      </c>
      <c r="D1159" s="67"/>
      <c r="E1159" s="304"/>
      <c r="F1159" s="305"/>
      <c r="G1159" s="305"/>
      <c r="H1159" s="306"/>
      <c r="I1159" s="67"/>
      <c r="J1159" s="81">
        <f t="shared" ref="J1159:R1159" si="630">J1160+J1252+J1270</f>
        <v>20279.099999999999</v>
      </c>
      <c r="K1159" s="81">
        <f t="shared" si="630"/>
        <v>-1286.3000000000006</v>
      </c>
      <c r="L1159" s="81">
        <f t="shared" si="630"/>
        <v>-225</v>
      </c>
      <c r="M1159" s="81">
        <f t="shared" si="630"/>
        <v>22451.1</v>
      </c>
      <c r="N1159" s="81">
        <f t="shared" si="630"/>
        <v>41218.899999999994</v>
      </c>
      <c r="O1159" s="81">
        <f t="shared" si="630"/>
        <v>0</v>
      </c>
      <c r="P1159" s="81">
        <f t="shared" si="630"/>
        <v>0</v>
      </c>
      <c r="Q1159" s="81">
        <f t="shared" si="630"/>
        <v>0</v>
      </c>
      <c r="R1159" s="81">
        <f t="shared" si="630"/>
        <v>21772</v>
      </c>
      <c r="S1159" s="81">
        <f t="shared" ref="S1159" si="631">S1160+S1252+S1270</f>
        <v>21852.400000000001</v>
      </c>
    </row>
    <row r="1160" spans="1:19" ht="21" customHeight="1">
      <c r="A1160" s="73" t="s">
        <v>217</v>
      </c>
      <c r="B1160" s="67" t="s">
        <v>277</v>
      </c>
      <c r="C1160" s="67" t="s">
        <v>208</v>
      </c>
      <c r="D1160" s="67" t="s">
        <v>131</v>
      </c>
      <c r="E1160" s="304"/>
      <c r="F1160" s="305"/>
      <c r="G1160" s="305"/>
      <c r="H1160" s="306"/>
      <c r="I1160" s="67"/>
      <c r="J1160" s="81">
        <f t="shared" ref="J1160:R1160" si="632">J1161+J1202</f>
        <v>8189.4</v>
      </c>
      <c r="K1160" s="81">
        <f t="shared" si="632"/>
        <v>-1269.9000000000001</v>
      </c>
      <c r="L1160" s="81">
        <f t="shared" si="632"/>
        <v>-225</v>
      </c>
      <c r="M1160" s="81">
        <f t="shared" si="632"/>
        <v>0</v>
      </c>
      <c r="N1160" s="81">
        <f t="shared" si="632"/>
        <v>6694.5</v>
      </c>
      <c r="O1160" s="81">
        <f t="shared" si="632"/>
        <v>0</v>
      </c>
      <c r="P1160" s="81">
        <f t="shared" si="632"/>
        <v>0</v>
      </c>
      <c r="Q1160" s="81">
        <f t="shared" si="632"/>
        <v>0</v>
      </c>
      <c r="R1160" s="81">
        <f t="shared" si="632"/>
        <v>198.6</v>
      </c>
      <c r="S1160" s="81">
        <f t="shared" ref="S1160" si="633">S1161+S1202</f>
        <v>198.6</v>
      </c>
    </row>
    <row r="1161" spans="1:19" s="17" customFormat="1" ht="66" customHeight="1">
      <c r="A1161" s="138" t="s">
        <v>472</v>
      </c>
      <c r="B1161" s="97" t="s">
        <v>277</v>
      </c>
      <c r="C1161" s="97" t="s">
        <v>208</v>
      </c>
      <c r="D1161" s="98" t="s">
        <v>131</v>
      </c>
      <c r="E1161" s="20" t="s">
        <v>294</v>
      </c>
      <c r="F1161" s="21" t="s">
        <v>122</v>
      </c>
      <c r="G1161" s="21" t="s">
        <v>340</v>
      </c>
      <c r="H1161" s="22" t="s">
        <v>341</v>
      </c>
      <c r="I1161" s="22"/>
      <c r="J1161" s="33">
        <f t="shared" ref="J1161:R1161" si="634">J1162+J1181+J1198</f>
        <v>832.8</v>
      </c>
      <c r="K1161" s="33">
        <f t="shared" si="634"/>
        <v>36</v>
      </c>
      <c r="L1161" s="33">
        <f t="shared" si="634"/>
        <v>0</v>
      </c>
      <c r="M1161" s="33">
        <f t="shared" si="634"/>
        <v>0</v>
      </c>
      <c r="N1161" s="33">
        <f t="shared" si="634"/>
        <v>868.8</v>
      </c>
      <c r="O1161" s="33">
        <f t="shared" si="634"/>
        <v>0</v>
      </c>
      <c r="P1161" s="33">
        <f t="shared" si="634"/>
        <v>0</v>
      </c>
      <c r="Q1161" s="33">
        <f t="shared" si="634"/>
        <v>0</v>
      </c>
      <c r="R1161" s="33">
        <f t="shared" si="634"/>
        <v>39</v>
      </c>
      <c r="S1161" s="33">
        <f t="shared" ref="S1161" si="635">S1162+S1181+S1198</f>
        <v>39</v>
      </c>
    </row>
    <row r="1162" spans="1:19" s="17" customFormat="1" ht="19.5" hidden="1" customHeight="1">
      <c r="A1162" s="18" t="s">
        <v>313</v>
      </c>
      <c r="B1162" s="70" t="s">
        <v>277</v>
      </c>
      <c r="C1162" s="70" t="s">
        <v>208</v>
      </c>
      <c r="D1162" s="78" t="s">
        <v>131</v>
      </c>
      <c r="E1162" s="26" t="s">
        <v>294</v>
      </c>
      <c r="F1162" s="27" t="s">
        <v>122</v>
      </c>
      <c r="G1162" s="27" t="s">
        <v>340</v>
      </c>
      <c r="H1162" s="1" t="s">
        <v>370</v>
      </c>
      <c r="I1162" s="16"/>
      <c r="J1162" s="30">
        <f>J1163+J1167+J1175</f>
        <v>302</v>
      </c>
      <c r="K1162" s="30">
        <f>K1163+K1167+K1175</f>
        <v>36</v>
      </c>
      <c r="L1162" s="30">
        <f t="shared" ref="L1162:R1162" si="636">L1163+L1167+L1175</f>
        <v>0</v>
      </c>
      <c r="M1162" s="30">
        <f t="shared" si="636"/>
        <v>0</v>
      </c>
      <c r="N1162" s="30">
        <f t="shared" si="636"/>
        <v>338</v>
      </c>
      <c r="O1162" s="30">
        <f t="shared" si="636"/>
        <v>0</v>
      </c>
      <c r="P1162" s="30">
        <f t="shared" si="636"/>
        <v>0</v>
      </c>
      <c r="Q1162" s="30">
        <f t="shared" si="636"/>
        <v>0</v>
      </c>
      <c r="R1162" s="30">
        <f t="shared" si="636"/>
        <v>0</v>
      </c>
      <c r="S1162" s="30">
        <f t="shared" ref="S1162" si="637">S1163+S1167+S1175</f>
        <v>0</v>
      </c>
    </row>
    <row r="1163" spans="1:19" s="17" customFormat="1" ht="30" hidden="1" customHeight="1">
      <c r="A1163" s="18" t="s">
        <v>140</v>
      </c>
      <c r="B1163" s="70" t="s">
        <v>277</v>
      </c>
      <c r="C1163" s="70" t="s">
        <v>208</v>
      </c>
      <c r="D1163" s="78" t="s">
        <v>131</v>
      </c>
      <c r="E1163" s="26" t="s">
        <v>294</v>
      </c>
      <c r="F1163" s="27" t="s">
        <v>122</v>
      </c>
      <c r="G1163" s="27" t="s">
        <v>340</v>
      </c>
      <c r="H1163" s="1" t="s">
        <v>370</v>
      </c>
      <c r="I1163" s="16">
        <v>200</v>
      </c>
      <c r="J1163" s="30">
        <f t="shared" ref="J1163:S1164" si="638">J1164</f>
        <v>2</v>
      </c>
      <c r="K1163" s="30">
        <f t="shared" si="638"/>
        <v>0</v>
      </c>
      <c r="L1163" s="30">
        <f t="shared" si="638"/>
        <v>0</v>
      </c>
      <c r="M1163" s="30">
        <f t="shared" si="638"/>
        <v>0</v>
      </c>
      <c r="N1163" s="30">
        <f t="shared" si="638"/>
        <v>2</v>
      </c>
      <c r="O1163" s="30">
        <f t="shared" si="638"/>
        <v>0</v>
      </c>
      <c r="P1163" s="30">
        <f t="shared" si="638"/>
        <v>0</v>
      </c>
      <c r="Q1163" s="30">
        <f t="shared" si="638"/>
        <v>0</v>
      </c>
      <c r="R1163" s="30">
        <f t="shared" si="638"/>
        <v>0</v>
      </c>
      <c r="S1163" s="30">
        <f t="shared" si="638"/>
        <v>0</v>
      </c>
    </row>
    <row r="1164" spans="1:19" s="24" customFormat="1" ht="29.25" hidden="1" customHeight="1">
      <c r="A1164" s="161" t="s">
        <v>142</v>
      </c>
      <c r="B1164" s="110" t="s">
        <v>277</v>
      </c>
      <c r="C1164" s="110" t="s">
        <v>208</v>
      </c>
      <c r="D1164" s="111" t="s">
        <v>131</v>
      </c>
      <c r="E1164" s="132" t="s">
        <v>294</v>
      </c>
      <c r="F1164" s="133" t="s">
        <v>122</v>
      </c>
      <c r="G1164" s="133" t="s">
        <v>340</v>
      </c>
      <c r="H1164" s="134" t="s">
        <v>370</v>
      </c>
      <c r="I1164" s="56">
        <v>240</v>
      </c>
      <c r="J1164" s="128">
        <f t="shared" si="638"/>
        <v>2</v>
      </c>
      <c r="K1164" s="128">
        <f t="shared" si="638"/>
        <v>0</v>
      </c>
      <c r="L1164" s="128">
        <f t="shared" si="638"/>
        <v>0</v>
      </c>
      <c r="M1164" s="128">
        <f t="shared" si="638"/>
        <v>0</v>
      </c>
      <c r="N1164" s="128">
        <f t="shared" si="638"/>
        <v>2</v>
      </c>
      <c r="O1164" s="128">
        <f t="shared" si="638"/>
        <v>0</v>
      </c>
      <c r="P1164" s="128">
        <f t="shared" si="638"/>
        <v>0</v>
      </c>
      <c r="Q1164" s="128">
        <f t="shared" si="638"/>
        <v>0</v>
      </c>
      <c r="R1164" s="128">
        <f t="shared" si="638"/>
        <v>0</v>
      </c>
      <c r="S1164" s="128">
        <f t="shared" si="638"/>
        <v>0</v>
      </c>
    </row>
    <row r="1165" spans="1:19" s="24" customFormat="1" ht="39.75" hidden="1" customHeight="1">
      <c r="A1165" s="41" t="s">
        <v>328</v>
      </c>
      <c r="B1165" s="110"/>
      <c r="C1165" s="110"/>
      <c r="D1165" s="111"/>
      <c r="E1165" s="132"/>
      <c r="F1165" s="133"/>
      <c r="G1165" s="133"/>
      <c r="H1165" s="134"/>
      <c r="I1165" s="56"/>
      <c r="J1165" s="128">
        <v>2</v>
      </c>
      <c r="K1165" s="128"/>
      <c r="L1165" s="128"/>
      <c r="M1165" s="128"/>
      <c r="N1165" s="2">
        <f>SUM(J1165:M1165)</f>
        <v>2</v>
      </c>
      <c r="O1165" s="128"/>
      <c r="P1165" s="128"/>
      <c r="Q1165" s="128"/>
      <c r="R1165" s="2"/>
      <c r="S1165" s="2"/>
    </row>
    <row r="1166" spans="1:19" s="24" customFormat="1" ht="15.75" hidden="1" customHeight="1">
      <c r="A1166" s="41"/>
      <c r="B1166" s="110"/>
      <c r="C1166" s="110"/>
      <c r="D1166" s="111"/>
      <c r="E1166" s="132"/>
      <c r="F1166" s="133"/>
      <c r="G1166" s="133"/>
      <c r="H1166" s="134"/>
      <c r="I1166" s="56"/>
      <c r="J1166" s="128"/>
      <c r="K1166" s="128"/>
      <c r="L1166" s="128"/>
      <c r="M1166" s="128"/>
      <c r="N1166" s="2">
        <f>SUM(J1166:M1166)</f>
        <v>0</v>
      </c>
      <c r="O1166" s="128"/>
      <c r="P1166" s="128"/>
      <c r="Q1166" s="128"/>
      <c r="R1166" s="2"/>
      <c r="S1166" s="2"/>
    </row>
    <row r="1167" spans="1:19" s="17" customFormat="1" ht="14.25" hidden="1" customHeight="1">
      <c r="A1167" s="18" t="s">
        <v>175</v>
      </c>
      <c r="B1167" s="70" t="s">
        <v>277</v>
      </c>
      <c r="C1167" s="70" t="s">
        <v>208</v>
      </c>
      <c r="D1167" s="78" t="s">
        <v>131</v>
      </c>
      <c r="E1167" s="26" t="s">
        <v>294</v>
      </c>
      <c r="F1167" s="27" t="s">
        <v>122</v>
      </c>
      <c r="G1167" s="27" t="s">
        <v>340</v>
      </c>
      <c r="H1167" s="1" t="s">
        <v>370</v>
      </c>
      <c r="I1167" s="16">
        <v>300</v>
      </c>
      <c r="J1167" s="30">
        <f>J1168+J1172</f>
        <v>39</v>
      </c>
      <c r="K1167" s="30">
        <f>K1168+K1172</f>
        <v>-4</v>
      </c>
      <c r="L1167" s="30">
        <f t="shared" ref="L1167:R1167" si="639">L1168+L1172</f>
        <v>0</v>
      </c>
      <c r="M1167" s="30">
        <f t="shared" si="639"/>
        <v>0</v>
      </c>
      <c r="N1167" s="30">
        <f t="shared" si="639"/>
        <v>35</v>
      </c>
      <c r="O1167" s="30">
        <f t="shared" si="639"/>
        <v>0</v>
      </c>
      <c r="P1167" s="30">
        <f t="shared" si="639"/>
        <v>0</v>
      </c>
      <c r="Q1167" s="30">
        <f t="shared" si="639"/>
        <v>0</v>
      </c>
      <c r="R1167" s="30">
        <f t="shared" si="639"/>
        <v>0</v>
      </c>
      <c r="S1167" s="30">
        <f t="shared" ref="S1167" si="640">S1168+S1172</f>
        <v>0</v>
      </c>
    </row>
    <row r="1168" spans="1:19" s="24" customFormat="1" ht="22.5" hidden="1" customHeight="1">
      <c r="A1168" s="109" t="s">
        <v>176</v>
      </c>
      <c r="B1168" s="110" t="s">
        <v>277</v>
      </c>
      <c r="C1168" s="110" t="s">
        <v>208</v>
      </c>
      <c r="D1168" s="111" t="s">
        <v>131</v>
      </c>
      <c r="E1168" s="132" t="s">
        <v>294</v>
      </c>
      <c r="F1168" s="133" t="s">
        <v>122</v>
      </c>
      <c r="G1168" s="133" t="s">
        <v>340</v>
      </c>
      <c r="H1168" s="134" t="s">
        <v>370</v>
      </c>
      <c r="I1168" s="56">
        <v>320</v>
      </c>
      <c r="J1168" s="128">
        <f>J1169+J1170+J1171</f>
        <v>24</v>
      </c>
      <c r="K1168" s="128">
        <f>K1169+K1170+K1171</f>
        <v>-4</v>
      </c>
      <c r="L1168" s="128">
        <f t="shared" ref="L1168:R1168" si="641">L1169+L1170+L1171</f>
        <v>0</v>
      </c>
      <c r="M1168" s="128">
        <f t="shared" si="641"/>
        <v>0</v>
      </c>
      <c r="N1168" s="128">
        <f t="shared" si="641"/>
        <v>20</v>
      </c>
      <c r="O1168" s="128">
        <f t="shared" si="641"/>
        <v>0</v>
      </c>
      <c r="P1168" s="128">
        <f t="shared" si="641"/>
        <v>0</v>
      </c>
      <c r="Q1168" s="128">
        <f t="shared" si="641"/>
        <v>0</v>
      </c>
      <c r="R1168" s="128">
        <f t="shared" si="641"/>
        <v>0</v>
      </c>
      <c r="S1168" s="128">
        <f t="shared" ref="S1168" si="642">S1169+S1170+S1171</f>
        <v>0</v>
      </c>
    </row>
    <row r="1169" spans="1:19" s="24" customFormat="1" ht="15.75" hidden="1" customHeight="1">
      <c r="A1169" s="41" t="s">
        <v>41</v>
      </c>
      <c r="B1169" s="110"/>
      <c r="C1169" s="110"/>
      <c r="D1169" s="111"/>
      <c r="E1169" s="132"/>
      <c r="F1169" s="133"/>
      <c r="G1169" s="133"/>
      <c r="H1169" s="134"/>
      <c r="I1169" s="56">
        <v>323</v>
      </c>
      <c r="J1169" s="128">
        <v>4</v>
      </c>
      <c r="K1169" s="128">
        <v>-4</v>
      </c>
      <c r="L1169" s="128"/>
      <c r="M1169" s="128"/>
      <c r="N1169" s="2">
        <f>SUM(J1169:M1169)</f>
        <v>0</v>
      </c>
      <c r="O1169" s="128"/>
      <c r="P1169" s="128"/>
      <c r="Q1169" s="128"/>
      <c r="R1169" s="2"/>
      <c r="S1169" s="2"/>
    </row>
    <row r="1170" spans="1:19" s="24" customFormat="1" ht="14.25" hidden="1" customHeight="1">
      <c r="A1170" s="41" t="s">
        <v>47</v>
      </c>
      <c r="B1170" s="110"/>
      <c r="C1170" s="110"/>
      <c r="D1170" s="111"/>
      <c r="E1170" s="132"/>
      <c r="F1170" s="133"/>
      <c r="G1170" s="133"/>
      <c r="H1170" s="134"/>
      <c r="I1170" s="56">
        <v>323</v>
      </c>
      <c r="J1170" s="128">
        <v>20</v>
      </c>
      <c r="K1170" s="128"/>
      <c r="L1170" s="128"/>
      <c r="M1170" s="128"/>
      <c r="N1170" s="2">
        <f>SUM(J1170:M1170)</f>
        <v>20</v>
      </c>
      <c r="O1170" s="128"/>
      <c r="P1170" s="128"/>
      <c r="Q1170" s="128"/>
      <c r="R1170" s="2"/>
      <c r="S1170" s="2"/>
    </row>
    <row r="1171" spans="1:19" s="24" customFormat="1" ht="20.25" hidden="1" customHeight="1">
      <c r="A1171" s="41"/>
      <c r="B1171" s="110"/>
      <c r="C1171" s="110"/>
      <c r="D1171" s="111"/>
      <c r="E1171" s="132"/>
      <c r="F1171" s="133"/>
      <c r="G1171" s="133"/>
      <c r="H1171" s="134"/>
      <c r="I1171" s="56"/>
      <c r="J1171" s="128"/>
      <c r="K1171" s="128"/>
      <c r="L1171" s="128"/>
      <c r="M1171" s="128"/>
      <c r="N1171" s="2">
        <f>SUM(J1171:M1171)</f>
        <v>0</v>
      </c>
      <c r="O1171" s="128"/>
      <c r="P1171" s="128"/>
      <c r="Q1171" s="128"/>
      <c r="R1171" s="2"/>
      <c r="S1171" s="2"/>
    </row>
    <row r="1172" spans="1:19" s="24" customFormat="1" ht="17.25" hidden="1" customHeight="1">
      <c r="A1172" s="109" t="s">
        <v>177</v>
      </c>
      <c r="B1172" s="110" t="s">
        <v>277</v>
      </c>
      <c r="C1172" s="110" t="s">
        <v>208</v>
      </c>
      <c r="D1172" s="111" t="s">
        <v>131</v>
      </c>
      <c r="E1172" s="132" t="s">
        <v>294</v>
      </c>
      <c r="F1172" s="133" t="s">
        <v>122</v>
      </c>
      <c r="G1172" s="133" t="s">
        <v>340</v>
      </c>
      <c r="H1172" s="134" t="s">
        <v>370</v>
      </c>
      <c r="I1172" s="56">
        <v>360</v>
      </c>
      <c r="J1172" s="128">
        <f>J1173+J1174</f>
        <v>15</v>
      </c>
      <c r="K1172" s="128">
        <f>K1173+K1174</f>
        <v>0</v>
      </c>
      <c r="L1172" s="128">
        <f t="shared" ref="L1172:R1172" si="643">L1173+L1174</f>
        <v>0</v>
      </c>
      <c r="M1172" s="128">
        <f t="shared" si="643"/>
        <v>0</v>
      </c>
      <c r="N1172" s="128">
        <f t="shared" si="643"/>
        <v>15</v>
      </c>
      <c r="O1172" s="128">
        <f t="shared" si="643"/>
        <v>0</v>
      </c>
      <c r="P1172" s="128">
        <f t="shared" si="643"/>
        <v>0</v>
      </c>
      <c r="Q1172" s="128">
        <f t="shared" si="643"/>
        <v>0</v>
      </c>
      <c r="R1172" s="128">
        <f t="shared" si="643"/>
        <v>0</v>
      </c>
      <c r="S1172" s="128">
        <f t="shared" ref="S1172" si="644">S1173+S1174</f>
        <v>0</v>
      </c>
    </row>
    <row r="1173" spans="1:19" s="24" customFormat="1" ht="22.5" hidden="1" customHeight="1">
      <c r="A1173" s="41" t="s">
        <v>55</v>
      </c>
      <c r="B1173" s="110"/>
      <c r="C1173" s="110"/>
      <c r="D1173" s="111"/>
      <c r="E1173" s="132"/>
      <c r="F1173" s="133"/>
      <c r="G1173" s="133"/>
      <c r="H1173" s="134"/>
      <c r="I1173" s="56"/>
      <c r="J1173" s="128"/>
      <c r="K1173" s="128"/>
      <c r="L1173" s="128"/>
      <c r="M1173" s="128"/>
      <c r="N1173" s="2">
        <f>SUM(J1173:M1173)</f>
        <v>0</v>
      </c>
      <c r="O1173" s="128"/>
      <c r="P1173" s="128"/>
      <c r="Q1173" s="128"/>
      <c r="R1173" s="2"/>
      <c r="S1173" s="2"/>
    </row>
    <row r="1174" spans="1:19" s="24" customFormat="1" ht="23.25" hidden="1" customHeight="1">
      <c r="A1174" s="41" t="s">
        <v>56</v>
      </c>
      <c r="B1174" s="110"/>
      <c r="C1174" s="110"/>
      <c r="D1174" s="111"/>
      <c r="E1174" s="132"/>
      <c r="F1174" s="133"/>
      <c r="G1174" s="133"/>
      <c r="H1174" s="134"/>
      <c r="I1174" s="56"/>
      <c r="J1174" s="128">
        <v>15</v>
      </c>
      <c r="K1174" s="128"/>
      <c r="L1174" s="128"/>
      <c r="M1174" s="128"/>
      <c r="N1174" s="2">
        <f>SUM(J1174:M1174)</f>
        <v>15</v>
      </c>
      <c r="O1174" s="128"/>
      <c r="P1174" s="128"/>
      <c r="Q1174" s="128"/>
      <c r="R1174" s="2"/>
      <c r="S1174" s="2"/>
    </row>
    <row r="1175" spans="1:19" s="17" customFormat="1" ht="22.5" hidden="1" customHeight="1">
      <c r="A1175" s="150" t="s">
        <v>187</v>
      </c>
      <c r="B1175" s="70" t="s">
        <v>277</v>
      </c>
      <c r="C1175" s="70" t="s">
        <v>208</v>
      </c>
      <c r="D1175" s="78" t="s">
        <v>131</v>
      </c>
      <c r="E1175" s="26" t="s">
        <v>294</v>
      </c>
      <c r="F1175" s="27" t="s">
        <v>122</v>
      </c>
      <c r="G1175" s="27" t="s">
        <v>340</v>
      </c>
      <c r="H1175" s="1" t="s">
        <v>370</v>
      </c>
      <c r="I1175" s="16">
        <v>600</v>
      </c>
      <c r="J1175" s="30">
        <f>J1176+J1178</f>
        <v>261</v>
      </c>
      <c r="K1175" s="30">
        <f>K1176+K1178</f>
        <v>40</v>
      </c>
      <c r="L1175" s="30">
        <f t="shared" ref="L1175:R1175" si="645">L1176+L1178</f>
        <v>0</v>
      </c>
      <c r="M1175" s="30">
        <f t="shared" si="645"/>
        <v>0</v>
      </c>
      <c r="N1175" s="30">
        <f t="shared" si="645"/>
        <v>301</v>
      </c>
      <c r="O1175" s="30">
        <f t="shared" si="645"/>
        <v>0</v>
      </c>
      <c r="P1175" s="30">
        <f t="shared" si="645"/>
        <v>0</v>
      </c>
      <c r="Q1175" s="30">
        <f t="shared" si="645"/>
        <v>0</v>
      </c>
      <c r="R1175" s="30">
        <f t="shared" si="645"/>
        <v>0</v>
      </c>
      <c r="S1175" s="30">
        <f t="shared" ref="S1175" si="646">S1176+S1178</f>
        <v>0</v>
      </c>
    </row>
    <row r="1176" spans="1:19" s="24" customFormat="1" ht="15" hidden="1" customHeight="1">
      <c r="A1176" s="171" t="s">
        <v>189</v>
      </c>
      <c r="B1176" s="130" t="s">
        <v>277</v>
      </c>
      <c r="C1176" s="130" t="s">
        <v>208</v>
      </c>
      <c r="D1176" s="131" t="s">
        <v>131</v>
      </c>
      <c r="E1176" s="132" t="s">
        <v>294</v>
      </c>
      <c r="F1176" s="133" t="s">
        <v>122</v>
      </c>
      <c r="G1176" s="133" t="s">
        <v>340</v>
      </c>
      <c r="H1176" s="134" t="s">
        <v>370</v>
      </c>
      <c r="I1176" s="134" t="s">
        <v>190</v>
      </c>
      <c r="J1176" s="128">
        <f>J1177</f>
        <v>11</v>
      </c>
      <c r="K1176" s="128">
        <f>K1177</f>
        <v>0</v>
      </c>
      <c r="L1176" s="128">
        <f t="shared" ref="L1176:S1176" si="647">L1177</f>
        <v>0</v>
      </c>
      <c r="M1176" s="128">
        <f t="shared" si="647"/>
        <v>0</v>
      </c>
      <c r="N1176" s="128">
        <f t="shared" si="647"/>
        <v>11</v>
      </c>
      <c r="O1176" s="128">
        <f t="shared" si="647"/>
        <v>0</v>
      </c>
      <c r="P1176" s="128">
        <f t="shared" si="647"/>
        <v>0</v>
      </c>
      <c r="Q1176" s="128">
        <f t="shared" si="647"/>
        <v>0</v>
      </c>
      <c r="R1176" s="128">
        <f t="shared" si="647"/>
        <v>0</v>
      </c>
      <c r="S1176" s="128">
        <f t="shared" si="647"/>
        <v>0</v>
      </c>
    </row>
    <row r="1177" spans="1:19" s="24" customFormat="1" ht="27" hidden="1" customHeight="1">
      <c r="A1177" s="41" t="s">
        <v>48</v>
      </c>
      <c r="B1177" s="110"/>
      <c r="C1177" s="110"/>
      <c r="D1177" s="111"/>
      <c r="E1177" s="132"/>
      <c r="F1177" s="133"/>
      <c r="G1177" s="133"/>
      <c r="H1177" s="134"/>
      <c r="I1177" s="56">
        <v>612</v>
      </c>
      <c r="J1177" s="128">
        <v>11</v>
      </c>
      <c r="K1177" s="128"/>
      <c r="L1177" s="128"/>
      <c r="M1177" s="128"/>
      <c r="N1177" s="2">
        <f>SUM(J1177:M1177)</f>
        <v>11</v>
      </c>
      <c r="O1177" s="128"/>
      <c r="P1177" s="128"/>
      <c r="Q1177" s="128"/>
      <c r="R1177" s="2"/>
      <c r="S1177" s="2"/>
    </row>
    <row r="1178" spans="1:19" s="24" customFormat="1" ht="24.75" hidden="1" customHeight="1">
      <c r="A1178" s="109" t="s">
        <v>192</v>
      </c>
      <c r="B1178" s="110" t="s">
        <v>277</v>
      </c>
      <c r="C1178" s="110" t="s">
        <v>208</v>
      </c>
      <c r="D1178" s="111" t="s">
        <v>131</v>
      </c>
      <c r="E1178" s="132" t="s">
        <v>294</v>
      </c>
      <c r="F1178" s="133" t="s">
        <v>122</v>
      </c>
      <c r="G1178" s="133" t="s">
        <v>340</v>
      </c>
      <c r="H1178" s="134" t="s">
        <v>370</v>
      </c>
      <c r="I1178" s="56">
        <v>630</v>
      </c>
      <c r="J1178" s="128">
        <f>J1179</f>
        <v>250</v>
      </c>
      <c r="K1178" s="128">
        <f>K1179</f>
        <v>40</v>
      </c>
      <c r="L1178" s="128">
        <f t="shared" ref="L1178:S1178" si="648">L1179</f>
        <v>0</v>
      </c>
      <c r="M1178" s="128">
        <f t="shared" si="648"/>
        <v>0</v>
      </c>
      <c r="N1178" s="128">
        <f t="shared" si="648"/>
        <v>290</v>
      </c>
      <c r="O1178" s="128">
        <f t="shared" si="648"/>
        <v>0</v>
      </c>
      <c r="P1178" s="128">
        <f t="shared" si="648"/>
        <v>0</v>
      </c>
      <c r="Q1178" s="128">
        <f t="shared" si="648"/>
        <v>0</v>
      </c>
      <c r="R1178" s="128">
        <f t="shared" si="648"/>
        <v>0</v>
      </c>
      <c r="S1178" s="128">
        <f t="shared" si="648"/>
        <v>0</v>
      </c>
    </row>
    <row r="1179" spans="1:19" s="24" customFormat="1" ht="20.25" hidden="1" customHeight="1">
      <c r="A1179" s="41" t="s">
        <v>54</v>
      </c>
      <c r="B1179" s="110"/>
      <c r="C1179" s="110"/>
      <c r="D1179" s="111"/>
      <c r="E1179" s="132"/>
      <c r="F1179" s="133"/>
      <c r="G1179" s="133"/>
      <c r="H1179" s="134"/>
      <c r="I1179" s="56">
        <v>632</v>
      </c>
      <c r="J1179" s="128">
        <v>250</v>
      </c>
      <c r="K1179" s="128">
        <v>40</v>
      </c>
      <c r="L1179" s="128"/>
      <c r="M1179" s="128"/>
      <c r="N1179" s="2">
        <f>SUM(J1179:M1179)</f>
        <v>290</v>
      </c>
      <c r="O1179" s="128"/>
      <c r="P1179" s="128"/>
      <c r="Q1179" s="128"/>
      <c r="R1179" s="2"/>
      <c r="S1179" s="2"/>
    </row>
    <row r="1180" spans="1:19" s="24" customFormat="1" ht="12" hidden="1" customHeight="1">
      <c r="A1180" s="41"/>
      <c r="B1180" s="110"/>
      <c r="C1180" s="110"/>
      <c r="D1180" s="111"/>
      <c r="E1180" s="132"/>
      <c r="F1180" s="133"/>
      <c r="G1180" s="133"/>
      <c r="H1180" s="134"/>
      <c r="I1180" s="56"/>
      <c r="J1180" s="128"/>
      <c r="K1180" s="128"/>
      <c r="L1180" s="128"/>
      <c r="M1180" s="128"/>
      <c r="N1180" s="2">
        <f>SUM(J1180:M1180)</f>
        <v>0</v>
      </c>
      <c r="O1180" s="128"/>
      <c r="P1180" s="128"/>
      <c r="Q1180" s="128"/>
      <c r="R1180" s="2"/>
      <c r="S1180" s="2"/>
    </row>
    <row r="1181" spans="1:19" s="17" customFormat="1" ht="15" hidden="1" customHeight="1">
      <c r="A1181" s="18" t="s">
        <v>314</v>
      </c>
      <c r="B1181" s="14" t="s">
        <v>277</v>
      </c>
      <c r="C1181" s="14" t="s">
        <v>208</v>
      </c>
      <c r="D1181" s="15" t="s">
        <v>131</v>
      </c>
      <c r="E1181" s="26" t="s">
        <v>294</v>
      </c>
      <c r="F1181" s="27" t="s">
        <v>122</v>
      </c>
      <c r="G1181" s="27" t="s">
        <v>340</v>
      </c>
      <c r="H1181" s="1" t="s">
        <v>371</v>
      </c>
      <c r="I1181" s="16"/>
      <c r="J1181" s="30">
        <f>J1182+J1185+J1192</f>
        <v>492.8</v>
      </c>
      <c r="K1181" s="30">
        <f>K1182+K1185+K1192</f>
        <v>0</v>
      </c>
      <c r="L1181" s="30">
        <f t="shared" ref="L1181:R1181" si="649">L1182+L1185+L1192</f>
        <v>0</v>
      </c>
      <c r="M1181" s="30">
        <f t="shared" si="649"/>
        <v>0</v>
      </c>
      <c r="N1181" s="30">
        <f t="shared" si="649"/>
        <v>492.8</v>
      </c>
      <c r="O1181" s="30">
        <f t="shared" si="649"/>
        <v>0</v>
      </c>
      <c r="P1181" s="30">
        <f t="shared" si="649"/>
        <v>0</v>
      </c>
      <c r="Q1181" s="30">
        <f t="shared" si="649"/>
        <v>0</v>
      </c>
      <c r="R1181" s="30">
        <f t="shared" si="649"/>
        <v>0</v>
      </c>
      <c r="S1181" s="30">
        <f t="shared" ref="S1181" si="650">S1182+S1185+S1192</f>
        <v>0</v>
      </c>
    </row>
    <row r="1182" spans="1:19" s="224" customFormat="1" ht="25.5" hidden="1" customHeight="1">
      <c r="A1182" s="18" t="s">
        <v>140</v>
      </c>
      <c r="B1182" s="77" t="s">
        <v>277</v>
      </c>
      <c r="C1182" s="77" t="s">
        <v>208</v>
      </c>
      <c r="D1182" s="26" t="s">
        <v>131</v>
      </c>
      <c r="E1182" s="26" t="s">
        <v>294</v>
      </c>
      <c r="F1182" s="27" t="s">
        <v>122</v>
      </c>
      <c r="G1182" s="27" t="s">
        <v>340</v>
      </c>
      <c r="H1182" s="1" t="s">
        <v>371</v>
      </c>
      <c r="I1182" s="16">
        <v>200</v>
      </c>
      <c r="J1182" s="30">
        <f t="shared" ref="J1182:S1183" si="651">J1183</f>
        <v>0</v>
      </c>
      <c r="K1182" s="30">
        <f t="shared" si="651"/>
        <v>0</v>
      </c>
      <c r="L1182" s="30">
        <f t="shared" si="651"/>
        <v>0</v>
      </c>
      <c r="M1182" s="30">
        <f t="shared" si="651"/>
        <v>0</v>
      </c>
      <c r="N1182" s="30">
        <f t="shared" si="651"/>
        <v>0</v>
      </c>
      <c r="O1182" s="30">
        <f t="shared" si="651"/>
        <v>0</v>
      </c>
      <c r="P1182" s="30">
        <f t="shared" si="651"/>
        <v>0</v>
      </c>
      <c r="Q1182" s="30">
        <f t="shared" si="651"/>
        <v>0</v>
      </c>
      <c r="R1182" s="30">
        <f t="shared" si="651"/>
        <v>0</v>
      </c>
      <c r="S1182" s="30">
        <f t="shared" si="651"/>
        <v>0</v>
      </c>
    </row>
    <row r="1183" spans="1:19" s="225" customFormat="1" ht="23.25" hidden="1" customHeight="1">
      <c r="A1183" s="109" t="s">
        <v>142</v>
      </c>
      <c r="B1183" s="218" t="s">
        <v>277</v>
      </c>
      <c r="C1183" s="218" t="s">
        <v>208</v>
      </c>
      <c r="D1183" s="132" t="s">
        <v>131</v>
      </c>
      <c r="E1183" s="132" t="s">
        <v>294</v>
      </c>
      <c r="F1183" s="133" t="s">
        <v>122</v>
      </c>
      <c r="G1183" s="133" t="s">
        <v>340</v>
      </c>
      <c r="H1183" s="134" t="s">
        <v>371</v>
      </c>
      <c r="I1183" s="56">
        <v>240</v>
      </c>
      <c r="J1183" s="128">
        <f t="shared" si="651"/>
        <v>0</v>
      </c>
      <c r="K1183" s="128">
        <f t="shared" si="651"/>
        <v>0</v>
      </c>
      <c r="L1183" s="128">
        <f t="shared" si="651"/>
        <v>0</v>
      </c>
      <c r="M1183" s="128">
        <f t="shared" si="651"/>
        <v>0</v>
      </c>
      <c r="N1183" s="128">
        <f t="shared" si="651"/>
        <v>0</v>
      </c>
      <c r="O1183" s="128">
        <f t="shared" si="651"/>
        <v>0</v>
      </c>
      <c r="P1183" s="128">
        <f t="shared" si="651"/>
        <v>0</v>
      </c>
      <c r="Q1183" s="128">
        <f t="shared" si="651"/>
        <v>0</v>
      </c>
      <c r="R1183" s="128">
        <f t="shared" si="651"/>
        <v>0</v>
      </c>
      <c r="S1183" s="128">
        <f t="shared" si="651"/>
        <v>0</v>
      </c>
    </row>
    <row r="1184" spans="1:19" s="226" customFormat="1" ht="23.25" hidden="1" customHeight="1">
      <c r="A1184" s="4" t="s">
        <v>52</v>
      </c>
      <c r="B1184" s="63"/>
      <c r="C1184" s="63"/>
      <c r="D1184" s="7"/>
      <c r="E1184" s="7"/>
      <c r="F1184" s="8"/>
      <c r="G1184" s="8"/>
      <c r="H1184" s="9"/>
      <c r="I1184" s="169"/>
      <c r="J1184" s="2"/>
      <c r="K1184" s="2"/>
      <c r="L1184" s="2"/>
      <c r="M1184" s="2"/>
      <c r="N1184" s="2">
        <f>SUM(J1184:M1184)</f>
        <v>0</v>
      </c>
      <c r="O1184" s="2"/>
      <c r="P1184" s="2"/>
      <c r="Q1184" s="2"/>
      <c r="R1184" s="2"/>
      <c r="S1184" s="2"/>
    </row>
    <row r="1185" spans="1:19" s="17" customFormat="1" ht="14.25" hidden="1" customHeight="1">
      <c r="A1185" s="18" t="s">
        <v>175</v>
      </c>
      <c r="B1185" s="70" t="s">
        <v>277</v>
      </c>
      <c r="C1185" s="70" t="s">
        <v>208</v>
      </c>
      <c r="D1185" s="78" t="s">
        <v>131</v>
      </c>
      <c r="E1185" s="26" t="s">
        <v>294</v>
      </c>
      <c r="F1185" s="27" t="s">
        <v>122</v>
      </c>
      <c r="G1185" s="27" t="s">
        <v>340</v>
      </c>
      <c r="H1185" s="1" t="s">
        <v>371</v>
      </c>
      <c r="I1185" s="16">
        <v>300</v>
      </c>
      <c r="J1185" s="30">
        <f>J1186+J1190</f>
        <v>118.8</v>
      </c>
      <c r="K1185" s="30">
        <f>K1186+K1190</f>
        <v>0</v>
      </c>
      <c r="L1185" s="30">
        <f t="shared" ref="L1185:R1185" si="652">L1186+L1190</f>
        <v>0</v>
      </c>
      <c r="M1185" s="30">
        <f t="shared" si="652"/>
        <v>0</v>
      </c>
      <c r="N1185" s="30">
        <f t="shared" si="652"/>
        <v>118.8</v>
      </c>
      <c r="O1185" s="30">
        <f t="shared" si="652"/>
        <v>0</v>
      </c>
      <c r="P1185" s="30">
        <f t="shared" si="652"/>
        <v>0</v>
      </c>
      <c r="Q1185" s="30">
        <f t="shared" si="652"/>
        <v>0</v>
      </c>
      <c r="R1185" s="30">
        <f t="shared" si="652"/>
        <v>0</v>
      </c>
      <c r="S1185" s="30">
        <f t="shared" ref="S1185" si="653">S1186+S1190</f>
        <v>0</v>
      </c>
    </row>
    <row r="1186" spans="1:19" s="225" customFormat="1" ht="23.25" hidden="1" customHeight="1">
      <c r="A1186" s="109" t="s">
        <v>176</v>
      </c>
      <c r="B1186" s="218" t="s">
        <v>277</v>
      </c>
      <c r="C1186" s="218" t="s">
        <v>208</v>
      </c>
      <c r="D1186" s="132" t="s">
        <v>131</v>
      </c>
      <c r="E1186" s="132" t="s">
        <v>294</v>
      </c>
      <c r="F1186" s="133" t="s">
        <v>122</v>
      </c>
      <c r="G1186" s="133" t="s">
        <v>340</v>
      </c>
      <c r="H1186" s="134" t="s">
        <v>371</v>
      </c>
      <c r="I1186" s="56">
        <v>320</v>
      </c>
      <c r="J1186" s="128">
        <f>J1187+J1188+J1189</f>
        <v>118.8</v>
      </c>
      <c r="K1186" s="128">
        <f>K1187+K1188+K1189</f>
        <v>0</v>
      </c>
      <c r="L1186" s="128">
        <f t="shared" ref="L1186:R1186" si="654">L1187+L1188+L1189</f>
        <v>0</v>
      </c>
      <c r="M1186" s="128">
        <f t="shared" si="654"/>
        <v>0</v>
      </c>
      <c r="N1186" s="128">
        <f t="shared" si="654"/>
        <v>118.8</v>
      </c>
      <c r="O1186" s="128">
        <f t="shared" si="654"/>
        <v>0</v>
      </c>
      <c r="P1186" s="128">
        <f t="shared" si="654"/>
        <v>0</v>
      </c>
      <c r="Q1186" s="128">
        <f t="shared" si="654"/>
        <v>0</v>
      </c>
      <c r="R1186" s="128">
        <f t="shared" si="654"/>
        <v>0</v>
      </c>
      <c r="S1186" s="128">
        <f t="shared" ref="S1186" si="655">S1187+S1188+S1189</f>
        <v>0</v>
      </c>
    </row>
    <row r="1187" spans="1:19" s="225" customFormat="1" ht="23.25" hidden="1" customHeight="1">
      <c r="A1187" s="4" t="s">
        <v>52</v>
      </c>
      <c r="B1187" s="218"/>
      <c r="C1187" s="218"/>
      <c r="D1187" s="132"/>
      <c r="E1187" s="132"/>
      <c r="F1187" s="133"/>
      <c r="G1187" s="133"/>
      <c r="H1187" s="134"/>
      <c r="I1187" s="56">
        <v>323</v>
      </c>
      <c r="J1187" s="128"/>
      <c r="K1187" s="128"/>
      <c r="L1187" s="128"/>
      <c r="M1187" s="128"/>
      <c r="N1187" s="2">
        <f>SUM(J1187:M1187)</f>
        <v>0</v>
      </c>
      <c r="O1187" s="128"/>
      <c r="P1187" s="128"/>
      <c r="Q1187" s="128"/>
      <c r="R1187" s="2"/>
      <c r="S1187" s="2"/>
    </row>
    <row r="1188" spans="1:19" s="226" customFormat="1" ht="23.25" hidden="1" customHeight="1">
      <c r="A1188" s="4" t="s">
        <v>51</v>
      </c>
      <c r="B1188" s="63"/>
      <c r="C1188" s="63"/>
      <c r="D1188" s="7"/>
      <c r="E1188" s="7"/>
      <c r="F1188" s="8"/>
      <c r="G1188" s="8"/>
      <c r="H1188" s="9"/>
      <c r="I1188" s="169">
        <v>323</v>
      </c>
      <c r="J1188" s="2">
        <v>67.3</v>
      </c>
      <c r="K1188" s="2"/>
      <c r="L1188" s="2"/>
      <c r="M1188" s="2"/>
      <c r="N1188" s="2">
        <f>SUM(J1188:M1188)</f>
        <v>67.3</v>
      </c>
      <c r="O1188" s="2"/>
      <c r="P1188" s="2"/>
      <c r="Q1188" s="2"/>
      <c r="R1188" s="2"/>
      <c r="S1188" s="2"/>
    </row>
    <row r="1189" spans="1:19" s="226" customFormat="1" ht="23.25" hidden="1" customHeight="1">
      <c r="A1189" s="4" t="s">
        <v>33</v>
      </c>
      <c r="B1189" s="63"/>
      <c r="C1189" s="63"/>
      <c r="D1189" s="7"/>
      <c r="E1189" s="7"/>
      <c r="F1189" s="8"/>
      <c r="G1189" s="8"/>
      <c r="H1189" s="9"/>
      <c r="I1189" s="169">
        <v>323</v>
      </c>
      <c r="J1189" s="2">
        <v>51.5</v>
      </c>
      <c r="K1189" s="2"/>
      <c r="L1189" s="2"/>
      <c r="M1189" s="2"/>
      <c r="N1189" s="2">
        <f>SUM(J1189:M1189)</f>
        <v>51.5</v>
      </c>
      <c r="O1189" s="2"/>
      <c r="P1189" s="2"/>
      <c r="Q1189" s="2"/>
      <c r="R1189" s="2"/>
      <c r="S1189" s="2"/>
    </row>
    <row r="1190" spans="1:19" s="24" customFormat="1" ht="16.5" hidden="1" customHeight="1">
      <c r="A1190" s="109" t="s">
        <v>177</v>
      </c>
      <c r="B1190" s="110" t="s">
        <v>277</v>
      </c>
      <c r="C1190" s="110" t="s">
        <v>208</v>
      </c>
      <c r="D1190" s="111" t="s">
        <v>131</v>
      </c>
      <c r="E1190" s="132" t="s">
        <v>294</v>
      </c>
      <c r="F1190" s="133" t="s">
        <v>122</v>
      </c>
      <c r="G1190" s="133" t="s">
        <v>340</v>
      </c>
      <c r="H1190" s="134" t="s">
        <v>371</v>
      </c>
      <c r="I1190" s="56">
        <v>360</v>
      </c>
      <c r="J1190" s="128">
        <f t="shared" ref="J1190:S1190" si="656">J1191</f>
        <v>0</v>
      </c>
      <c r="K1190" s="128">
        <f t="shared" si="656"/>
        <v>0</v>
      </c>
      <c r="L1190" s="128">
        <f t="shared" si="656"/>
        <v>0</v>
      </c>
      <c r="M1190" s="128">
        <f t="shared" si="656"/>
        <v>0</v>
      </c>
      <c r="N1190" s="128">
        <f t="shared" si="656"/>
        <v>0</v>
      </c>
      <c r="O1190" s="128">
        <f t="shared" si="656"/>
        <v>0</v>
      </c>
      <c r="P1190" s="128">
        <f t="shared" si="656"/>
        <v>0</v>
      </c>
      <c r="Q1190" s="128">
        <f t="shared" si="656"/>
        <v>0</v>
      </c>
      <c r="R1190" s="128">
        <f t="shared" si="656"/>
        <v>0</v>
      </c>
      <c r="S1190" s="128">
        <f t="shared" si="656"/>
        <v>0</v>
      </c>
    </row>
    <row r="1191" spans="1:19" s="225" customFormat="1" ht="14.25" hidden="1" customHeight="1">
      <c r="A1191" s="41"/>
      <c r="B1191" s="218"/>
      <c r="C1191" s="218"/>
      <c r="D1191" s="132"/>
      <c r="E1191" s="132"/>
      <c r="F1191" s="133"/>
      <c r="G1191" s="133"/>
      <c r="H1191" s="134"/>
      <c r="I1191" s="56"/>
      <c r="J1191" s="128"/>
      <c r="K1191" s="128"/>
      <c r="L1191" s="128"/>
      <c r="M1191" s="128"/>
      <c r="N1191" s="2">
        <f>SUM(J1191:M1191)</f>
        <v>0</v>
      </c>
      <c r="O1191" s="128"/>
      <c r="P1191" s="128"/>
      <c r="Q1191" s="128"/>
      <c r="R1191" s="2">
        <f>N1191+Q1191</f>
        <v>0</v>
      </c>
      <c r="S1191" s="2">
        <f>O1191+R1191</f>
        <v>0</v>
      </c>
    </row>
    <row r="1192" spans="1:19" s="224" customFormat="1" ht="22.5" hidden="1" customHeight="1">
      <c r="A1192" s="150" t="s">
        <v>187</v>
      </c>
      <c r="B1192" s="77" t="s">
        <v>277</v>
      </c>
      <c r="C1192" s="77" t="s">
        <v>208</v>
      </c>
      <c r="D1192" s="26" t="s">
        <v>131</v>
      </c>
      <c r="E1192" s="26" t="s">
        <v>294</v>
      </c>
      <c r="F1192" s="27" t="s">
        <v>122</v>
      </c>
      <c r="G1192" s="27" t="s">
        <v>340</v>
      </c>
      <c r="H1192" s="1" t="s">
        <v>371</v>
      </c>
      <c r="I1192" s="16">
        <v>600</v>
      </c>
      <c r="J1192" s="30">
        <f>J1193+J1196</f>
        <v>374</v>
      </c>
      <c r="K1192" s="30">
        <f>K1193+K1196</f>
        <v>0</v>
      </c>
      <c r="L1192" s="30">
        <f t="shared" ref="L1192:R1192" si="657">L1193+L1196</f>
        <v>0</v>
      </c>
      <c r="M1192" s="30">
        <f t="shared" si="657"/>
        <v>0</v>
      </c>
      <c r="N1192" s="30">
        <f t="shared" si="657"/>
        <v>374</v>
      </c>
      <c r="O1192" s="30">
        <f t="shared" si="657"/>
        <v>0</v>
      </c>
      <c r="P1192" s="30">
        <f t="shared" si="657"/>
        <v>0</v>
      </c>
      <c r="Q1192" s="30">
        <f t="shared" si="657"/>
        <v>0</v>
      </c>
      <c r="R1192" s="30">
        <f t="shared" si="657"/>
        <v>0</v>
      </c>
      <c r="S1192" s="30">
        <f t="shared" ref="S1192" si="658">S1193+S1196</f>
        <v>0</v>
      </c>
    </row>
    <row r="1193" spans="1:19" s="225" customFormat="1" ht="16.5" hidden="1" customHeight="1">
      <c r="A1193" s="171" t="s">
        <v>189</v>
      </c>
      <c r="B1193" s="218" t="s">
        <v>277</v>
      </c>
      <c r="C1193" s="218" t="s">
        <v>208</v>
      </c>
      <c r="D1193" s="132" t="s">
        <v>131</v>
      </c>
      <c r="E1193" s="132" t="s">
        <v>294</v>
      </c>
      <c r="F1193" s="133" t="s">
        <v>122</v>
      </c>
      <c r="G1193" s="133" t="s">
        <v>340</v>
      </c>
      <c r="H1193" s="134" t="s">
        <v>371</v>
      </c>
      <c r="I1193" s="56">
        <v>610</v>
      </c>
      <c r="J1193" s="128">
        <f>J1194+J1195</f>
        <v>204</v>
      </c>
      <c r="K1193" s="128">
        <f>K1194+K1195</f>
        <v>0</v>
      </c>
      <c r="L1193" s="128">
        <f t="shared" ref="L1193:R1193" si="659">L1194+L1195</f>
        <v>0</v>
      </c>
      <c r="M1193" s="128">
        <f t="shared" si="659"/>
        <v>0</v>
      </c>
      <c r="N1193" s="128">
        <f t="shared" si="659"/>
        <v>204</v>
      </c>
      <c r="O1193" s="128">
        <f t="shared" si="659"/>
        <v>0</v>
      </c>
      <c r="P1193" s="128">
        <f t="shared" si="659"/>
        <v>0</v>
      </c>
      <c r="Q1193" s="128">
        <f t="shared" si="659"/>
        <v>0</v>
      </c>
      <c r="R1193" s="128">
        <f t="shared" si="659"/>
        <v>0</v>
      </c>
      <c r="S1193" s="128">
        <f t="shared" ref="S1193" si="660">S1194+S1195</f>
        <v>0</v>
      </c>
    </row>
    <row r="1194" spans="1:19" s="226" customFormat="1" ht="15.75" hidden="1" customHeight="1">
      <c r="A1194" s="196" t="s">
        <v>49</v>
      </c>
      <c r="B1194" s="63"/>
      <c r="C1194" s="63"/>
      <c r="D1194" s="7"/>
      <c r="E1194" s="7"/>
      <c r="F1194" s="8"/>
      <c r="G1194" s="8"/>
      <c r="H1194" s="9"/>
      <c r="I1194" s="169">
        <v>612</v>
      </c>
      <c r="J1194" s="2">
        <v>119</v>
      </c>
      <c r="K1194" s="2"/>
      <c r="L1194" s="2"/>
      <c r="M1194" s="2"/>
      <c r="N1194" s="2">
        <f>SUM(J1194:M1194)</f>
        <v>119</v>
      </c>
      <c r="O1194" s="2"/>
      <c r="P1194" s="2"/>
      <c r="Q1194" s="2"/>
      <c r="R1194" s="2"/>
      <c r="S1194" s="2"/>
    </row>
    <row r="1195" spans="1:19" s="226" customFormat="1" ht="28.5" hidden="1" customHeight="1">
      <c r="A1195" s="4" t="s">
        <v>52</v>
      </c>
      <c r="B1195" s="63"/>
      <c r="C1195" s="63"/>
      <c r="D1195" s="7"/>
      <c r="E1195" s="7"/>
      <c r="F1195" s="8"/>
      <c r="G1195" s="8"/>
      <c r="H1195" s="9"/>
      <c r="I1195" s="169">
        <v>612</v>
      </c>
      <c r="J1195" s="2">
        <v>85</v>
      </c>
      <c r="K1195" s="2"/>
      <c r="L1195" s="2"/>
      <c r="M1195" s="2"/>
      <c r="N1195" s="2">
        <f>SUM(J1195:M1195)</f>
        <v>85</v>
      </c>
      <c r="O1195" s="2"/>
      <c r="P1195" s="2"/>
      <c r="Q1195" s="2"/>
      <c r="R1195" s="2"/>
      <c r="S1195" s="2"/>
    </row>
    <row r="1196" spans="1:19" s="24" customFormat="1" ht="23.25" hidden="1" customHeight="1">
      <c r="A1196" s="109" t="s">
        <v>192</v>
      </c>
      <c r="B1196" s="110" t="s">
        <v>277</v>
      </c>
      <c r="C1196" s="110" t="s">
        <v>208</v>
      </c>
      <c r="D1196" s="111" t="s">
        <v>131</v>
      </c>
      <c r="E1196" s="132" t="s">
        <v>294</v>
      </c>
      <c r="F1196" s="133" t="s">
        <v>122</v>
      </c>
      <c r="G1196" s="133" t="s">
        <v>340</v>
      </c>
      <c r="H1196" s="134" t="s">
        <v>371</v>
      </c>
      <c r="I1196" s="56">
        <v>630</v>
      </c>
      <c r="J1196" s="128">
        <f>J1197</f>
        <v>170</v>
      </c>
      <c r="K1196" s="128">
        <f>K1197</f>
        <v>0</v>
      </c>
      <c r="L1196" s="128">
        <f t="shared" ref="L1196:S1196" si="661">L1197</f>
        <v>0</v>
      </c>
      <c r="M1196" s="128">
        <f t="shared" si="661"/>
        <v>0</v>
      </c>
      <c r="N1196" s="128">
        <f t="shared" si="661"/>
        <v>170</v>
      </c>
      <c r="O1196" s="128">
        <f t="shared" si="661"/>
        <v>0</v>
      </c>
      <c r="P1196" s="128">
        <f t="shared" si="661"/>
        <v>0</v>
      </c>
      <c r="Q1196" s="128">
        <f t="shared" si="661"/>
        <v>0</v>
      </c>
      <c r="R1196" s="128">
        <f t="shared" si="661"/>
        <v>0</v>
      </c>
      <c r="S1196" s="128">
        <f t="shared" si="661"/>
        <v>0</v>
      </c>
    </row>
    <row r="1197" spans="1:19" s="12" customFormat="1" ht="13.5" hidden="1" customHeight="1">
      <c r="A1197" s="4" t="s">
        <v>53</v>
      </c>
      <c r="B1197" s="36"/>
      <c r="C1197" s="36"/>
      <c r="D1197" s="37"/>
      <c r="E1197" s="7"/>
      <c r="F1197" s="8"/>
      <c r="G1197" s="8"/>
      <c r="H1197" s="9"/>
      <c r="I1197" s="169">
        <v>632</v>
      </c>
      <c r="J1197" s="2">
        <v>170</v>
      </c>
      <c r="K1197" s="2"/>
      <c r="L1197" s="2"/>
      <c r="M1197" s="2"/>
      <c r="N1197" s="2">
        <f>SUM(J1197:M1197)</f>
        <v>170</v>
      </c>
      <c r="O1197" s="2"/>
      <c r="P1197" s="2"/>
      <c r="Q1197" s="2"/>
      <c r="R1197" s="2"/>
      <c r="S1197" s="2"/>
    </row>
    <row r="1198" spans="1:19" s="24" customFormat="1" ht="28.9" customHeight="1">
      <c r="A1198" s="72" t="s">
        <v>918</v>
      </c>
      <c r="B1198" s="70" t="s">
        <v>277</v>
      </c>
      <c r="C1198" s="70" t="s">
        <v>208</v>
      </c>
      <c r="D1198" s="78" t="s">
        <v>131</v>
      </c>
      <c r="E1198" s="155" t="s">
        <v>294</v>
      </c>
      <c r="F1198" s="156" t="s">
        <v>122</v>
      </c>
      <c r="G1198" s="156" t="s">
        <v>340</v>
      </c>
      <c r="H1198" s="157" t="s">
        <v>899</v>
      </c>
      <c r="I1198" s="157"/>
      <c r="J1198" s="158">
        <f t="shared" ref="J1198:S1200" si="662">J1199</f>
        <v>38</v>
      </c>
      <c r="K1198" s="158">
        <f t="shared" si="662"/>
        <v>0</v>
      </c>
      <c r="L1198" s="158">
        <f t="shared" si="662"/>
        <v>0</v>
      </c>
      <c r="M1198" s="158">
        <f t="shared" si="662"/>
        <v>0</v>
      </c>
      <c r="N1198" s="158">
        <f t="shared" si="662"/>
        <v>38</v>
      </c>
      <c r="O1198" s="158">
        <f t="shared" si="662"/>
        <v>0</v>
      </c>
      <c r="P1198" s="158">
        <f t="shared" si="662"/>
        <v>0</v>
      </c>
      <c r="Q1198" s="158">
        <f t="shared" si="662"/>
        <v>0</v>
      </c>
      <c r="R1198" s="158">
        <f t="shared" si="662"/>
        <v>39</v>
      </c>
      <c r="S1198" s="158">
        <f t="shared" si="662"/>
        <v>39</v>
      </c>
    </row>
    <row r="1199" spans="1:19" s="24" customFormat="1" ht="30" customHeight="1">
      <c r="A1199" s="150" t="s">
        <v>187</v>
      </c>
      <c r="B1199" s="70" t="s">
        <v>277</v>
      </c>
      <c r="C1199" s="70" t="s">
        <v>208</v>
      </c>
      <c r="D1199" s="78" t="s">
        <v>131</v>
      </c>
      <c r="E1199" s="26" t="s">
        <v>294</v>
      </c>
      <c r="F1199" s="27" t="s">
        <v>122</v>
      </c>
      <c r="G1199" s="27" t="s">
        <v>340</v>
      </c>
      <c r="H1199" s="1" t="s">
        <v>899</v>
      </c>
      <c r="I1199" s="1" t="s">
        <v>188</v>
      </c>
      <c r="J1199" s="30">
        <f t="shared" si="662"/>
        <v>38</v>
      </c>
      <c r="K1199" s="30">
        <f t="shared" si="662"/>
        <v>0</v>
      </c>
      <c r="L1199" s="30">
        <f t="shared" si="662"/>
        <v>0</v>
      </c>
      <c r="M1199" s="30">
        <f t="shared" si="662"/>
        <v>0</v>
      </c>
      <c r="N1199" s="30">
        <f t="shared" si="662"/>
        <v>38</v>
      </c>
      <c r="O1199" s="30">
        <f t="shared" si="662"/>
        <v>0</v>
      </c>
      <c r="P1199" s="30">
        <f t="shared" si="662"/>
        <v>0</v>
      </c>
      <c r="Q1199" s="30">
        <f t="shared" si="662"/>
        <v>0</v>
      </c>
      <c r="R1199" s="30">
        <f t="shared" si="662"/>
        <v>39</v>
      </c>
      <c r="S1199" s="30">
        <f t="shared" si="662"/>
        <v>39</v>
      </c>
    </row>
    <row r="1200" spans="1:19" s="24" customFormat="1" ht="15.75" customHeight="1">
      <c r="A1200" s="171" t="s">
        <v>189</v>
      </c>
      <c r="B1200" s="130" t="s">
        <v>277</v>
      </c>
      <c r="C1200" s="130" t="s">
        <v>208</v>
      </c>
      <c r="D1200" s="131" t="s">
        <v>131</v>
      </c>
      <c r="E1200" s="132" t="s">
        <v>294</v>
      </c>
      <c r="F1200" s="133" t="s">
        <v>122</v>
      </c>
      <c r="G1200" s="133" t="s">
        <v>340</v>
      </c>
      <c r="H1200" s="134" t="s">
        <v>899</v>
      </c>
      <c r="I1200" s="134" t="s">
        <v>190</v>
      </c>
      <c r="J1200" s="128">
        <f t="shared" si="662"/>
        <v>38</v>
      </c>
      <c r="K1200" s="128">
        <f t="shared" si="662"/>
        <v>0</v>
      </c>
      <c r="L1200" s="128">
        <f t="shared" si="662"/>
        <v>0</v>
      </c>
      <c r="M1200" s="128">
        <f t="shared" si="662"/>
        <v>0</v>
      </c>
      <c r="N1200" s="128">
        <f t="shared" si="662"/>
        <v>38</v>
      </c>
      <c r="O1200" s="128">
        <f t="shared" si="662"/>
        <v>0</v>
      </c>
      <c r="P1200" s="128">
        <f t="shared" si="662"/>
        <v>0</v>
      </c>
      <c r="Q1200" s="128">
        <f t="shared" si="662"/>
        <v>0</v>
      </c>
      <c r="R1200" s="128">
        <f t="shared" si="662"/>
        <v>39</v>
      </c>
      <c r="S1200" s="128">
        <f t="shared" si="662"/>
        <v>39</v>
      </c>
    </row>
    <row r="1201" spans="1:19" s="12" customFormat="1" ht="18.75" hidden="1" customHeight="1">
      <c r="A1201" s="196" t="s">
        <v>50</v>
      </c>
      <c r="B1201" s="5"/>
      <c r="C1201" s="5"/>
      <c r="D1201" s="6"/>
      <c r="E1201" s="7"/>
      <c r="F1201" s="8"/>
      <c r="G1201" s="8"/>
      <c r="H1201" s="9"/>
      <c r="I1201" s="9" t="s">
        <v>303</v>
      </c>
      <c r="J1201" s="2">
        <v>38</v>
      </c>
      <c r="K1201" s="2"/>
      <c r="L1201" s="2"/>
      <c r="M1201" s="2"/>
      <c r="N1201" s="2">
        <f>SUM(J1201:M1201)</f>
        <v>38</v>
      </c>
      <c r="O1201" s="2"/>
      <c r="P1201" s="2"/>
      <c r="Q1201" s="2"/>
      <c r="R1201" s="2">
        <v>39</v>
      </c>
      <c r="S1201" s="2">
        <v>39</v>
      </c>
    </row>
    <row r="1202" spans="1:19" ht="15.75" customHeight="1">
      <c r="A1202" s="66" t="s">
        <v>218</v>
      </c>
      <c r="B1202" s="67" t="s">
        <v>277</v>
      </c>
      <c r="C1202" s="67" t="s">
        <v>208</v>
      </c>
      <c r="D1202" s="116" t="s">
        <v>131</v>
      </c>
      <c r="E1202" s="116" t="s">
        <v>219</v>
      </c>
      <c r="F1202" s="117" t="s">
        <v>122</v>
      </c>
      <c r="G1202" s="117" t="s">
        <v>340</v>
      </c>
      <c r="H1202" s="118" t="s">
        <v>341</v>
      </c>
      <c r="I1202" s="118"/>
      <c r="J1202" s="34">
        <f>J1203</f>
        <v>7356.5999999999995</v>
      </c>
      <c r="K1202" s="34">
        <f>K1203</f>
        <v>-1305.9000000000001</v>
      </c>
      <c r="L1202" s="34">
        <f t="shared" ref="L1202:S1202" si="663">L1203</f>
        <v>-225</v>
      </c>
      <c r="M1202" s="34">
        <f t="shared" si="663"/>
        <v>0</v>
      </c>
      <c r="N1202" s="34">
        <f t="shared" si="663"/>
        <v>5825.7</v>
      </c>
      <c r="O1202" s="34">
        <f t="shared" si="663"/>
        <v>0</v>
      </c>
      <c r="P1202" s="34">
        <f t="shared" si="663"/>
        <v>0</v>
      </c>
      <c r="Q1202" s="34">
        <f t="shared" si="663"/>
        <v>0</v>
      </c>
      <c r="R1202" s="34">
        <f t="shared" si="663"/>
        <v>159.6</v>
      </c>
      <c r="S1202" s="34">
        <f t="shared" si="663"/>
        <v>159.6</v>
      </c>
    </row>
    <row r="1203" spans="1:19" s="164" customFormat="1" ht="18.75" customHeight="1">
      <c r="A1203" s="161" t="s">
        <v>220</v>
      </c>
      <c r="B1203" s="162" t="s">
        <v>277</v>
      </c>
      <c r="C1203" s="162" t="s">
        <v>208</v>
      </c>
      <c r="D1203" s="122" t="s">
        <v>131</v>
      </c>
      <c r="E1203" s="122" t="s">
        <v>219</v>
      </c>
      <c r="F1203" s="123" t="s">
        <v>137</v>
      </c>
      <c r="G1203" s="123" t="s">
        <v>340</v>
      </c>
      <c r="H1203" s="124" t="s">
        <v>341</v>
      </c>
      <c r="I1203" s="163"/>
      <c r="J1203" s="160">
        <f>J1204+J1211+J1217+J1224+J1228+J1232+J1244+J1247</f>
        <v>7356.5999999999995</v>
      </c>
      <c r="K1203" s="160">
        <f>K1204+K1211+K1217+K1224+K1228+K1232+K1244+K1247</f>
        <v>-1305.9000000000001</v>
      </c>
      <c r="L1203" s="160">
        <f t="shared" ref="L1203:R1203" si="664">L1204+L1211+L1217+L1224+L1228+L1232+L1244+L1247</f>
        <v>-225</v>
      </c>
      <c r="M1203" s="160">
        <f t="shared" si="664"/>
        <v>0</v>
      </c>
      <c r="N1203" s="160">
        <f t="shared" si="664"/>
        <v>5825.7</v>
      </c>
      <c r="O1203" s="160">
        <f t="shared" si="664"/>
        <v>0</v>
      </c>
      <c r="P1203" s="160">
        <f t="shared" si="664"/>
        <v>0</v>
      </c>
      <c r="Q1203" s="160">
        <f t="shared" si="664"/>
        <v>0</v>
      </c>
      <c r="R1203" s="160">
        <f t="shared" si="664"/>
        <v>159.6</v>
      </c>
      <c r="S1203" s="160">
        <f t="shared" ref="S1203" si="665">S1204+S1211+S1217+S1224+S1228+S1232+S1244+S1247</f>
        <v>159.6</v>
      </c>
    </row>
    <row r="1204" spans="1:19" s="224" customFormat="1" ht="26.25" hidden="1" customHeight="1">
      <c r="A1204" s="227" t="s">
        <v>315</v>
      </c>
      <c r="B1204" s="77" t="s">
        <v>277</v>
      </c>
      <c r="C1204" s="77" t="s">
        <v>208</v>
      </c>
      <c r="D1204" s="26" t="s">
        <v>131</v>
      </c>
      <c r="E1204" s="26" t="s">
        <v>219</v>
      </c>
      <c r="F1204" s="27" t="s">
        <v>137</v>
      </c>
      <c r="G1204" s="27" t="s">
        <v>340</v>
      </c>
      <c r="H1204" s="1" t="s">
        <v>372</v>
      </c>
      <c r="I1204" s="16"/>
      <c r="J1204" s="30">
        <f>J1205+J1208</f>
        <v>6140.7</v>
      </c>
      <c r="K1204" s="30">
        <f>K1205+K1208</f>
        <v>-1140.7</v>
      </c>
      <c r="L1204" s="30">
        <f t="shared" ref="L1204:R1204" si="666">L1205+L1208</f>
        <v>0</v>
      </c>
      <c r="M1204" s="30">
        <f t="shared" si="666"/>
        <v>0</v>
      </c>
      <c r="N1204" s="30">
        <f t="shared" si="666"/>
        <v>5000</v>
      </c>
      <c r="O1204" s="30">
        <f t="shared" si="666"/>
        <v>0</v>
      </c>
      <c r="P1204" s="30">
        <f t="shared" si="666"/>
        <v>0</v>
      </c>
      <c r="Q1204" s="30">
        <f t="shared" si="666"/>
        <v>0</v>
      </c>
      <c r="R1204" s="30">
        <f t="shared" si="666"/>
        <v>0</v>
      </c>
      <c r="S1204" s="30">
        <f t="shared" ref="S1204" si="667">S1205+S1208</f>
        <v>0</v>
      </c>
    </row>
    <row r="1205" spans="1:19" s="224" customFormat="1" ht="30.75" hidden="1" customHeight="1">
      <c r="A1205" s="18" t="s">
        <v>140</v>
      </c>
      <c r="B1205" s="77" t="s">
        <v>277</v>
      </c>
      <c r="C1205" s="77" t="s">
        <v>208</v>
      </c>
      <c r="D1205" s="26" t="s">
        <v>131</v>
      </c>
      <c r="E1205" s="26" t="s">
        <v>219</v>
      </c>
      <c r="F1205" s="27" t="s">
        <v>137</v>
      </c>
      <c r="G1205" s="27" t="s">
        <v>340</v>
      </c>
      <c r="H1205" s="1" t="s">
        <v>372</v>
      </c>
      <c r="I1205" s="16">
        <v>200</v>
      </c>
      <c r="J1205" s="30">
        <f t="shared" ref="J1205:S1206" si="668">J1206</f>
        <v>90.7</v>
      </c>
      <c r="K1205" s="30">
        <f t="shared" si="668"/>
        <v>-16.8</v>
      </c>
      <c r="L1205" s="30">
        <f t="shared" si="668"/>
        <v>0</v>
      </c>
      <c r="M1205" s="30">
        <f t="shared" si="668"/>
        <v>0</v>
      </c>
      <c r="N1205" s="30">
        <f t="shared" si="668"/>
        <v>73.900000000000006</v>
      </c>
      <c r="O1205" s="30">
        <f t="shared" si="668"/>
        <v>0</v>
      </c>
      <c r="P1205" s="30">
        <f t="shared" si="668"/>
        <v>0</v>
      </c>
      <c r="Q1205" s="30">
        <f t="shared" si="668"/>
        <v>0</v>
      </c>
      <c r="R1205" s="30">
        <f t="shared" si="668"/>
        <v>0</v>
      </c>
      <c r="S1205" s="30">
        <f t="shared" si="668"/>
        <v>0</v>
      </c>
    </row>
    <row r="1206" spans="1:19" s="224" customFormat="1" ht="27.75" hidden="1" customHeight="1">
      <c r="A1206" s="109" t="s">
        <v>142</v>
      </c>
      <c r="B1206" s="218" t="s">
        <v>277</v>
      </c>
      <c r="C1206" s="218" t="s">
        <v>208</v>
      </c>
      <c r="D1206" s="132" t="s">
        <v>131</v>
      </c>
      <c r="E1206" s="132" t="s">
        <v>219</v>
      </c>
      <c r="F1206" s="133" t="s">
        <v>137</v>
      </c>
      <c r="G1206" s="133" t="s">
        <v>340</v>
      </c>
      <c r="H1206" s="134" t="s">
        <v>372</v>
      </c>
      <c r="I1206" s="56">
        <v>240</v>
      </c>
      <c r="J1206" s="128">
        <f t="shared" si="668"/>
        <v>90.7</v>
      </c>
      <c r="K1206" s="128">
        <f t="shared" si="668"/>
        <v>-16.8</v>
      </c>
      <c r="L1206" s="128">
        <f t="shared" si="668"/>
        <v>0</v>
      </c>
      <c r="M1206" s="128">
        <f t="shared" si="668"/>
        <v>0</v>
      </c>
      <c r="N1206" s="128">
        <f t="shared" si="668"/>
        <v>73.900000000000006</v>
      </c>
      <c r="O1206" s="128">
        <f t="shared" si="668"/>
        <v>0</v>
      </c>
      <c r="P1206" s="128">
        <f t="shared" si="668"/>
        <v>0</v>
      </c>
      <c r="Q1206" s="128">
        <f t="shared" si="668"/>
        <v>0</v>
      </c>
      <c r="R1206" s="128">
        <f t="shared" si="668"/>
        <v>0</v>
      </c>
      <c r="S1206" s="128">
        <f t="shared" si="668"/>
        <v>0</v>
      </c>
    </row>
    <row r="1207" spans="1:19" s="224" customFormat="1" ht="14.25" hidden="1" customHeight="1">
      <c r="A1207" s="4" t="s">
        <v>60</v>
      </c>
      <c r="B1207" s="63"/>
      <c r="C1207" s="63"/>
      <c r="D1207" s="7"/>
      <c r="E1207" s="7"/>
      <c r="F1207" s="8"/>
      <c r="G1207" s="8"/>
      <c r="H1207" s="9"/>
      <c r="I1207" s="169">
        <v>244</v>
      </c>
      <c r="J1207" s="2">
        <v>90.7</v>
      </c>
      <c r="K1207" s="2">
        <v>-16.8</v>
      </c>
      <c r="L1207" s="2"/>
      <c r="M1207" s="2"/>
      <c r="N1207" s="2">
        <f>SUM(J1207:M1207)</f>
        <v>73.900000000000006</v>
      </c>
      <c r="O1207" s="2"/>
      <c r="P1207" s="2"/>
      <c r="Q1207" s="2"/>
      <c r="R1207" s="2"/>
      <c r="S1207" s="2"/>
    </row>
    <row r="1208" spans="1:19" s="224" customFormat="1" ht="14.25" hidden="1" customHeight="1">
      <c r="A1208" s="18" t="s">
        <v>175</v>
      </c>
      <c r="B1208" s="77" t="s">
        <v>277</v>
      </c>
      <c r="C1208" s="77" t="s">
        <v>208</v>
      </c>
      <c r="D1208" s="26" t="s">
        <v>131</v>
      </c>
      <c r="E1208" s="26" t="s">
        <v>219</v>
      </c>
      <c r="F1208" s="27" t="s">
        <v>137</v>
      </c>
      <c r="G1208" s="27" t="s">
        <v>340</v>
      </c>
      <c r="H1208" s="1" t="s">
        <v>372</v>
      </c>
      <c r="I1208" s="16">
        <v>300</v>
      </c>
      <c r="J1208" s="30">
        <f t="shared" ref="J1208:S1209" si="669">J1209</f>
        <v>6050</v>
      </c>
      <c r="K1208" s="30">
        <f t="shared" si="669"/>
        <v>-1123.9000000000001</v>
      </c>
      <c r="L1208" s="30">
        <f t="shared" si="669"/>
        <v>0</v>
      </c>
      <c r="M1208" s="30">
        <f t="shared" si="669"/>
        <v>0</v>
      </c>
      <c r="N1208" s="30">
        <f t="shared" si="669"/>
        <v>4926.1000000000004</v>
      </c>
      <c r="O1208" s="30">
        <f t="shared" si="669"/>
        <v>0</v>
      </c>
      <c r="P1208" s="30">
        <f t="shared" si="669"/>
        <v>0</v>
      </c>
      <c r="Q1208" s="30">
        <f t="shared" si="669"/>
        <v>0</v>
      </c>
      <c r="R1208" s="30">
        <f t="shared" si="669"/>
        <v>0</v>
      </c>
      <c r="S1208" s="30">
        <f t="shared" si="669"/>
        <v>0</v>
      </c>
    </row>
    <row r="1209" spans="1:19" s="225" customFormat="1" ht="21.75" hidden="1" customHeight="1">
      <c r="A1209" s="109" t="s">
        <v>176</v>
      </c>
      <c r="B1209" s="218" t="s">
        <v>277</v>
      </c>
      <c r="C1209" s="218" t="s">
        <v>208</v>
      </c>
      <c r="D1209" s="132" t="s">
        <v>131</v>
      </c>
      <c r="E1209" s="132" t="s">
        <v>219</v>
      </c>
      <c r="F1209" s="133" t="s">
        <v>137</v>
      </c>
      <c r="G1209" s="133" t="s">
        <v>340</v>
      </c>
      <c r="H1209" s="134" t="s">
        <v>372</v>
      </c>
      <c r="I1209" s="56">
        <v>320</v>
      </c>
      <c r="J1209" s="128">
        <f t="shared" si="669"/>
        <v>6050</v>
      </c>
      <c r="K1209" s="128">
        <f t="shared" si="669"/>
        <v>-1123.9000000000001</v>
      </c>
      <c r="L1209" s="128">
        <f t="shared" si="669"/>
        <v>0</v>
      </c>
      <c r="M1209" s="128">
        <f t="shared" si="669"/>
        <v>0</v>
      </c>
      <c r="N1209" s="128">
        <f t="shared" si="669"/>
        <v>4926.1000000000004</v>
      </c>
      <c r="O1209" s="128">
        <f t="shared" si="669"/>
        <v>0</v>
      </c>
      <c r="P1209" s="128">
        <f t="shared" si="669"/>
        <v>0</v>
      </c>
      <c r="Q1209" s="128">
        <f t="shared" si="669"/>
        <v>0</v>
      </c>
      <c r="R1209" s="128">
        <f t="shared" si="669"/>
        <v>0</v>
      </c>
      <c r="S1209" s="128">
        <f t="shared" si="669"/>
        <v>0</v>
      </c>
    </row>
    <row r="1210" spans="1:19" s="226" customFormat="1" ht="14.25" hidden="1" customHeight="1">
      <c r="A1210" s="4" t="s">
        <v>107</v>
      </c>
      <c r="B1210" s="63"/>
      <c r="C1210" s="63"/>
      <c r="D1210" s="7"/>
      <c r="E1210" s="7"/>
      <c r="F1210" s="8"/>
      <c r="G1210" s="8"/>
      <c r="H1210" s="9"/>
      <c r="I1210" s="169">
        <v>321</v>
      </c>
      <c r="J1210" s="2">
        <v>6050</v>
      </c>
      <c r="K1210" s="2">
        <v>-1123.9000000000001</v>
      </c>
      <c r="L1210" s="2"/>
      <c r="M1210" s="2"/>
      <c r="N1210" s="2">
        <f>SUM(J1210:M1210)</f>
        <v>4926.1000000000004</v>
      </c>
      <c r="O1210" s="2"/>
      <c r="P1210" s="2"/>
      <c r="Q1210" s="2"/>
      <c r="R1210" s="2"/>
      <c r="S1210" s="2"/>
    </row>
    <row r="1211" spans="1:19" s="224" customFormat="1" ht="26.25" hidden="1" customHeight="1">
      <c r="A1211" s="227" t="s">
        <v>221</v>
      </c>
      <c r="B1211" s="77" t="s">
        <v>277</v>
      </c>
      <c r="C1211" s="77" t="s">
        <v>208</v>
      </c>
      <c r="D1211" s="26" t="s">
        <v>131</v>
      </c>
      <c r="E1211" s="26" t="s">
        <v>219</v>
      </c>
      <c r="F1211" s="27" t="s">
        <v>137</v>
      </c>
      <c r="G1211" s="27" t="s">
        <v>340</v>
      </c>
      <c r="H1211" s="1" t="s">
        <v>355</v>
      </c>
      <c r="I1211" s="16"/>
      <c r="J1211" s="30"/>
      <c r="K1211" s="30"/>
      <c r="L1211" s="30"/>
      <c r="M1211" s="30"/>
      <c r="N1211" s="30"/>
      <c r="O1211" s="30"/>
      <c r="P1211" s="30"/>
      <c r="Q1211" s="30"/>
      <c r="R1211" s="30">
        <f>R1212+R1214</f>
        <v>0</v>
      </c>
      <c r="S1211" s="30">
        <f>S1212+S1214</f>
        <v>0</v>
      </c>
    </row>
    <row r="1212" spans="1:19" s="224" customFormat="1" ht="19.5" hidden="1" customHeight="1">
      <c r="A1212" s="18" t="s">
        <v>175</v>
      </c>
      <c r="B1212" s="77" t="s">
        <v>277</v>
      </c>
      <c r="C1212" s="77" t="s">
        <v>208</v>
      </c>
      <c r="D1212" s="26" t="s">
        <v>131</v>
      </c>
      <c r="E1212" s="26" t="s">
        <v>219</v>
      </c>
      <c r="F1212" s="27" t="s">
        <v>137</v>
      </c>
      <c r="G1212" s="27" t="s">
        <v>340</v>
      </c>
      <c r="H1212" s="1" t="s">
        <v>355</v>
      </c>
      <c r="I1212" s="16">
        <v>300</v>
      </c>
      <c r="J1212" s="30"/>
      <c r="K1212" s="30"/>
      <c r="L1212" s="30"/>
      <c r="M1212" s="30"/>
      <c r="N1212" s="30"/>
      <c r="O1212" s="30"/>
      <c r="P1212" s="30"/>
      <c r="Q1212" s="30"/>
      <c r="R1212" s="30">
        <f>R1213</f>
        <v>0</v>
      </c>
      <c r="S1212" s="30">
        <f>S1213</f>
        <v>0</v>
      </c>
    </row>
    <row r="1213" spans="1:19" s="225" customFormat="1" ht="15.75" hidden="1" customHeight="1">
      <c r="A1213" s="109" t="s">
        <v>176</v>
      </c>
      <c r="B1213" s="218" t="s">
        <v>277</v>
      </c>
      <c r="C1213" s="218" t="s">
        <v>208</v>
      </c>
      <c r="D1213" s="132" t="s">
        <v>131</v>
      </c>
      <c r="E1213" s="132" t="s">
        <v>219</v>
      </c>
      <c r="F1213" s="133" t="s">
        <v>137</v>
      </c>
      <c r="G1213" s="133" t="s">
        <v>340</v>
      </c>
      <c r="H1213" s="134" t="s">
        <v>355</v>
      </c>
      <c r="I1213" s="56">
        <v>320</v>
      </c>
      <c r="J1213" s="128"/>
      <c r="K1213" s="128"/>
      <c r="L1213" s="128"/>
      <c r="M1213" s="128"/>
      <c r="N1213" s="128"/>
      <c r="O1213" s="128"/>
      <c r="P1213" s="128"/>
      <c r="Q1213" s="128"/>
      <c r="R1213" s="128"/>
      <c r="S1213" s="128"/>
    </row>
    <row r="1214" spans="1:19" s="224" customFormat="1" ht="15" hidden="1" customHeight="1">
      <c r="A1214" s="150" t="s">
        <v>187</v>
      </c>
      <c r="B1214" s="77" t="s">
        <v>277</v>
      </c>
      <c r="C1214" s="77" t="s">
        <v>208</v>
      </c>
      <c r="D1214" s="26" t="s">
        <v>131</v>
      </c>
      <c r="E1214" s="26" t="s">
        <v>219</v>
      </c>
      <c r="F1214" s="27" t="s">
        <v>137</v>
      </c>
      <c r="G1214" s="27" t="s">
        <v>340</v>
      </c>
      <c r="H1214" s="1" t="s">
        <v>355</v>
      </c>
      <c r="I1214" s="1" t="s">
        <v>188</v>
      </c>
      <c r="J1214" s="30"/>
      <c r="K1214" s="30"/>
      <c r="L1214" s="30"/>
      <c r="M1214" s="30"/>
      <c r="N1214" s="30"/>
      <c r="O1214" s="30"/>
      <c r="P1214" s="30"/>
      <c r="Q1214" s="30"/>
      <c r="R1214" s="30">
        <f>R1215+R1216</f>
        <v>0</v>
      </c>
      <c r="S1214" s="30">
        <f>S1215+S1216</f>
        <v>0</v>
      </c>
    </row>
    <row r="1215" spans="1:19" s="225" customFormat="1" ht="18.75" hidden="1" customHeight="1">
      <c r="A1215" s="171" t="s">
        <v>189</v>
      </c>
      <c r="B1215" s="218" t="s">
        <v>277</v>
      </c>
      <c r="C1215" s="218" t="s">
        <v>208</v>
      </c>
      <c r="D1215" s="132" t="s">
        <v>131</v>
      </c>
      <c r="E1215" s="132" t="s">
        <v>219</v>
      </c>
      <c r="F1215" s="133" t="s">
        <v>137</v>
      </c>
      <c r="G1215" s="133" t="s">
        <v>340</v>
      </c>
      <c r="H1215" s="134" t="s">
        <v>355</v>
      </c>
      <c r="I1215" s="134" t="s">
        <v>190</v>
      </c>
      <c r="J1215" s="128"/>
      <c r="K1215" s="128"/>
      <c r="L1215" s="128"/>
      <c r="M1215" s="128"/>
      <c r="N1215" s="128"/>
      <c r="O1215" s="128"/>
      <c r="P1215" s="128"/>
      <c r="Q1215" s="128"/>
      <c r="R1215" s="128"/>
      <c r="S1215" s="128"/>
    </row>
    <row r="1216" spans="1:19" s="225" customFormat="1" ht="18" hidden="1" customHeight="1">
      <c r="A1216" s="171" t="s">
        <v>283</v>
      </c>
      <c r="B1216" s="218" t="s">
        <v>277</v>
      </c>
      <c r="C1216" s="218" t="s">
        <v>208</v>
      </c>
      <c r="D1216" s="132" t="s">
        <v>131</v>
      </c>
      <c r="E1216" s="132" t="s">
        <v>219</v>
      </c>
      <c r="F1216" s="133" t="s">
        <v>137</v>
      </c>
      <c r="G1216" s="133" t="s">
        <v>340</v>
      </c>
      <c r="H1216" s="134" t="s">
        <v>355</v>
      </c>
      <c r="I1216" s="134" t="s">
        <v>284</v>
      </c>
      <c r="J1216" s="128"/>
      <c r="K1216" s="128"/>
      <c r="L1216" s="128"/>
      <c r="M1216" s="128"/>
      <c r="N1216" s="128"/>
      <c r="O1216" s="128"/>
      <c r="P1216" s="128"/>
      <c r="Q1216" s="128"/>
      <c r="R1216" s="128"/>
      <c r="S1216" s="128"/>
    </row>
    <row r="1217" spans="1:19" s="224" customFormat="1" ht="24.75" customHeight="1">
      <c r="A1217" s="227" t="s">
        <v>316</v>
      </c>
      <c r="B1217" s="77" t="s">
        <v>277</v>
      </c>
      <c r="C1217" s="77" t="s">
        <v>208</v>
      </c>
      <c r="D1217" s="26" t="s">
        <v>131</v>
      </c>
      <c r="E1217" s="26" t="s">
        <v>219</v>
      </c>
      <c r="F1217" s="27" t="s">
        <v>137</v>
      </c>
      <c r="G1217" s="27" t="s">
        <v>340</v>
      </c>
      <c r="H1217" s="1" t="s">
        <v>373</v>
      </c>
      <c r="I1217" s="16"/>
      <c r="J1217" s="30">
        <f>J1218+J1221</f>
        <v>162</v>
      </c>
      <c r="K1217" s="30">
        <f>K1218+K1221</f>
        <v>0</v>
      </c>
      <c r="L1217" s="30">
        <f t="shared" ref="L1217:R1217" si="670">L1218+L1221</f>
        <v>0</v>
      </c>
      <c r="M1217" s="30">
        <f t="shared" si="670"/>
        <v>0</v>
      </c>
      <c r="N1217" s="30">
        <f t="shared" si="670"/>
        <v>162</v>
      </c>
      <c r="O1217" s="30">
        <f t="shared" si="670"/>
        <v>0</v>
      </c>
      <c r="P1217" s="30">
        <f t="shared" si="670"/>
        <v>0</v>
      </c>
      <c r="Q1217" s="30">
        <f t="shared" si="670"/>
        <v>0</v>
      </c>
      <c r="R1217" s="30">
        <f t="shared" si="670"/>
        <v>159.6</v>
      </c>
      <c r="S1217" s="30">
        <f t="shared" ref="S1217" si="671">S1218+S1221</f>
        <v>159.6</v>
      </c>
    </row>
    <row r="1218" spans="1:19" s="224" customFormat="1" ht="21.75" hidden="1" customHeight="1">
      <c r="A1218" s="18" t="s">
        <v>140</v>
      </c>
      <c r="B1218" s="77" t="s">
        <v>277</v>
      </c>
      <c r="C1218" s="77" t="s">
        <v>208</v>
      </c>
      <c r="D1218" s="26" t="s">
        <v>131</v>
      </c>
      <c r="E1218" s="26" t="s">
        <v>219</v>
      </c>
      <c r="F1218" s="27" t="s">
        <v>137</v>
      </c>
      <c r="G1218" s="27" t="s">
        <v>340</v>
      </c>
      <c r="H1218" s="1" t="s">
        <v>373</v>
      </c>
      <c r="I1218" s="16">
        <v>200</v>
      </c>
      <c r="J1218" s="30">
        <f t="shared" ref="J1218:S1219" si="672">J1219</f>
        <v>2.4</v>
      </c>
      <c r="K1218" s="30">
        <f t="shared" si="672"/>
        <v>0</v>
      </c>
      <c r="L1218" s="30">
        <f t="shared" si="672"/>
        <v>0</v>
      </c>
      <c r="M1218" s="30">
        <f t="shared" si="672"/>
        <v>0</v>
      </c>
      <c r="N1218" s="30">
        <f t="shared" si="672"/>
        <v>2.4</v>
      </c>
      <c r="O1218" s="30">
        <f t="shared" si="672"/>
        <v>0</v>
      </c>
      <c r="P1218" s="30">
        <f t="shared" si="672"/>
        <v>0</v>
      </c>
      <c r="Q1218" s="30">
        <f t="shared" si="672"/>
        <v>0</v>
      </c>
      <c r="R1218" s="30">
        <f t="shared" si="672"/>
        <v>0</v>
      </c>
      <c r="S1218" s="30">
        <f t="shared" si="672"/>
        <v>0</v>
      </c>
    </row>
    <row r="1219" spans="1:19" s="224" customFormat="1" ht="27.75" hidden="1" customHeight="1">
      <c r="A1219" s="161" t="s">
        <v>142</v>
      </c>
      <c r="B1219" s="218" t="s">
        <v>277</v>
      </c>
      <c r="C1219" s="218" t="s">
        <v>208</v>
      </c>
      <c r="D1219" s="132" t="s">
        <v>131</v>
      </c>
      <c r="E1219" s="132" t="s">
        <v>219</v>
      </c>
      <c r="F1219" s="133" t="s">
        <v>137</v>
      </c>
      <c r="G1219" s="133" t="s">
        <v>340</v>
      </c>
      <c r="H1219" s="134" t="s">
        <v>373</v>
      </c>
      <c r="I1219" s="56">
        <v>240</v>
      </c>
      <c r="J1219" s="128">
        <f t="shared" si="672"/>
        <v>2.4</v>
      </c>
      <c r="K1219" s="128">
        <f t="shared" si="672"/>
        <v>0</v>
      </c>
      <c r="L1219" s="128">
        <f t="shared" si="672"/>
        <v>0</v>
      </c>
      <c r="M1219" s="128">
        <f t="shared" si="672"/>
        <v>0</v>
      </c>
      <c r="N1219" s="128">
        <f t="shared" si="672"/>
        <v>2.4</v>
      </c>
      <c r="O1219" s="128">
        <f t="shared" si="672"/>
        <v>0</v>
      </c>
      <c r="P1219" s="128">
        <f t="shared" si="672"/>
        <v>0</v>
      </c>
      <c r="Q1219" s="128">
        <f t="shared" si="672"/>
        <v>0</v>
      </c>
      <c r="R1219" s="128">
        <f t="shared" si="672"/>
        <v>0</v>
      </c>
      <c r="S1219" s="128">
        <f t="shared" si="672"/>
        <v>0</v>
      </c>
    </row>
    <row r="1220" spans="1:19" s="224" customFormat="1" ht="12.75" hidden="1" customHeight="1">
      <c r="A1220" s="41" t="s">
        <v>106</v>
      </c>
      <c r="B1220" s="218"/>
      <c r="C1220" s="218"/>
      <c r="D1220" s="132"/>
      <c r="E1220" s="132"/>
      <c r="F1220" s="133"/>
      <c r="G1220" s="133"/>
      <c r="H1220" s="134"/>
      <c r="I1220" s="56">
        <v>244</v>
      </c>
      <c r="J1220" s="128">
        <v>2.4</v>
      </c>
      <c r="K1220" s="128"/>
      <c r="L1220" s="128"/>
      <c r="M1220" s="128"/>
      <c r="N1220" s="2">
        <f>SUM(J1220:M1220)</f>
        <v>2.4</v>
      </c>
      <c r="O1220" s="128"/>
      <c r="P1220" s="128"/>
      <c r="Q1220" s="128"/>
      <c r="R1220" s="2"/>
      <c r="S1220" s="2"/>
    </row>
    <row r="1221" spans="1:19" s="224" customFormat="1" ht="14.25" customHeight="1">
      <c r="A1221" s="18" t="s">
        <v>175</v>
      </c>
      <c r="B1221" s="77" t="s">
        <v>277</v>
      </c>
      <c r="C1221" s="77" t="s">
        <v>208</v>
      </c>
      <c r="D1221" s="26" t="s">
        <v>131</v>
      </c>
      <c r="E1221" s="26" t="s">
        <v>219</v>
      </c>
      <c r="F1221" s="27" t="s">
        <v>137</v>
      </c>
      <c r="G1221" s="27" t="s">
        <v>340</v>
      </c>
      <c r="H1221" s="1" t="s">
        <v>373</v>
      </c>
      <c r="I1221" s="16">
        <v>300</v>
      </c>
      <c r="J1221" s="30">
        <f t="shared" ref="J1221:S1222" si="673">J1222</f>
        <v>159.6</v>
      </c>
      <c r="K1221" s="30">
        <f t="shared" si="673"/>
        <v>0</v>
      </c>
      <c r="L1221" s="30">
        <f t="shared" si="673"/>
        <v>0</v>
      </c>
      <c r="M1221" s="30">
        <f t="shared" si="673"/>
        <v>0</v>
      </c>
      <c r="N1221" s="30">
        <f t="shared" si="673"/>
        <v>159.6</v>
      </c>
      <c r="O1221" s="30">
        <f t="shared" si="673"/>
        <v>0</v>
      </c>
      <c r="P1221" s="30">
        <f t="shared" si="673"/>
        <v>0</v>
      </c>
      <c r="Q1221" s="30">
        <f t="shared" si="673"/>
        <v>0</v>
      </c>
      <c r="R1221" s="30">
        <f t="shared" si="673"/>
        <v>159.6</v>
      </c>
      <c r="S1221" s="30">
        <f t="shared" si="673"/>
        <v>159.6</v>
      </c>
    </row>
    <row r="1222" spans="1:19" s="225" customFormat="1" ht="23.25" customHeight="1">
      <c r="A1222" s="161" t="s">
        <v>176</v>
      </c>
      <c r="B1222" s="218" t="s">
        <v>277</v>
      </c>
      <c r="C1222" s="218" t="s">
        <v>208</v>
      </c>
      <c r="D1222" s="132" t="s">
        <v>131</v>
      </c>
      <c r="E1222" s="132" t="s">
        <v>219</v>
      </c>
      <c r="F1222" s="133" t="s">
        <v>137</v>
      </c>
      <c r="G1222" s="133" t="s">
        <v>340</v>
      </c>
      <c r="H1222" s="134" t="s">
        <v>373</v>
      </c>
      <c r="I1222" s="56">
        <v>320</v>
      </c>
      <c r="J1222" s="128">
        <f t="shared" si="673"/>
        <v>159.6</v>
      </c>
      <c r="K1222" s="128">
        <f t="shared" si="673"/>
        <v>0</v>
      </c>
      <c r="L1222" s="128">
        <f t="shared" si="673"/>
        <v>0</v>
      </c>
      <c r="M1222" s="128">
        <f t="shared" si="673"/>
        <v>0</v>
      </c>
      <c r="N1222" s="128">
        <f t="shared" si="673"/>
        <v>159.6</v>
      </c>
      <c r="O1222" s="128">
        <f t="shared" si="673"/>
        <v>0</v>
      </c>
      <c r="P1222" s="128">
        <f t="shared" si="673"/>
        <v>0</v>
      </c>
      <c r="Q1222" s="128">
        <f t="shared" si="673"/>
        <v>0</v>
      </c>
      <c r="R1222" s="128">
        <f t="shared" si="673"/>
        <v>159.6</v>
      </c>
      <c r="S1222" s="128">
        <f t="shared" si="673"/>
        <v>159.6</v>
      </c>
    </row>
    <row r="1223" spans="1:19" s="225" customFormat="1" ht="12.75" hidden="1" customHeight="1">
      <c r="A1223" s="41" t="s">
        <v>107</v>
      </c>
      <c r="B1223" s="218"/>
      <c r="C1223" s="218"/>
      <c r="D1223" s="132"/>
      <c r="E1223" s="132"/>
      <c r="F1223" s="133"/>
      <c r="G1223" s="133"/>
      <c r="H1223" s="134"/>
      <c r="I1223" s="56">
        <v>321</v>
      </c>
      <c r="J1223" s="128">
        <v>159.6</v>
      </c>
      <c r="K1223" s="128"/>
      <c r="L1223" s="128"/>
      <c r="M1223" s="128"/>
      <c r="N1223" s="2">
        <f>SUM(J1223:M1223)</f>
        <v>159.6</v>
      </c>
      <c r="O1223" s="128"/>
      <c r="P1223" s="128"/>
      <c r="Q1223" s="128"/>
      <c r="R1223" s="2">
        <v>159.6</v>
      </c>
      <c r="S1223" s="2">
        <v>159.6</v>
      </c>
    </row>
    <row r="1224" spans="1:19" s="224" customFormat="1" ht="49.5" hidden="1" customHeight="1">
      <c r="A1224" s="227" t="s">
        <v>317</v>
      </c>
      <c r="B1224" s="77" t="s">
        <v>277</v>
      </c>
      <c r="C1224" s="77" t="s">
        <v>208</v>
      </c>
      <c r="D1224" s="26" t="s">
        <v>131</v>
      </c>
      <c r="E1224" s="26" t="s">
        <v>219</v>
      </c>
      <c r="F1224" s="27" t="s">
        <v>137</v>
      </c>
      <c r="G1224" s="27" t="s">
        <v>340</v>
      </c>
      <c r="H1224" s="1" t="s">
        <v>374</v>
      </c>
      <c r="I1224" s="16"/>
      <c r="J1224" s="30"/>
      <c r="K1224" s="30"/>
      <c r="L1224" s="30"/>
      <c r="M1224" s="30"/>
      <c r="N1224" s="30"/>
      <c r="O1224" s="30"/>
      <c r="P1224" s="30"/>
      <c r="Q1224" s="30"/>
      <c r="R1224" s="30"/>
      <c r="S1224" s="30"/>
    </row>
    <row r="1225" spans="1:19" s="224" customFormat="1" ht="17.25" hidden="1" customHeight="1">
      <c r="A1225" s="18" t="s">
        <v>175</v>
      </c>
      <c r="B1225" s="77" t="s">
        <v>277</v>
      </c>
      <c r="C1225" s="77" t="s">
        <v>208</v>
      </c>
      <c r="D1225" s="26" t="s">
        <v>131</v>
      </c>
      <c r="E1225" s="26" t="s">
        <v>219</v>
      </c>
      <c r="F1225" s="27" t="s">
        <v>137</v>
      </c>
      <c r="G1225" s="27" t="s">
        <v>340</v>
      </c>
      <c r="H1225" s="1" t="s">
        <v>374</v>
      </c>
      <c r="I1225" s="16">
        <v>300</v>
      </c>
      <c r="J1225" s="30"/>
      <c r="K1225" s="30"/>
      <c r="L1225" s="30"/>
      <c r="M1225" s="30"/>
      <c r="N1225" s="30"/>
      <c r="O1225" s="30"/>
      <c r="P1225" s="30"/>
      <c r="Q1225" s="30"/>
      <c r="R1225" s="30"/>
      <c r="S1225" s="30"/>
    </row>
    <row r="1226" spans="1:19" s="225" customFormat="1" ht="26.25" hidden="1" customHeight="1">
      <c r="A1226" s="109" t="s">
        <v>176</v>
      </c>
      <c r="B1226" s="218" t="s">
        <v>277</v>
      </c>
      <c r="C1226" s="218" t="s">
        <v>208</v>
      </c>
      <c r="D1226" s="132" t="s">
        <v>131</v>
      </c>
      <c r="E1226" s="132" t="s">
        <v>219</v>
      </c>
      <c r="F1226" s="133" t="s">
        <v>137</v>
      </c>
      <c r="G1226" s="133" t="s">
        <v>340</v>
      </c>
      <c r="H1226" s="134" t="s">
        <v>374</v>
      </c>
      <c r="I1226" s="56">
        <v>320</v>
      </c>
      <c r="J1226" s="128"/>
      <c r="K1226" s="128"/>
      <c r="L1226" s="128"/>
      <c r="M1226" s="128"/>
      <c r="N1226" s="128"/>
      <c r="O1226" s="128"/>
      <c r="P1226" s="128"/>
      <c r="Q1226" s="128"/>
      <c r="R1226" s="128"/>
      <c r="S1226" s="128"/>
    </row>
    <row r="1227" spans="1:19" s="225" customFormat="1" ht="37.5" hidden="1" customHeight="1">
      <c r="A1227" s="41" t="s">
        <v>214</v>
      </c>
      <c r="B1227" s="218" t="s">
        <v>277</v>
      </c>
      <c r="C1227" s="218" t="s">
        <v>208</v>
      </c>
      <c r="D1227" s="132" t="s">
        <v>131</v>
      </c>
      <c r="E1227" s="132" t="s">
        <v>219</v>
      </c>
      <c r="F1227" s="133" t="s">
        <v>137</v>
      </c>
      <c r="G1227" s="133" t="s">
        <v>340</v>
      </c>
      <c r="H1227" s="134" t="s">
        <v>374</v>
      </c>
      <c r="I1227" s="56">
        <v>323</v>
      </c>
      <c r="J1227" s="128"/>
      <c r="K1227" s="128"/>
      <c r="L1227" s="128"/>
      <c r="M1227" s="128"/>
      <c r="N1227" s="128"/>
      <c r="O1227" s="128"/>
      <c r="P1227" s="128"/>
      <c r="Q1227" s="128"/>
      <c r="R1227" s="128"/>
      <c r="S1227" s="128"/>
    </row>
    <row r="1228" spans="1:19" s="224" customFormat="1" ht="17.25" hidden="1" customHeight="1">
      <c r="A1228" s="227" t="s">
        <v>318</v>
      </c>
      <c r="B1228" s="77" t="s">
        <v>277</v>
      </c>
      <c r="C1228" s="77" t="s">
        <v>208</v>
      </c>
      <c r="D1228" s="26" t="s">
        <v>131</v>
      </c>
      <c r="E1228" s="26" t="s">
        <v>219</v>
      </c>
      <c r="F1228" s="27" t="s">
        <v>137</v>
      </c>
      <c r="G1228" s="27" t="s">
        <v>340</v>
      </c>
      <c r="H1228" s="1" t="s">
        <v>375</v>
      </c>
      <c r="I1228" s="16"/>
      <c r="J1228" s="30">
        <f>J1229</f>
        <v>360.5</v>
      </c>
      <c r="K1228" s="30">
        <f>K1229</f>
        <v>0</v>
      </c>
      <c r="L1228" s="30">
        <f t="shared" ref="L1228:S1228" si="674">L1229</f>
        <v>0</v>
      </c>
      <c r="M1228" s="30">
        <f t="shared" si="674"/>
        <v>0</v>
      </c>
      <c r="N1228" s="30">
        <f t="shared" si="674"/>
        <v>360.5</v>
      </c>
      <c r="O1228" s="30">
        <f t="shared" si="674"/>
        <v>0</v>
      </c>
      <c r="P1228" s="30">
        <f t="shared" si="674"/>
        <v>0</v>
      </c>
      <c r="Q1228" s="30">
        <f t="shared" si="674"/>
        <v>0</v>
      </c>
      <c r="R1228" s="30">
        <f t="shared" si="674"/>
        <v>0</v>
      </c>
      <c r="S1228" s="30">
        <f t="shared" si="674"/>
        <v>0</v>
      </c>
    </row>
    <row r="1229" spans="1:19" s="224" customFormat="1" ht="14.25" hidden="1" customHeight="1">
      <c r="A1229" s="18" t="s">
        <v>175</v>
      </c>
      <c r="B1229" s="77" t="s">
        <v>277</v>
      </c>
      <c r="C1229" s="77" t="s">
        <v>208</v>
      </c>
      <c r="D1229" s="26" t="s">
        <v>131</v>
      </c>
      <c r="E1229" s="26" t="s">
        <v>219</v>
      </c>
      <c r="F1229" s="27" t="s">
        <v>137</v>
      </c>
      <c r="G1229" s="27" t="s">
        <v>340</v>
      </c>
      <c r="H1229" s="1" t="s">
        <v>375</v>
      </c>
      <c r="I1229" s="16">
        <v>300</v>
      </c>
      <c r="J1229" s="30">
        <f>J1230+J1231</f>
        <v>360.5</v>
      </c>
      <c r="K1229" s="30">
        <f>K1230+K1231</f>
        <v>0</v>
      </c>
      <c r="L1229" s="30">
        <f t="shared" ref="L1229:R1229" si="675">L1230+L1231</f>
        <v>0</v>
      </c>
      <c r="M1229" s="30">
        <f t="shared" si="675"/>
        <v>0</v>
      </c>
      <c r="N1229" s="30">
        <f t="shared" si="675"/>
        <v>360.5</v>
      </c>
      <c r="O1229" s="30">
        <f t="shared" si="675"/>
        <v>0</v>
      </c>
      <c r="P1229" s="30">
        <f t="shared" si="675"/>
        <v>0</v>
      </c>
      <c r="Q1229" s="30">
        <f t="shared" si="675"/>
        <v>0</v>
      </c>
      <c r="R1229" s="30">
        <f t="shared" si="675"/>
        <v>0</v>
      </c>
      <c r="S1229" s="30">
        <f t="shared" ref="S1229" si="676">S1230+S1231</f>
        <v>0</v>
      </c>
    </row>
    <row r="1230" spans="1:19" s="164" customFormat="1" ht="14.25" hidden="1" customHeight="1">
      <c r="A1230" s="109" t="s">
        <v>176</v>
      </c>
      <c r="B1230" s="162" t="s">
        <v>277</v>
      </c>
      <c r="C1230" s="162" t="s">
        <v>208</v>
      </c>
      <c r="D1230" s="122" t="s">
        <v>131</v>
      </c>
      <c r="E1230" s="122" t="s">
        <v>219</v>
      </c>
      <c r="F1230" s="123" t="s">
        <v>137</v>
      </c>
      <c r="G1230" s="123" t="s">
        <v>340</v>
      </c>
      <c r="H1230" s="124" t="s">
        <v>375</v>
      </c>
      <c r="I1230" s="163">
        <v>320</v>
      </c>
      <c r="J1230" s="160">
        <v>195</v>
      </c>
      <c r="K1230" s="160"/>
      <c r="L1230" s="160"/>
      <c r="M1230" s="160"/>
      <c r="N1230" s="128">
        <f>SUM(J1230:M1230)</f>
        <v>195</v>
      </c>
      <c r="O1230" s="160"/>
      <c r="P1230" s="160"/>
      <c r="Q1230" s="160"/>
      <c r="R1230" s="2"/>
      <c r="S1230" s="2"/>
    </row>
    <row r="1231" spans="1:19" s="225" customFormat="1" ht="15" hidden="1" customHeight="1">
      <c r="A1231" s="109" t="s">
        <v>177</v>
      </c>
      <c r="B1231" s="218" t="s">
        <v>277</v>
      </c>
      <c r="C1231" s="218" t="s">
        <v>208</v>
      </c>
      <c r="D1231" s="132" t="s">
        <v>131</v>
      </c>
      <c r="E1231" s="132" t="s">
        <v>219</v>
      </c>
      <c r="F1231" s="133" t="s">
        <v>137</v>
      </c>
      <c r="G1231" s="133" t="s">
        <v>340</v>
      </c>
      <c r="H1231" s="134" t="s">
        <v>375</v>
      </c>
      <c r="I1231" s="56">
        <v>360</v>
      </c>
      <c r="J1231" s="128">
        <v>165.5</v>
      </c>
      <c r="K1231" s="128"/>
      <c r="L1231" s="128"/>
      <c r="M1231" s="128"/>
      <c r="N1231" s="2">
        <f>SUM(J1231:M1231)</f>
        <v>165.5</v>
      </c>
      <c r="O1231" s="128"/>
      <c r="P1231" s="128"/>
      <c r="Q1231" s="128"/>
      <c r="R1231" s="2"/>
      <c r="S1231" s="2"/>
    </row>
    <row r="1232" spans="1:19" s="224" customFormat="1" ht="22.5" hidden="1" customHeight="1">
      <c r="A1232" s="227" t="s">
        <v>319</v>
      </c>
      <c r="B1232" s="77" t="s">
        <v>277</v>
      </c>
      <c r="C1232" s="77" t="s">
        <v>208</v>
      </c>
      <c r="D1232" s="26" t="s">
        <v>131</v>
      </c>
      <c r="E1232" s="26" t="s">
        <v>219</v>
      </c>
      <c r="F1232" s="27" t="s">
        <v>137</v>
      </c>
      <c r="G1232" s="27" t="s">
        <v>340</v>
      </c>
      <c r="H1232" s="1" t="s">
        <v>376</v>
      </c>
      <c r="I1232" s="16"/>
      <c r="J1232" s="30">
        <f>J1233+J1235</f>
        <v>324.39999999999998</v>
      </c>
      <c r="K1232" s="30">
        <f>K1233+K1235</f>
        <v>-21.2</v>
      </c>
      <c r="L1232" s="30">
        <f t="shared" ref="L1232:R1232" si="677">L1233+L1235</f>
        <v>0</v>
      </c>
      <c r="M1232" s="30">
        <f t="shared" si="677"/>
        <v>0</v>
      </c>
      <c r="N1232" s="30">
        <f t="shared" si="677"/>
        <v>303.2</v>
      </c>
      <c r="O1232" s="30">
        <f t="shared" si="677"/>
        <v>0</v>
      </c>
      <c r="P1232" s="30">
        <f t="shared" si="677"/>
        <v>0</v>
      </c>
      <c r="Q1232" s="30">
        <f t="shared" si="677"/>
        <v>0</v>
      </c>
      <c r="R1232" s="30">
        <f t="shared" si="677"/>
        <v>0</v>
      </c>
      <c r="S1232" s="30">
        <f t="shared" ref="S1232" si="678">S1233+S1235</f>
        <v>0</v>
      </c>
    </row>
    <row r="1233" spans="1:19" s="224" customFormat="1" ht="24" hidden="1" customHeight="1">
      <c r="A1233" s="18" t="s">
        <v>140</v>
      </c>
      <c r="B1233" s="77" t="s">
        <v>277</v>
      </c>
      <c r="C1233" s="77" t="s">
        <v>208</v>
      </c>
      <c r="D1233" s="26" t="s">
        <v>131</v>
      </c>
      <c r="E1233" s="26" t="s">
        <v>219</v>
      </c>
      <c r="F1233" s="27" t="s">
        <v>137</v>
      </c>
      <c r="G1233" s="27" t="s">
        <v>340</v>
      </c>
      <c r="H1233" s="1" t="s">
        <v>376</v>
      </c>
      <c r="I1233" s="16">
        <v>200</v>
      </c>
      <c r="J1233" s="30">
        <f>J1234</f>
        <v>0</v>
      </c>
      <c r="K1233" s="30">
        <f>K1234</f>
        <v>0</v>
      </c>
      <c r="L1233" s="30">
        <f t="shared" ref="L1233:S1233" si="679">L1234</f>
        <v>0</v>
      </c>
      <c r="M1233" s="30">
        <f t="shared" si="679"/>
        <v>0</v>
      </c>
      <c r="N1233" s="30">
        <f t="shared" si="679"/>
        <v>0</v>
      </c>
      <c r="O1233" s="30">
        <f t="shared" si="679"/>
        <v>0</v>
      </c>
      <c r="P1233" s="30">
        <f t="shared" si="679"/>
        <v>0</v>
      </c>
      <c r="Q1233" s="30">
        <f t="shared" si="679"/>
        <v>0</v>
      </c>
      <c r="R1233" s="30">
        <f t="shared" si="679"/>
        <v>0</v>
      </c>
      <c r="S1233" s="30">
        <f t="shared" si="679"/>
        <v>0</v>
      </c>
    </row>
    <row r="1234" spans="1:19" s="225" customFormat="1" ht="27.75" hidden="1" customHeight="1">
      <c r="A1234" s="109" t="s">
        <v>142</v>
      </c>
      <c r="B1234" s="218" t="s">
        <v>277</v>
      </c>
      <c r="C1234" s="218" t="s">
        <v>208</v>
      </c>
      <c r="D1234" s="132" t="s">
        <v>131</v>
      </c>
      <c r="E1234" s="132" t="s">
        <v>219</v>
      </c>
      <c r="F1234" s="133" t="s">
        <v>137</v>
      </c>
      <c r="G1234" s="133" t="s">
        <v>340</v>
      </c>
      <c r="H1234" s="134" t="s">
        <v>376</v>
      </c>
      <c r="I1234" s="56">
        <v>240</v>
      </c>
      <c r="J1234" s="128"/>
      <c r="K1234" s="128"/>
      <c r="L1234" s="128"/>
      <c r="M1234" s="128"/>
      <c r="N1234" s="2">
        <f>SUM(J1234:M1234)</f>
        <v>0</v>
      </c>
      <c r="O1234" s="128"/>
      <c r="P1234" s="128"/>
      <c r="Q1234" s="128"/>
      <c r="R1234" s="2">
        <f>N1234+Q1234</f>
        <v>0</v>
      </c>
      <c r="S1234" s="2">
        <f>O1234+R1234</f>
        <v>0</v>
      </c>
    </row>
    <row r="1235" spans="1:19" s="224" customFormat="1" ht="18" hidden="1" customHeight="1">
      <c r="A1235" s="18" t="s">
        <v>175</v>
      </c>
      <c r="B1235" s="77" t="s">
        <v>277</v>
      </c>
      <c r="C1235" s="77" t="s">
        <v>208</v>
      </c>
      <c r="D1235" s="26" t="s">
        <v>131</v>
      </c>
      <c r="E1235" s="26" t="s">
        <v>219</v>
      </c>
      <c r="F1235" s="27" t="s">
        <v>137</v>
      </c>
      <c r="G1235" s="27" t="s">
        <v>340</v>
      </c>
      <c r="H1235" s="1" t="s">
        <v>376</v>
      </c>
      <c r="I1235" s="16">
        <v>300</v>
      </c>
      <c r="J1235" s="30">
        <f>J1236</f>
        <v>324.39999999999998</v>
      </c>
      <c r="K1235" s="30">
        <f>K1236</f>
        <v>-21.2</v>
      </c>
      <c r="L1235" s="30">
        <f t="shared" ref="L1235:S1235" si="680">L1236</f>
        <v>0</v>
      </c>
      <c r="M1235" s="30">
        <f t="shared" si="680"/>
        <v>0</v>
      </c>
      <c r="N1235" s="30">
        <f t="shared" si="680"/>
        <v>303.2</v>
      </c>
      <c r="O1235" s="30">
        <f t="shared" si="680"/>
        <v>0</v>
      </c>
      <c r="P1235" s="30">
        <f t="shared" si="680"/>
        <v>0</v>
      </c>
      <c r="Q1235" s="30">
        <f t="shared" si="680"/>
        <v>0</v>
      </c>
      <c r="R1235" s="30">
        <f t="shared" si="680"/>
        <v>0</v>
      </c>
      <c r="S1235" s="30">
        <f t="shared" si="680"/>
        <v>0</v>
      </c>
    </row>
    <row r="1236" spans="1:19" s="225" customFormat="1" ht="24" hidden="1" customHeight="1">
      <c r="A1236" s="109" t="s">
        <v>176</v>
      </c>
      <c r="B1236" s="218" t="s">
        <v>277</v>
      </c>
      <c r="C1236" s="218" t="s">
        <v>208</v>
      </c>
      <c r="D1236" s="132" t="s">
        <v>131</v>
      </c>
      <c r="E1236" s="132" t="s">
        <v>219</v>
      </c>
      <c r="F1236" s="133" t="s">
        <v>137</v>
      </c>
      <c r="G1236" s="133" t="s">
        <v>340</v>
      </c>
      <c r="H1236" s="134" t="s">
        <v>376</v>
      </c>
      <c r="I1236" s="56">
        <v>320</v>
      </c>
      <c r="J1236" s="128">
        <f>SUM(J1237:J1243)</f>
        <v>324.39999999999998</v>
      </c>
      <c r="K1236" s="128">
        <f>SUM(K1237:K1243)</f>
        <v>-21.2</v>
      </c>
      <c r="L1236" s="128">
        <f t="shared" ref="L1236:R1236" si="681">SUM(L1237:L1243)</f>
        <v>0</v>
      </c>
      <c r="M1236" s="128">
        <f t="shared" si="681"/>
        <v>0</v>
      </c>
      <c r="N1236" s="128">
        <f t="shared" si="681"/>
        <v>303.2</v>
      </c>
      <c r="O1236" s="128">
        <f t="shared" si="681"/>
        <v>0</v>
      </c>
      <c r="P1236" s="128">
        <f t="shared" si="681"/>
        <v>0</v>
      </c>
      <c r="Q1236" s="128">
        <f t="shared" si="681"/>
        <v>0</v>
      </c>
      <c r="R1236" s="128">
        <f t="shared" si="681"/>
        <v>0</v>
      </c>
      <c r="S1236" s="128">
        <f t="shared" ref="S1236" si="682">SUM(S1237:S1243)</f>
        <v>0</v>
      </c>
    </row>
    <row r="1237" spans="1:19" s="225" customFormat="1" ht="24" hidden="1" customHeight="1">
      <c r="A1237" s="4" t="s">
        <v>647</v>
      </c>
      <c r="B1237" s="218"/>
      <c r="C1237" s="218"/>
      <c r="D1237" s="132"/>
      <c r="E1237" s="132"/>
      <c r="F1237" s="133"/>
      <c r="G1237" s="133"/>
      <c r="H1237" s="134"/>
      <c r="I1237" s="56">
        <v>321</v>
      </c>
      <c r="J1237" s="128">
        <v>40</v>
      </c>
      <c r="K1237" s="128"/>
      <c r="L1237" s="128"/>
      <c r="M1237" s="128"/>
      <c r="N1237" s="2">
        <f t="shared" ref="N1237:N1243" si="683">SUM(J1237:M1237)</f>
        <v>40</v>
      </c>
      <c r="O1237" s="128"/>
      <c r="P1237" s="128"/>
      <c r="Q1237" s="128"/>
      <c r="R1237" s="2"/>
      <c r="S1237" s="2"/>
    </row>
    <row r="1238" spans="1:19" s="225" customFormat="1" ht="24" hidden="1" customHeight="1">
      <c r="A1238" s="4" t="s">
        <v>648</v>
      </c>
      <c r="B1238" s="218"/>
      <c r="C1238" s="218"/>
      <c r="D1238" s="132"/>
      <c r="E1238" s="132"/>
      <c r="F1238" s="133"/>
      <c r="G1238" s="133"/>
      <c r="H1238" s="134"/>
      <c r="I1238" s="56">
        <v>323</v>
      </c>
      <c r="J1238" s="128">
        <v>86</v>
      </c>
      <c r="K1238" s="128"/>
      <c r="L1238" s="128"/>
      <c r="M1238" s="128"/>
      <c r="N1238" s="2">
        <f t="shared" si="683"/>
        <v>86</v>
      </c>
      <c r="O1238" s="128"/>
      <c r="P1238" s="128"/>
      <c r="Q1238" s="128"/>
      <c r="R1238" s="2"/>
      <c r="S1238" s="2"/>
    </row>
    <row r="1239" spans="1:19" s="225" customFormat="1" ht="13.5" hidden="1" customHeight="1">
      <c r="A1239" s="4" t="s">
        <v>649</v>
      </c>
      <c r="B1239" s="218"/>
      <c r="C1239" s="218"/>
      <c r="D1239" s="132"/>
      <c r="E1239" s="132"/>
      <c r="F1239" s="133"/>
      <c r="G1239" s="133"/>
      <c r="H1239" s="134"/>
      <c r="I1239" s="56">
        <v>323</v>
      </c>
      <c r="J1239" s="128">
        <v>75.900000000000006</v>
      </c>
      <c r="K1239" s="128"/>
      <c r="L1239" s="128"/>
      <c r="M1239" s="128"/>
      <c r="N1239" s="2">
        <f t="shared" si="683"/>
        <v>75.900000000000006</v>
      </c>
      <c r="O1239" s="128"/>
      <c r="P1239" s="128"/>
      <c r="Q1239" s="128"/>
      <c r="R1239" s="2"/>
      <c r="S1239" s="2"/>
    </row>
    <row r="1240" spans="1:19" s="225" customFormat="1" ht="15.75" hidden="1" customHeight="1">
      <c r="A1240" s="4" t="s">
        <v>650</v>
      </c>
      <c r="B1240" s="218"/>
      <c r="C1240" s="218"/>
      <c r="D1240" s="132"/>
      <c r="E1240" s="132"/>
      <c r="F1240" s="133"/>
      <c r="G1240" s="133"/>
      <c r="H1240" s="134"/>
      <c r="I1240" s="56">
        <v>323</v>
      </c>
      <c r="J1240" s="128">
        <v>12.5</v>
      </c>
      <c r="K1240" s="128"/>
      <c r="L1240" s="128"/>
      <c r="M1240" s="128"/>
      <c r="N1240" s="2">
        <f t="shared" si="683"/>
        <v>12.5</v>
      </c>
      <c r="O1240" s="128"/>
      <c r="P1240" s="128"/>
      <c r="Q1240" s="128"/>
      <c r="R1240" s="2"/>
      <c r="S1240" s="2"/>
    </row>
    <row r="1241" spans="1:19" s="225" customFormat="1" ht="14.25" hidden="1" customHeight="1">
      <c r="A1241" s="4" t="s">
        <v>651</v>
      </c>
      <c r="B1241" s="218"/>
      <c r="C1241" s="218"/>
      <c r="D1241" s="132"/>
      <c r="E1241" s="132"/>
      <c r="F1241" s="133"/>
      <c r="G1241" s="133"/>
      <c r="H1241" s="134"/>
      <c r="I1241" s="56">
        <v>323</v>
      </c>
      <c r="J1241" s="128">
        <v>48</v>
      </c>
      <c r="K1241" s="128">
        <v>-1.2</v>
      </c>
      <c r="L1241" s="128"/>
      <c r="M1241" s="128"/>
      <c r="N1241" s="2">
        <f t="shared" si="683"/>
        <v>46.8</v>
      </c>
      <c r="O1241" s="128"/>
      <c r="P1241" s="128"/>
      <c r="Q1241" s="128"/>
      <c r="R1241" s="2"/>
      <c r="S1241" s="2"/>
    </row>
    <row r="1242" spans="1:19" s="225" customFormat="1" ht="24" hidden="1" customHeight="1">
      <c r="A1242" s="4" t="s">
        <v>652</v>
      </c>
      <c r="B1242" s="218"/>
      <c r="C1242" s="218"/>
      <c r="D1242" s="132"/>
      <c r="E1242" s="132"/>
      <c r="F1242" s="133"/>
      <c r="G1242" s="133"/>
      <c r="H1242" s="134"/>
      <c r="I1242" s="56">
        <v>323</v>
      </c>
      <c r="J1242" s="128">
        <v>42</v>
      </c>
      <c r="K1242" s="128"/>
      <c r="L1242" s="128"/>
      <c r="M1242" s="128"/>
      <c r="N1242" s="2">
        <f t="shared" si="683"/>
        <v>42</v>
      </c>
      <c r="O1242" s="128"/>
      <c r="P1242" s="128"/>
      <c r="Q1242" s="128"/>
      <c r="R1242" s="2"/>
      <c r="S1242" s="2"/>
    </row>
    <row r="1243" spans="1:19" s="225" customFormat="1" ht="14.25" hidden="1" customHeight="1">
      <c r="A1243" s="4" t="s">
        <v>653</v>
      </c>
      <c r="B1243" s="218"/>
      <c r="C1243" s="218"/>
      <c r="D1243" s="132"/>
      <c r="E1243" s="132"/>
      <c r="F1243" s="133"/>
      <c r="G1243" s="133"/>
      <c r="H1243" s="134"/>
      <c r="I1243" s="56">
        <v>323</v>
      </c>
      <c r="J1243" s="128">
        <v>20</v>
      </c>
      <c r="K1243" s="128">
        <v>-20</v>
      </c>
      <c r="L1243" s="128"/>
      <c r="M1243" s="128"/>
      <c r="N1243" s="2">
        <f t="shared" si="683"/>
        <v>0</v>
      </c>
      <c r="O1243" s="128"/>
      <c r="P1243" s="128"/>
      <c r="Q1243" s="128"/>
      <c r="R1243" s="2">
        <v>0</v>
      </c>
      <c r="S1243" s="2">
        <v>0</v>
      </c>
    </row>
    <row r="1244" spans="1:19" s="17" customFormat="1" ht="46.5" hidden="1" customHeight="1">
      <c r="A1244" s="72" t="s">
        <v>320</v>
      </c>
      <c r="B1244" s="14" t="s">
        <v>277</v>
      </c>
      <c r="C1244" s="14" t="s">
        <v>208</v>
      </c>
      <c r="D1244" s="15" t="s">
        <v>131</v>
      </c>
      <c r="E1244" s="26" t="s">
        <v>219</v>
      </c>
      <c r="F1244" s="27" t="s">
        <v>137</v>
      </c>
      <c r="G1244" s="27" t="s">
        <v>340</v>
      </c>
      <c r="H1244" s="1" t="s">
        <v>377</v>
      </c>
      <c r="I1244" s="16"/>
      <c r="J1244" s="30">
        <f t="shared" ref="J1244:S1245" si="684">J1245</f>
        <v>0</v>
      </c>
      <c r="K1244" s="30">
        <f t="shared" si="684"/>
        <v>0</v>
      </c>
      <c r="L1244" s="30">
        <f t="shared" si="684"/>
        <v>0</v>
      </c>
      <c r="M1244" s="30">
        <f t="shared" si="684"/>
        <v>0</v>
      </c>
      <c r="N1244" s="30">
        <f t="shared" si="684"/>
        <v>0</v>
      </c>
      <c r="O1244" s="30">
        <f t="shared" si="684"/>
        <v>0</v>
      </c>
      <c r="P1244" s="30">
        <f t="shared" si="684"/>
        <v>0</v>
      </c>
      <c r="Q1244" s="30">
        <f t="shared" si="684"/>
        <v>0</v>
      </c>
      <c r="R1244" s="30">
        <f t="shared" si="684"/>
        <v>0</v>
      </c>
      <c r="S1244" s="30">
        <f t="shared" si="684"/>
        <v>0</v>
      </c>
    </row>
    <row r="1245" spans="1:19" s="224" customFormat="1" ht="23.25" hidden="1" customHeight="1">
      <c r="A1245" s="150" t="s">
        <v>187</v>
      </c>
      <c r="B1245" s="77" t="s">
        <v>277</v>
      </c>
      <c r="C1245" s="77" t="s">
        <v>208</v>
      </c>
      <c r="D1245" s="26" t="s">
        <v>131</v>
      </c>
      <c r="E1245" s="26" t="s">
        <v>219</v>
      </c>
      <c r="F1245" s="27" t="s">
        <v>137</v>
      </c>
      <c r="G1245" s="27" t="s">
        <v>340</v>
      </c>
      <c r="H1245" s="1" t="s">
        <v>377</v>
      </c>
      <c r="I1245" s="1" t="s">
        <v>188</v>
      </c>
      <c r="J1245" s="30">
        <f t="shared" si="684"/>
        <v>0</v>
      </c>
      <c r="K1245" s="30">
        <f t="shared" si="684"/>
        <v>0</v>
      </c>
      <c r="L1245" s="30">
        <f t="shared" si="684"/>
        <v>0</v>
      </c>
      <c r="M1245" s="30">
        <f t="shared" si="684"/>
        <v>0</v>
      </c>
      <c r="N1245" s="30">
        <f t="shared" si="684"/>
        <v>0</v>
      </c>
      <c r="O1245" s="30">
        <f t="shared" si="684"/>
        <v>0</v>
      </c>
      <c r="P1245" s="30">
        <f t="shared" si="684"/>
        <v>0</v>
      </c>
      <c r="Q1245" s="30">
        <f t="shared" si="684"/>
        <v>0</v>
      </c>
      <c r="R1245" s="30">
        <f t="shared" si="684"/>
        <v>0</v>
      </c>
      <c r="S1245" s="30">
        <f t="shared" si="684"/>
        <v>0</v>
      </c>
    </row>
    <row r="1246" spans="1:19" s="225" customFormat="1" ht="14.25" hidden="1" customHeight="1">
      <c r="A1246" s="171" t="s">
        <v>189</v>
      </c>
      <c r="B1246" s="218" t="s">
        <v>277</v>
      </c>
      <c r="C1246" s="218" t="s">
        <v>208</v>
      </c>
      <c r="D1246" s="132" t="s">
        <v>131</v>
      </c>
      <c r="E1246" s="132" t="s">
        <v>219</v>
      </c>
      <c r="F1246" s="133" t="s">
        <v>137</v>
      </c>
      <c r="G1246" s="133" t="s">
        <v>340</v>
      </c>
      <c r="H1246" s="134" t="s">
        <v>377</v>
      </c>
      <c r="I1246" s="134" t="s">
        <v>190</v>
      </c>
      <c r="J1246" s="128"/>
      <c r="K1246" s="128"/>
      <c r="L1246" s="128"/>
      <c r="M1246" s="128"/>
      <c r="N1246" s="2">
        <f>SUM(J1246:M1246)</f>
        <v>0</v>
      </c>
      <c r="O1246" s="128"/>
      <c r="P1246" s="128"/>
      <c r="Q1246" s="128"/>
      <c r="R1246" s="2">
        <f>N1246+Q1246</f>
        <v>0</v>
      </c>
      <c r="S1246" s="2">
        <f>O1246+R1246</f>
        <v>0</v>
      </c>
    </row>
    <row r="1247" spans="1:19" s="17" customFormat="1" ht="36.75" hidden="1" customHeight="1">
      <c r="A1247" s="227" t="s">
        <v>329</v>
      </c>
      <c r="B1247" s="70" t="s">
        <v>277</v>
      </c>
      <c r="C1247" s="70" t="s">
        <v>208</v>
      </c>
      <c r="D1247" s="78" t="s">
        <v>131</v>
      </c>
      <c r="E1247" s="26" t="s">
        <v>219</v>
      </c>
      <c r="F1247" s="27" t="s">
        <v>137</v>
      </c>
      <c r="G1247" s="27" t="s">
        <v>340</v>
      </c>
      <c r="H1247" s="1" t="s">
        <v>378</v>
      </c>
      <c r="I1247" s="16"/>
      <c r="J1247" s="30">
        <f t="shared" ref="J1247:S1248" si="685">J1248</f>
        <v>369</v>
      </c>
      <c r="K1247" s="30">
        <f t="shared" si="685"/>
        <v>-144</v>
      </c>
      <c r="L1247" s="30">
        <f t="shared" si="685"/>
        <v>-225</v>
      </c>
      <c r="M1247" s="30">
        <f t="shared" si="685"/>
        <v>0</v>
      </c>
      <c r="N1247" s="30">
        <f t="shared" si="685"/>
        <v>0</v>
      </c>
      <c r="O1247" s="30">
        <f t="shared" si="685"/>
        <v>0</v>
      </c>
      <c r="P1247" s="30">
        <f t="shared" si="685"/>
        <v>0</v>
      </c>
      <c r="Q1247" s="30">
        <f t="shared" si="685"/>
        <v>0</v>
      </c>
      <c r="R1247" s="30">
        <f t="shared" si="685"/>
        <v>0</v>
      </c>
      <c r="S1247" s="30">
        <f t="shared" si="685"/>
        <v>0</v>
      </c>
    </row>
    <row r="1248" spans="1:19" s="17" customFormat="1" ht="14.25" hidden="1" customHeight="1">
      <c r="A1248" s="18" t="s">
        <v>175</v>
      </c>
      <c r="B1248" s="70" t="s">
        <v>277</v>
      </c>
      <c r="C1248" s="70" t="s">
        <v>208</v>
      </c>
      <c r="D1248" s="78" t="s">
        <v>131</v>
      </c>
      <c r="E1248" s="26" t="s">
        <v>219</v>
      </c>
      <c r="F1248" s="27" t="s">
        <v>137</v>
      </c>
      <c r="G1248" s="27" t="s">
        <v>340</v>
      </c>
      <c r="H1248" s="1" t="s">
        <v>378</v>
      </c>
      <c r="I1248" s="16">
        <v>300</v>
      </c>
      <c r="J1248" s="30">
        <f t="shared" si="685"/>
        <v>369</v>
      </c>
      <c r="K1248" s="30">
        <f t="shared" si="685"/>
        <v>-144</v>
      </c>
      <c r="L1248" s="30">
        <f t="shared" si="685"/>
        <v>-225</v>
      </c>
      <c r="M1248" s="30">
        <f t="shared" si="685"/>
        <v>0</v>
      </c>
      <c r="N1248" s="30">
        <f t="shared" si="685"/>
        <v>0</v>
      </c>
      <c r="O1248" s="30">
        <f t="shared" si="685"/>
        <v>0</v>
      </c>
      <c r="P1248" s="30">
        <f t="shared" si="685"/>
        <v>0</v>
      </c>
      <c r="Q1248" s="30">
        <f t="shared" si="685"/>
        <v>0</v>
      </c>
      <c r="R1248" s="30">
        <f t="shared" si="685"/>
        <v>0</v>
      </c>
      <c r="S1248" s="30">
        <f t="shared" si="685"/>
        <v>0</v>
      </c>
    </row>
    <row r="1249" spans="1:19" s="17" customFormat="1" ht="12.75" hidden="1" customHeight="1">
      <c r="A1249" s="109" t="s">
        <v>177</v>
      </c>
      <c r="B1249" s="130" t="s">
        <v>277</v>
      </c>
      <c r="C1249" s="130" t="s">
        <v>208</v>
      </c>
      <c r="D1249" s="131" t="s">
        <v>131</v>
      </c>
      <c r="E1249" s="132" t="s">
        <v>219</v>
      </c>
      <c r="F1249" s="133" t="s">
        <v>137</v>
      </c>
      <c r="G1249" s="133" t="s">
        <v>340</v>
      </c>
      <c r="H1249" s="134" t="s">
        <v>378</v>
      </c>
      <c r="I1249" s="56">
        <v>360</v>
      </c>
      <c r="J1249" s="128">
        <f>J1250+J1251</f>
        <v>369</v>
      </c>
      <c r="K1249" s="128">
        <f>K1250+K1251</f>
        <v>-144</v>
      </c>
      <c r="L1249" s="128">
        <f t="shared" ref="L1249:R1249" si="686">L1250+L1251</f>
        <v>-225</v>
      </c>
      <c r="M1249" s="128">
        <f t="shared" si="686"/>
        <v>0</v>
      </c>
      <c r="N1249" s="128">
        <f t="shared" si="686"/>
        <v>0</v>
      </c>
      <c r="O1249" s="128">
        <f t="shared" si="686"/>
        <v>0</v>
      </c>
      <c r="P1249" s="128">
        <f t="shared" si="686"/>
        <v>0</v>
      </c>
      <c r="Q1249" s="128">
        <f t="shared" si="686"/>
        <v>0</v>
      </c>
      <c r="R1249" s="128">
        <f t="shared" si="686"/>
        <v>0</v>
      </c>
      <c r="S1249" s="128">
        <f t="shared" ref="S1249" si="687">S1250+S1251</f>
        <v>0</v>
      </c>
    </row>
    <row r="1250" spans="1:19" s="225" customFormat="1" ht="14.25" hidden="1" customHeight="1">
      <c r="A1250" s="4" t="s">
        <v>773</v>
      </c>
      <c r="B1250" s="218"/>
      <c r="C1250" s="218"/>
      <c r="D1250" s="132"/>
      <c r="E1250" s="132"/>
      <c r="F1250" s="133"/>
      <c r="G1250" s="133"/>
      <c r="H1250" s="134"/>
      <c r="I1250" s="56"/>
      <c r="J1250" s="128">
        <v>144</v>
      </c>
      <c r="K1250" s="128">
        <v>-144</v>
      </c>
      <c r="L1250" s="128"/>
      <c r="M1250" s="128"/>
      <c r="N1250" s="2">
        <f>SUM(J1250:M1250)</f>
        <v>0</v>
      </c>
      <c r="O1250" s="128"/>
      <c r="P1250" s="128"/>
      <c r="Q1250" s="128"/>
      <c r="R1250" s="2">
        <f>N1250+Q1250</f>
        <v>0</v>
      </c>
      <c r="S1250" s="2">
        <f>O1250+R1250</f>
        <v>0</v>
      </c>
    </row>
    <row r="1251" spans="1:19" s="225" customFormat="1" ht="14.25" hidden="1" customHeight="1">
      <c r="A1251" s="4" t="s">
        <v>774</v>
      </c>
      <c r="B1251" s="218"/>
      <c r="C1251" s="218"/>
      <c r="D1251" s="132"/>
      <c r="E1251" s="132"/>
      <c r="F1251" s="133"/>
      <c r="G1251" s="133"/>
      <c r="H1251" s="134"/>
      <c r="I1251" s="56"/>
      <c r="J1251" s="128">
        <v>225</v>
      </c>
      <c r="K1251" s="128"/>
      <c r="L1251" s="128">
        <v>-225</v>
      </c>
      <c r="M1251" s="128"/>
      <c r="N1251" s="2">
        <f>SUM(J1251:M1251)</f>
        <v>0</v>
      </c>
      <c r="O1251" s="128"/>
      <c r="P1251" s="128"/>
      <c r="Q1251" s="128"/>
      <c r="R1251" s="2">
        <f>N1251+Q1251</f>
        <v>0</v>
      </c>
      <c r="S1251" s="2">
        <f>O1251+R1251</f>
        <v>0</v>
      </c>
    </row>
    <row r="1252" spans="1:19" ht="15.75" customHeight="1">
      <c r="A1252" s="73" t="s">
        <v>223</v>
      </c>
      <c r="B1252" s="67" t="s">
        <v>277</v>
      </c>
      <c r="C1252" s="67" t="s">
        <v>208</v>
      </c>
      <c r="D1252" s="67" t="s">
        <v>150</v>
      </c>
      <c r="E1252" s="304"/>
      <c r="F1252" s="305"/>
      <c r="G1252" s="305"/>
      <c r="H1252" s="306"/>
      <c r="I1252" s="67"/>
      <c r="J1252" s="81">
        <f t="shared" ref="J1252:S1253" si="688">J1253</f>
        <v>375.6</v>
      </c>
      <c r="K1252" s="81">
        <f t="shared" si="688"/>
        <v>0</v>
      </c>
      <c r="L1252" s="81">
        <f t="shared" si="688"/>
        <v>0</v>
      </c>
      <c r="M1252" s="81">
        <f t="shared" si="688"/>
        <v>21951.5</v>
      </c>
      <c r="N1252" s="81">
        <f t="shared" si="688"/>
        <v>22327.1</v>
      </c>
      <c r="O1252" s="81">
        <f t="shared" si="688"/>
        <v>0</v>
      </c>
      <c r="P1252" s="81">
        <f t="shared" si="688"/>
        <v>0</v>
      </c>
      <c r="Q1252" s="81">
        <f t="shared" si="688"/>
        <v>0</v>
      </c>
      <c r="R1252" s="81">
        <f t="shared" si="688"/>
        <v>8728.7999999999993</v>
      </c>
      <c r="S1252" s="81">
        <f t="shared" si="688"/>
        <v>8764.7999999999993</v>
      </c>
    </row>
    <row r="1253" spans="1:19" ht="18" customHeight="1">
      <c r="A1253" s="66" t="s">
        <v>218</v>
      </c>
      <c r="B1253" s="67" t="s">
        <v>277</v>
      </c>
      <c r="C1253" s="67" t="s">
        <v>208</v>
      </c>
      <c r="D1253" s="116" t="s">
        <v>150</v>
      </c>
      <c r="E1253" s="116" t="s">
        <v>219</v>
      </c>
      <c r="F1253" s="117" t="s">
        <v>122</v>
      </c>
      <c r="G1253" s="117" t="s">
        <v>340</v>
      </c>
      <c r="H1253" s="118" t="s">
        <v>341</v>
      </c>
      <c r="I1253" s="118"/>
      <c r="J1253" s="34">
        <f t="shared" si="688"/>
        <v>375.6</v>
      </c>
      <c r="K1253" s="34">
        <f t="shared" si="688"/>
        <v>0</v>
      </c>
      <c r="L1253" s="34">
        <f t="shared" si="688"/>
        <v>0</v>
      </c>
      <c r="M1253" s="34">
        <f t="shared" si="688"/>
        <v>21951.5</v>
      </c>
      <c r="N1253" s="34">
        <f t="shared" si="688"/>
        <v>22327.1</v>
      </c>
      <c r="O1253" s="34">
        <f t="shared" si="688"/>
        <v>0</v>
      </c>
      <c r="P1253" s="34">
        <f t="shared" si="688"/>
        <v>0</v>
      </c>
      <c r="Q1253" s="34">
        <f t="shared" si="688"/>
        <v>0</v>
      </c>
      <c r="R1253" s="34">
        <f t="shared" si="688"/>
        <v>8728.7999999999993</v>
      </c>
      <c r="S1253" s="34">
        <f t="shared" si="688"/>
        <v>8764.7999999999993</v>
      </c>
    </row>
    <row r="1254" spans="1:19" s="164" customFormat="1" ht="15.75" customHeight="1">
      <c r="A1254" s="161" t="s">
        <v>223</v>
      </c>
      <c r="B1254" s="162" t="s">
        <v>277</v>
      </c>
      <c r="C1254" s="162" t="s">
        <v>208</v>
      </c>
      <c r="D1254" s="122" t="s">
        <v>150</v>
      </c>
      <c r="E1254" s="122" t="s">
        <v>219</v>
      </c>
      <c r="F1254" s="123" t="s">
        <v>139</v>
      </c>
      <c r="G1254" s="123" t="s">
        <v>340</v>
      </c>
      <c r="H1254" s="124" t="s">
        <v>341</v>
      </c>
      <c r="I1254" s="163"/>
      <c r="J1254" s="160">
        <f>J1255+J1260</f>
        <v>375.6</v>
      </c>
      <c r="K1254" s="160">
        <f>K1255+K1260</f>
        <v>0</v>
      </c>
      <c r="L1254" s="160">
        <f t="shared" ref="L1254:Q1254" si="689">L1255+L1260</f>
        <v>0</v>
      </c>
      <c r="M1254" s="160">
        <f t="shared" si="689"/>
        <v>21951.5</v>
      </c>
      <c r="N1254" s="160">
        <f t="shared" si="689"/>
        <v>22327.1</v>
      </c>
      <c r="O1254" s="160">
        <f t="shared" si="689"/>
        <v>0</v>
      </c>
      <c r="P1254" s="160">
        <f t="shared" si="689"/>
        <v>0</v>
      </c>
      <c r="Q1254" s="160">
        <f t="shared" si="689"/>
        <v>0</v>
      </c>
      <c r="R1254" s="160">
        <f>R1255+R1260+R1266</f>
        <v>8728.7999999999993</v>
      </c>
      <c r="S1254" s="160">
        <f>S1255+S1260+S1266</f>
        <v>8764.7999999999993</v>
      </c>
    </row>
    <row r="1255" spans="1:19" s="17" customFormat="1" ht="39" customHeight="1">
      <c r="A1255" s="18" t="s">
        <v>331</v>
      </c>
      <c r="B1255" s="70" t="s">
        <v>277</v>
      </c>
      <c r="C1255" s="70" t="s">
        <v>208</v>
      </c>
      <c r="D1255" s="78" t="s">
        <v>150</v>
      </c>
      <c r="E1255" s="26" t="s">
        <v>219</v>
      </c>
      <c r="F1255" s="27" t="s">
        <v>139</v>
      </c>
      <c r="G1255" s="27" t="s">
        <v>340</v>
      </c>
      <c r="H1255" s="1" t="s">
        <v>28</v>
      </c>
      <c r="I1255" s="16"/>
      <c r="J1255" s="30">
        <f>J1256+J1258</f>
        <v>0</v>
      </c>
      <c r="K1255" s="30">
        <f>K1256+K1258</f>
        <v>0</v>
      </c>
      <c r="L1255" s="30">
        <f t="shared" ref="L1255:R1255" si="690">L1256+L1258</f>
        <v>0</v>
      </c>
      <c r="M1255" s="30">
        <f t="shared" si="690"/>
        <v>21951.5</v>
      </c>
      <c r="N1255" s="30">
        <f t="shared" si="690"/>
        <v>21951.5</v>
      </c>
      <c r="O1255" s="30">
        <f t="shared" si="690"/>
        <v>0</v>
      </c>
      <c r="P1255" s="30">
        <f t="shared" si="690"/>
        <v>0</v>
      </c>
      <c r="Q1255" s="30">
        <f t="shared" si="690"/>
        <v>0</v>
      </c>
      <c r="R1255" s="30">
        <f t="shared" si="690"/>
        <v>8728.7999999999993</v>
      </c>
      <c r="S1255" s="30">
        <f t="shared" ref="S1255" si="691">S1256+S1258</f>
        <v>8764.7999999999993</v>
      </c>
    </row>
    <row r="1256" spans="1:19" s="224" customFormat="1" ht="23.25" customHeight="1">
      <c r="A1256" s="18" t="s">
        <v>140</v>
      </c>
      <c r="B1256" s="77" t="s">
        <v>277</v>
      </c>
      <c r="C1256" s="70" t="s">
        <v>208</v>
      </c>
      <c r="D1256" s="78" t="s">
        <v>150</v>
      </c>
      <c r="E1256" s="26" t="s">
        <v>219</v>
      </c>
      <c r="F1256" s="27" t="s">
        <v>139</v>
      </c>
      <c r="G1256" s="27" t="s">
        <v>340</v>
      </c>
      <c r="H1256" s="1" t="s">
        <v>28</v>
      </c>
      <c r="I1256" s="16">
        <v>200</v>
      </c>
      <c r="J1256" s="30">
        <f>J1257</f>
        <v>0</v>
      </c>
      <c r="K1256" s="30">
        <f>K1257</f>
        <v>0</v>
      </c>
      <c r="L1256" s="30">
        <f t="shared" ref="L1256:S1256" si="692">L1257</f>
        <v>0</v>
      </c>
      <c r="M1256" s="30">
        <f t="shared" si="692"/>
        <v>324.39999999999998</v>
      </c>
      <c r="N1256" s="30">
        <f t="shared" si="692"/>
        <v>324.39999999999998</v>
      </c>
      <c r="O1256" s="30">
        <f t="shared" si="692"/>
        <v>0</v>
      </c>
      <c r="P1256" s="30">
        <f t="shared" si="692"/>
        <v>0</v>
      </c>
      <c r="Q1256" s="30">
        <f t="shared" si="692"/>
        <v>0</v>
      </c>
      <c r="R1256" s="30">
        <f t="shared" si="692"/>
        <v>130.9</v>
      </c>
      <c r="S1256" s="30">
        <f t="shared" si="692"/>
        <v>130</v>
      </c>
    </row>
    <row r="1257" spans="1:19" s="224" customFormat="1" ht="22.5" customHeight="1">
      <c r="A1257" s="109" t="s">
        <v>142</v>
      </c>
      <c r="B1257" s="218" t="s">
        <v>277</v>
      </c>
      <c r="C1257" s="130" t="s">
        <v>208</v>
      </c>
      <c r="D1257" s="131" t="s">
        <v>150</v>
      </c>
      <c r="E1257" s="132" t="s">
        <v>219</v>
      </c>
      <c r="F1257" s="133" t="s">
        <v>139</v>
      </c>
      <c r="G1257" s="133" t="s">
        <v>340</v>
      </c>
      <c r="H1257" s="134" t="s">
        <v>28</v>
      </c>
      <c r="I1257" s="56">
        <v>240</v>
      </c>
      <c r="J1257" s="128"/>
      <c r="K1257" s="128"/>
      <c r="L1257" s="128"/>
      <c r="M1257" s="128">
        <v>324.39999999999998</v>
      </c>
      <c r="N1257" s="2">
        <f>SUM(J1257:M1257)</f>
        <v>324.39999999999998</v>
      </c>
      <c r="O1257" s="128"/>
      <c r="P1257" s="128"/>
      <c r="Q1257" s="128"/>
      <c r="R1257" s="2">
        <v>130.9</v>
      </c>
      <c r="S1257" s="2">
        <v>130</v>
      </c>
    </row>
    <row r="1258" spans="1:19" s="17" customFormat="1" ht="15.75" customHeight="1">
      <c r="A1258" s="18" t="s">
        <v>175</v>
      </c>
      <c r="B1258" s="70" t="s">
        <v>277</v>
      </c>
      <c r="C1258" s="70" t="s">
        <v>208</v>
      </c>
      <c r="D1258" s="78" t="s">
        <v>150</v>
      </c>
      <c r="E1258" s="26" t="s">
        <v>219</v>
      </c>
      <c r="F1258" s="27" t="s">
        <v>139</v>
      </c>
      <c r="G1258" s="27" t="s">
        <v>340</v>
      </c>
      <c r="H1258" s="1" t="s">
        <v>28</v>
      </c>
      <c r="I1258" s="16">
        <v>300</v>
      </c>
      <c r="J1258" s="30">
        <f>J1259</f>
        <v>0</v>
      </c>
      <c r="K1258" s="30">
        <f>K1259</f>
        <v>0</v>
      </c>
      <c r="L1258" s="30">
        <f t="shared" ref="L1258:S1258" si="693">L1259</f>
        <v>0</v>
      </c>
      <c r="M1258" s="30">
        <f t="shared" si="693"/>
        <v>21627.1</v>
      </c>
      <c r="N1258" s="30">
        <f t="shared" si="693"/>
        <v>21627.1</v>
      </c>
      <c r="O1258" s="30">
        <f t="shared" si="693"/>
        <v>0</v>
      </c>
      <c r="P1258" s="30">
        <f t="shared" si="693"/>
        <v>0</v>
      </c>
      <c r="Q1258" s="30">
        <f t="shared" si="693"/>
        <v>0</v>
      </c>
      <c r="R1258" s="30">
        <f t="shared" si="693"/>
        <v>8597.9</v>
      </c>
      <c r="S1258" s="30">
        <f t="shared" si="693"/>
        <v>8634.7999999999993</v>
      </c>
    </row>
    <row r="1259" spans="1:19" s="24" customFormat="1" ht="23.25" customHeight="1">
      <c r="A1259" s="109" t="s">
        <v>176</v>
      </c>
      <c r="B1259" s="130" t="s">
        <v>277</v>
      </c>
      <c r="C1259" s="130" t="s">
        <v>208</v>
      </c>
      <c r="D1259" s="131" t="s">
        <v>150</v>
      </c>
      <c r="E1259" s="132" t="s">
        <v>219</v>
      </c>
      <c r="F1259" s="133" t="s">
        <v>139</v>
      </c>
      <c r="G1259" s="133" t="s">
        <v>340</v>
      </c>
      <c r="H1259" s="134" t="s">
        <v>28</v>
      </c>
      <c r="I1259" s="56">
        <v>320</v>
      </c>
      <c r="J1259" s="128"/>
      <c r="K1259" s="128"/>
      <c r="L1259" s="128"/>
      <c r="M1259" s="128">
        <v>21627.1</v>
      </c>
      <c r="N1259" s="2">
        <f>SUM(J1259:M1259)</f>
        <v>21627.1</v>
      </c>
      <c r="O1259" s="128"/>
      <c r="P1259" s="128"/>
      <c r="Q1259" s="128"/>
      <c r="R1259" s="2">
        <v>8597.9</v>
      </c>
      <c r="S1259" s="2">
        <v>8634.7999999999993</v>
      </c>
    </row>
    <row r="1260" spans="1:19" s="17" customFormat="1" ht="38.25" hidden="1" customHeight="1">
      <c r="A1260" s="18" t="s">
        <v>332</v>
      </c>
      <c r="B1260" s="70" t="s">
        <v>277</v>
      </c>
      <c r="C1260" s="70" t="s">
        <v>208</v>
      </c>
      <c r="D1260" s="78" t="s">
        <v>150</v>
      </c>
      <c r="E1260" s="26" t="s">
        <v>219</v>
      </c>
      <c r="F1260" s="27" t="s">
        <v>139</v>
      </c>
      <c r="G1260" s="27" t="s">
        <v>340</v>
      </c>
      <c r="H1260" s="1" t="s">
        <v>379</v>
      </c>
      <c r="I1260" s="16"/>
      <c r="J1260" s="30">
        <f>J1261+J1264</f>
        <v>375.6</v>
      </c>
      <c r="K1260" s="30">
        <f>K1261+K1264</f>
        <v>0</v>
      </c>
      <c r="L1260" s="30">
        <f t="shared" ref="L1260:R1260" si="694">L1261+L1264</f>
        <v>0</v>
      </c>
      <c r="M1260" s="30">
        <f t="shared" si="694"/>
        <v>0</v>
      </c>
      <c r="N1260" s="30">
        <f t="shared" si="694"/>
        <v>375.6</v>
      </c>
      <c r="O1260" s="30">
        <f t="shared" si="694"/>
        <v>0</v>
      </c>
      <c r="P1260" s="30">
        <f t="shared" si="694"/>
        <v>0</v>
      </c>
      <c r="Q1260" s="30">
        <f t="shared" si="694"/>
        <v>0</v>
      </c>
      <c r="R1260" s="30">
        <f t="shared" si="694"/>
        <v>0</v>
      </c>
      <c r="S1260" s="30">
        <f t="shared" ref="S1260" si="695">S1261+S1264</f>
        <v>0</v>
      </c>
    </row>
    <row r="1261" spans="1:19" s="224" customFormat="1" ht="24.75" hidden="1" customHeight="1">
      <c r="A1261" s="18" t="s">
        <v>140</v>
      </c>
      <c r="B1261" s="77" t="s">
        <v>277</v>
      </c>
      <c r="C1261" s="70" t="s">
        <v>208</v>
      </c>
      <c r="D1261" s="78" t="s">
        <v>150</v>
      </c>
      <c r="E1261" s="26" t="s">
        <v>219</v>
      </c>
      <c r="F1261" s="27" t="s">
        <v>139</v>
      </c>
      <c r="G1261" s="27" t="s">
        <v>340</v>
      </c>
      <c r="H1261" s="1" t="s">
        <v>379</v>
      </c>
      <c r="I1261" s="16">
        <v>200</v>
      </c>
      <c r="J1261" s="30">
        <f t="shared" ref="J1261:S1262" si="696">J1262</f>
        <v>5.6</v>
      </c>
      <c r="K1261" s="30">
        <f t="shared" si="696"/>
        <v>0</v>
      </c>
      <c r="L1261" s="30">
        <f t="shared" si="696"/>
        <v>0</v>
      </c>
      <c r="M1261" s="30">
        <f t="shared" si="696"/>
        <v>0</v>
      </c>
      <c r="N1261" s="30">
        <f t="shared" si="696"/>
        <v>5.6</v>
      </c>
      <c r="O1261" s="30">
        <f t="shared" si="696"/>
        <v>0</v>
      </c>
      <c r="P1261" s="30">
        <f t="shared" si="696"/>
        <v>0</v>
      </c>
      <c r="Q1261" s="30">
        <f t="shared" si="696"/>
        <v>0</v>
      </c>
      <c r="R1261" s="30">
        <f t="shared" si="696"/>
        <v>0</v>
      </c>
      <c r="S1261" s="30">
        <f t="shared" si="696"/>
        <v>0</v>
      </c>
    </row>
    <row r="1262" spans="1:19" s="224" customFormat="1" ht="21" hidden="1" customHeight="1">
      <c r="A1262" s="109" t="s">
        <v>142</v>
      </c>
      <c r="B1262" s="218" t="s">
        <v>277</v>
      </c>
      <c r="C1262" s="130" t="s">
        <v>208</v>
      </c>
      <c r="D1262" s="131" t="s">
        <v>150</v>
      </c>
      <c r="E1262" s="132" t="s">
        <v>219</v>
      </c>
      <c r="F1262" s="133" t="s">
        <v>139</v>
      </c>
      <c r="G1262" s="133" t="s">
        <v>340</v>
      </c>
      <c r="H1262" s="134" t="s">
        <v>379</v>
      </c>
      <c r="I1262" s="56">
        <v>240</v>
      </c>
      <c r="J1262" s="128">
        <f t="shared" si="696"/>
        <v>5.6</v>
      </c>
      <c r="K1262" s="128">
        <f t="shared" si="696"/>
        <v>0</v>
      </c>
      <c r="L1262" s="128">
        <f t="shared" si="696"/>
        <v>0</v>
      </c>
      <c r="M1262" s="128">
        <f t="shared" si="696"/>
        <v>0</v>
      </c>
      <c r="N1262" s="128">
        <f t="shared" si="696"/>
        <v>5.6</v>
      </c>
      <c r="O1262" s="128">
        <f t="shared" si="696"/>
        <v>0</v>
      </c>
      <c r="P1262" s="128">
        <f t="shared" si="696"/>
        <v>0</v>
      </c>
      <c r="Q1262" s="128">
        <f t="shared" si="696"/>
        <v>0</v>
      </c>
      <c r="R1262" s="128">
        <f t="shared" si="696"/>
        <v>0</v>
      </c>
      <c r="S1262" s="128">
        <f t="shared" si="696"/>
        <v>0</v>
      </c>
    </row>
    <row r="1263" spans="1:19" s="224" customFormat="1" ht="15" hidden="1" customHeight="1">
      <c r="A1263" s="41" t="s">
        <v>59</v>
      </c>
      <c r="B1263" s="218"/>
      <c r="C1263" s="130"/>
      <c r="D1263" s="131"/>
      <c r="E1263" s="132"/>
      <c r="F1263" s="133"/>
      <c r="G1263" s="133"/>
      <c r="H1263" s="134"/>
      <c r="I1263" s="56"/>
      <c r="J1263" s="128">
        <v>5.6</v>
      </c>
      <c r="K1263" s="128"/>
      <c r="L1263" s="128"/>
      <c r="M1263" s="128"/>
      <c r="N1263" s="2">
        <f>SUM(J1263:M1263)</f>
        <v>5.6</v>
      </c>
      <c r="O1263" s="128"/>
      <c r="P1263" s="128"/>
      <c r="Q1263" s="128"/>
      <c r="R1263" s="2"/>
      <c r="S1263" s="2"/>
    </row>
    <row r="1264" spans="1:19" s="17" customFormat="1" ht="13.5" hidden="1" customHeight="1">
      <c r="A1264" s="18" t="s">
        <v>175</v>
      </c>
      <c r="B1264" s="70" t="s">
        <v>277</v>
      </c>
      <c r="C1264" s="70" t="s">
        <v>208</v>
      </c>
      <c r="D1264" s="78" t="s">
        <v>150</v>
      </c>
      <c r="E1264" s="26" t="s">
        <v>219</v>
      </c>
      <c r="F1264" s="27" t="s">
        <v>139</v>
      </c>
      <c r="G1264" s="27" t="s">
        <v>340</v>
      </c>
      <c r="H1264" s="1" t="s">
        <v>379</v>
      </c>
      <c r="I1264" s="16">
        <v>300</v>
      </c>
      <c r="J1264" s="30">
        <f>J1265</f>
        <v>370</v>
      </c>
      <c r="K1264" s="30">
        <f>K1265</f>
        <v>0</v>
      </c>
      <c r="L1264" s="30">
        <f t="shared" ref="L1264:S1264" si="697">L1265</f>
        <v>0</v>
      </c>
      <c r="M1264" s="30">
        <f t="shared" si="697"/>
        <v>0</v>
      </c>
      <c r="N1264" s="30">
        <f t="shared" si="697"/>
        <v>370</v>
      </c>
      <c r="O1264" s="30">
        <f t="shared" si="697"/>
        <v>0</v>
      </c>
      <c r="P1264" s="30">
        <f t="shared" si="697"/>
        <v>0</v>
      </c>
      <c r="Q1264" s="30">
        <f t="shared" si="697"/>
        <v>0</v>
      </c>
      <c r="R1264" s="30">
        <f t="shared" si="697"/>
        <v>0</v>
      </c>
      <c r="S1264" s="30">
        <f t="shared" si="697"/>
        <v>0</v>
      </c>
    </row>
    <row r="1265" spans="1:19" s="24" customFormat="1" ht="22.5" hidden="1" customHeight="1">
      <c r="A1265" s="109" t="s">
        <v>176</v>
      </c>
      <c r="B1265" s="130" t="s">
        <v>277</v>
      </c>
      <c r="C1265" s="130" t="s">
        <v>208</v>
      </c>
      <c r="D1265" s="131" t="s">
        <v>150</v>
      </c>
      <c r="E1265" s="132" t="s">
        <v>219</v>
      </c>
      <c r="F1265" s="133" t="s">
        <v>139</v>
      </c>
      <c r="G1265" s="133" t="s">
        <v>340</v>
      </c>
      <c r="H1265" s="134" t="s">
        <v>379</v>
      </c>
      <c r="I1265" s="56">
        <v>320</v>
      </c>
      <c r="J1265" s="128">
        <v>370</v>
      </c>
      <c r="K1265" s="128"/>
      <c r="L1265" s="128"/>
      <c r="M1265" s="128"/>
      <c r="N1265" s="2">
        <f>SUM(J1265:M1265)</f>
        <v>370</v>
      </c>
      <c r="O1265" s="128"/>
      <c r="P1265" s="128"/>
      <c r="Q1265" s="128"/>
      <c r="R1265" s="2"/>
      <c r="S1265" s="2"/>
    </row>
    <row r="1266" spans="1:19" s="24" customFormat="1" ht="22.5" hidden="1" customHeight="1">
      <c r="A1266" s="72" t="s">
        <v>914</v>
      </c>
      <c r="B1266" s="70" t="s">
        <v>277</v>
      </c>
      <c r="C1266" s="70" t="s">
        <v>208</v>
      </c>
      <c r="D1266" s="78" t="s">
        <v>150</v>
      </c>
      <c r="E1266" s="155" t="s">
        <v>219</v>
      </c>
      <c r="F1266" s="156" t="s">
        <v>139</v>
      </c>
      <c r="G1266" s="156" t="s">
        <v>340</v>
      </c>
      <c r="H1266" s="157" t="s">
        <v>915</v>
      </c>
      <c r="I1266" s="223"/>
      <c r="J1266" s="128"/>
      <c r="K1266" s="128"/>
      <c r="L1266" s="128"/>
      <c r="M1266" s="128"/>
      <c r="N1266" s="2"/>
      <c r="O1266" s="128"/>
      <c r="P1266" s="128"/>
      <c r="Q1266" s="128"/>
      <c r="R1266" s="158">
        <f t="shared" ref="R1266:S1268" si="698">R1267</f>
        <v>0</v>
      </c>
      <c r="S1266" s="158">
        <f t="shared" si="698"/>
        <v>0</v>
      </c>
    </row>
    <row r="1267" spans="1:19" s="24" customFormat="1" ht="22.5" hidden="1" customHeight="1">
      <c r="A1267" s="150" t="s">
        <v>187</v>
      </c>
      <c r="B1267" s="70" t="s">
        <v>277</v>
      </c>
      <c r="C1267" s="70" t="s">
        <v>208</v>
      </c>
      <c r="D1267" s="78" t="s">
        <v>150</v>
      </c>
      <c r="E1267" s="26" t="s">
        <v>219</v>
      </c>
      <c r="F1267" s="27" t="s">
        <v>139</v>
      </c>
      <c r="G1267" s="27" t="s">
        <v>340</v>
      </c>
      <c r="H1267" s="1" t="s">
        <v>915</v>
      </c>
      <c r="I1267" s="10" t="s">
        <v>188</v>
      </c>
      <c r="J1267" s="128"/>
      <c r="K1267" s="128"/>
      <c r="L1267" s="128"/>
      <c r="M1267" s="128"/>
      <c r="N1267" s="2"/>
      <c r="O1267" s="128"/>
      <c r="P1267" s="128"/>
      <c r="Q1267" s="128"/>
      <c r="R1267" s="2">
        <f t="shared" si="698"/>
        <v>0</v>
      </c>
      <c r="S1267" s="2">
        <f t="shared" si="698"/>
        <v>0</v>
      </c>
    </row>
    <row r="1268" spans="1:19" s="24" customFormat="1" ht="16.899999999999999" hidden="1" customHeight="1">
      <c r="A1268" s="151" t="s">
        <v>189</v>
      </c>
      <c r="B1268" s="130" t="s">
        <v>277</v>
      </c>
      <c r="C1268" s="130" t="s">
        <v>208</v>
      </c>
      <c r="D1268" s="131" t="s">
        <v>150</v>
      </c>
      <c r="E1268" s="132" t="s">
        <v>219</v>
      </c>
      <c r="F1268" s="133" t="s">
        <v>139</v>
      </c>
      <c r="G1268" s="133" t="s">
        <v>340</v>
      </c>
      <c r="H1268" s="134" t="s">
        <v>915</v>
      </c>
      <c r="I1268" s="10" t="s">
        <v>190</v>
      </c>
      <c r="J1268" s="128"/>
      <c r="K1268" s="128"/>
      <c r="L1268" s="128"/>
      <c r="M1268" s="128"/>
      <c r="N1268" s="2"/>
      <c r="O1268" s="128"/>
      <c r="P1268" s="128"/>
      <c r="Q1268" s="128"/>
      <c r="R1268" s="2">
        <f t="shared" si="698"/>
        <v>0</v>
      </c>
      <c r="S1268" s="2">
        <f t="shared" si="698"/>
        <v>0</v>
      </c>
    </row>
    <row r="1269" spans="1:19" s="24" customFormat="1" ht="12" hidden="1" customHeight="1">
      <c r="A1269" s="191" t="s">
        <v>736</v>
      </c>
      <c r="B1269" s="5"/>
      <c r="C1269" s="5"/>
      <c r="D1269" s="6"/>
      <c r="E1269" s="6"/>
      <c r="F1269" s="172"/>
      <c r="G1269" s="172"/>
      <c r="H1269" s="10"/>
      <c r="I1269" s="10" t="s">
        <v>303</v>
      </c>
      <c r="J1269" s="128"/>
      <c r="K1269" s="128"/>
      <c r="L1269" s="128"/>
      <c r="M1269" s="128"/>
      <c r="N1269" s="2"/>
      <c r="O1269" s="128"/>
      <c r="P1269" s="128"/>
      <c r="Q1269" s="128"/>
      <c r="R1269" s="2"/>
      <c r="S1269" s="2"/>
    </row>
    <row r="1270" spans="1:19" s="17" customFormat="1" ht="15.75" customHeight="1">
      <c r="A1270" s="66" t="s">
        <v>333</v>
      </c>
      <c r="B1270" s="67" t="s">
        <v>277</v>
      </c>
      <c r="C1270" s="67" t="s">
        <v>208</v>
      </c>
      <c r="D1270" s="67" t="s">
        <v>158</v>
      </c>
      <c r="E1270" s="310"/>
      <c r="F1270" s="311"/>
      <c r="G1270" s="311"/>
      <c r="H1270" s="312"/>
      <c r="I1270" s="70"/>
      <c r="J1270" s="152">
        <f>J1271+J1298</f>
        <v>11714.099999999999</v>
      </c>
      <c r="K1270" s="152">
        <f>K1271+K1298</f>
        <v>-16.400000000000546</v>
      </c>
      <c r="L1270" s="152">
        <f t="shared" ref="L1270:R1270" si="699">L1271+L1298</f>
        <v>0</v>
      </c>
      <c r="M1270" s="152">
        <f t="shared" si="699"/>
        <v>499.6</v>
      </c>
      <c r="N1270" s="152">
        <f t="shared" si="699"/>
        <v>12197.3</v>
      </c>
      <c r="O1270" s="152">
        <f t="shared" si="699"/>
        <v>0</v>
      </c>
      <c r="P1270" s="152">
        <f t="shared" si="699"/>
        <v>0</v>
      </c>
      <c r="Q1270" s="152">
        <f t="shared" si="699"/>
        <v>0</v>
      </c>
      <c r="R1270" s="152">
        <f t="shared" si="699"/>
        <v>12844.6</v>
      </c>
      <c r="S1270" s="152">
        <f t="shared" ref="S1270" si="700">S1271+S1298</f>
        <v>12889</v>
      </c>
    </row>
    <row r="1271" spans="1:19" s="13" customFormat="1" ht="27" customHeight="1">
      <c r="A1271" s="96" t="s">
        <v>450</v>
      </c>
      <c r="B1271" s="97" t="s">
        <v>277</v>
      </c>
      <c r="C1271" s="97" t="s">
        <v>208</v>
      </c>
      <c r="D1271" s="98" t="s">
        <v>158</v>
      </c>
      <c r="E1271" s="98" t="s">
        <v>119</v>
      </c>
      <c r="F1271" s="99" t="s">
        <v>122</v>
      </c>
      <c r="G1271" s="99" t="s">
        <v>340</v>
      </c>
      <c r="H1271" s="100" t="s">
        <v>123</v>
      </c>
      <c r="I1271" s="100"/>
      <c r="J1271" s="101">
        <f>J1272</f>
        <v>11714.099999999999</v>
      </c>
      <c r="K1271" s="101">
        <f>K1272</f>
        <v>-16.400000000000546</v>
      </c>
      <c r="L1271" s="101">
        <f t="shared" ref="L1271:S1271" si="701">L1272</f>
        <v>0</v>
      </c>
      <c r="M1271" s="101">
        <f t="shared" si="701"/>
        <v>499.6</v>
      </c>
      <c r="N1271" s="101">
        <f t="shared" si="701"/>
        <v>12197.3</v>
      </c>
      <c r="O1271" s="101">
        <f t="shared" si="701"/>
        <v>0</v>
      </c>
      <c r="P1271" s="101">
        <f t="shared" si="701"/>
        <v>0</v>
      </c>
      <c r="Q1271" s="101">
        <f t="shared" si="701"/>
        <v>0</v>
      </c>
      <c r="R1271" s="101">
        <f t="shared" si="701"/>
        <v>12844.6</v>
      </c>
      <c r="S1271" s="101">
        <f t="shared" si="701"/>
        <v>12889</v>
      </c>
    </row>
    <row r="1272" spans="1:19" s="107" customFormat="1" ht="60" customHeight="1">
      <c r="A1272" s="18" t="s">
        <v>451</v>
      </c>
      <c r="B1272" s="102" t="s">
        <v>277</v>
      </c>
      <c r="C1272" s="102" t="s">
        <v>208</v>
      </c>
      <c r="D1272" s="103" t="s">
        <v>158</v>
      </c>
      <c r="E1272" s="103" t="s">
        <v>119</v>
      </c>
      <c r="F1272" s="104" t="s">
        <v>124</v>
      </c>
      <c r="G1272" s="104" t="s">
        <v>340</v>
      </c>
      <c r="H1272" s="105" t="s">
        <v>123</v>
      </c>
      <c r="I1272" s="105"/>
      <c r="J1272" s="106">
        <f>J1273+J1283</f>
        <v>11714.099999999999</v>
      </c>
      <c r="K1272" s="106">
        <f>K1273+K1283</f>
        <v>-16.400000000000546</v>
      </c>
      <c r="L1272" s="106">
        <f t="shared" ref="L1272:R1272" si="702">L1273+L1283</f>
        <v>0</v>
      </c>
      <c r="M1272" s="106">
        <f t="shared" si="702"/>
        <v>499.6</v>
      </c>
      <c r="N1272" s="106">
        <f t="shared" si="702"/>
        <v>12197.3</v>
      </c>
      <c r="O1272" s="106">
        <f t="shared" si="702"/>
        <v>0</v>
      </c>
      <c r="P1272" s="106">
        <f t="shared" si="702"/>
        <v>0</v>
      </c>
      <c r="Q1272" s="106">
        <f t="shared" si="702"/>
        <v>0</v>
      </c>
      <c r="R1272" s="106">
        <f t="shared" si="702"/>
        <v>12844.6</v>
      </c>
      <c r="S1272" s="106">
        <f t="shared" ref="S1272" si="703">S1273+S1283</f>
        <v>12889</v>
      </c>
    </row>
    <row r="1273" spans="1:19" s="107" customFormat="1" ht="19.5" customHeight="1">
      <c r="A1273" s="18" t="s">
        <v>334</v>
      </c>
      <c r="B1273" s="36" t="s">
        <v>277</v>
      </c>
      <c r="C1273" s="36" t="s">
        <v>208</v>
      </c>
      <c r="D1273" s="37" t="s">
        <v>158</v>
      </c>
      <c r="E1273" s="26" t="s">
        <v>119</v>
      </c>
      <c r="F1273" s="27" t="s">
        <v>124</v>
      </c>
      <c r="G1273" s="27" t="s">
        <v>340</v>
      </c>
      <c r="H1273" s="1" t="s">
        <v>24</v>
      </c>
      <c r="I1273" s="16"/>
      <c r="J1273" s="30">
        <f>J1274+J1279</f>
        <v>0</v>
      </c>
      <c r="K1273" s="30">
        <f>K1274+K1279</f>
        <v>0</v>
      </c>
      <c r="L1273" s="30">
        <f t="shared" ref="L1273:R1273" si="704">L1274+L1279</f>
        <v>0</v>
      </c>
      <c r="M1273" s="30">
        <f t="shared" si="704"/>
        <v>499.6</v>
      </c>
      <c r="N1273" s="30">
        <f t="shared" si="704"/>
        <v>499.6</v>
      </c>
      <c r="O1273" s="30">
        <f t="shared" si="704"/>
        <v>0</v>
      </c>
      <c r="P1273" s="30">
        <f t="shared" si="704"/>
        <v>0</v>
      </c>
      <c r="Q1273" s="30">
        <f t="shared" si="704"/>
        <v>0</v>
      </c>
      <c r="R1273" s="30">
        <f t="shared" si="704"/>
        <v>583.70000000000005</v>
      </c>
      <c r="S1273" s="30">
        <f t="shared" ref="S1273" si="705">S1274+S1279</f>
        <v>603.70000000000005</v>
      </c>
    </row>
    <row r="1274" spans="1:19" s="13" customFormat="1" ht="40.5" customHeight="1">
      <c r="A1274" s="18" t="s">
        <v>126</v>
      </c>
      <c r="B1274" s="36" t="s">
        <v>277</v>
      </c>
      <c r="C1274" s="36" t="s">
        <v>208</v>
      </c>
      <c r="D1274" s="37" t="s">
        <v>158</v>
      </c>
      <c r="E1274" s="26" t="s">
        <v>119</v>
      </c>
      <c r="F1274" s="27" t="s">
        <v>124</v>
      </c>
      <c r="G1274" s="27" t="s">
        <v>340</v>
      </c>
      <c r="H1274" s="1" t="s">
        <v>24</v>
      </c>
      <c r="I1274" s="16">
        <v>100</v>
      </c>
      <c r="J1274" s="30">
        <f>J1275</f>
        <v>0</v>
      </c>
      <c r="K1274" s="30">
        <f>K1275</f>
        <v>0</v>
      </c>
      <c r="L1274" s="30">
        <f t="shared" ref="L1274:S1274" si="706">L1275</f>
        <v>0</v>
      </c>
      <c r="M1274" s="30">
        <f t="shared" si="706"/>
        <v>449.5</v>
      </c>
      <c r="N1274" s="30">
        <f t="shared" si="706"/>
        <v>449.5</v>
      </c>
      <c r="O1274" s="30">
        <f t="shared" si="706"/>
        <v>0</v>
      </c>
      <c r="P1274" s="30">
        <f t="shared" si="706"/>
        <v>0</v>
      </c>
      <c r="Q1274" s="30">
        <f t="shared" si="706"/>
        <v>0</v>
      </c>
      <c r="R1274" s="30">
        <f t="shared" si="706"/>
        <v>533.70000000000005</v>
      </c>
      <c r="S1274" s="30">
        <f t="shared" si="706"/>
        <v>553.70000000000005</v>
      </c>
    </row>
    <row r="1275" spans="1:19" s="107" customFormat="1" ht="14.25" customHeight="1">
      <c r="A1275" s="109" t="s">
        <v>128</v>
      </c>
      <c r="B1275" s="110" t="s">
        <v>277</v>
      </c>
      <c r="C1275" s="110" t="s">
        <v>208</v>
      </c>
      <c r="D1275" s="111" t="s">
        <v>158</v>
      </c>
      <c r="E1275" s="132" t="s">
        <v>119</v>
      </c>
      <c r="F1275" s="133" t="s">
        <v>124</v>
      </c>
      <c r="G1275" s="133" t="s">
        <v>340</v>
      </c>
      <c r="H1275" s="134" t="s">
        <v>24</v>
      </c>
      <c r="I1275" s="56">
        <v>120</v>
      </c>
      <c r="J1275" s="128">
        <f>J1276+J1277+J1278</f>
        <v>0</v>
      </c>
      <c r="K1275" s="128">
        <f>K1276+K1277+K1278</f>
        <v>0</v>
      </c>
      <c r="L1275" s="128">
        <f t="shared" ref="L1275:R1275" si="707">L1276+L1277+L1278</f>
        <v>0</v>
      </c>
      <c r="M1275" s="128">
        <f t="shared" si="707"/>
        <v>449.5</v>
      </c>
      <c r="N1275" s="128">
        <f t="shared" si="707"/>
        <v>449.5</v>
      </c>
      <c r="O1275" s="128">
        <f t="shared" si="707"/>
        <v>0</v>
      </c>
      <c r="P1275" s="128">
        <f t="shared" si="707"/>
        <v>0</v>
      </c>
      <c r="Q1275" s="128">
        <f t="shared" si="707"/>
        <v>0</v>
      </c>
      <c r="R1275" s="128">
        <f t="shared" si="707"/>
        <v>533.70000000000005</v>
      </c>
      <c r="S1275" s="128">
        <f t="shared" ref="S1275" si="708">S1276+S1277+S1278</f>
        <v>553.70000000000005</v>
      </c>
    </row>
    <row r="1276" spans="1:19" s="24" customFormat="1" ht="13.5" hidden="1" customHeight="1">
      <c r="A1276" s="41" t="s">
        <v>394</v>
      </c>
      <c r="B1276" s="110"/>
      <c r="C1276" s="110"/>
      <c r="D1276" s="111"/>
      <c r="E1276" s="111"/>
      <c r="F1276" s="112"/>
      <c r="G1276" s="112"/>
      <c r="H1276" s="113"/>
      <c r="I1276" s="113" t="s">
        <v>383</v>
      </c>
      <c r="J1276" s="128"/>
      <c r="K1276" s="128"/>
      <c r="L1276" s="128"/>
      <c r="M1276" s="128">
        <v>345.2</v>
      </c>
      <c r="N1276" s="2">
        <f>SUM(J1276:M1276)</f>
        <v>345.2</v>
      </c>
      <c r="O1276" s="128"/>
      <c r="P1276" s="128"/>
      <c r="Q1276" s="128"/>
      <c r="R1276" s="2">
        <v>394.5</v>
      </c>
      <c r="S1276" s="2">
        <v>410</v>
      </c>
    </row>
    <row r="1277" spans="1:19" s="24" customFormat="1" ht="13.5" hidden="1" customHeight="1">
      <c r="A1277" s="41" t="s">
        <v>395</v>
      </c>
      <c r="B1277" s="110"/>
      <c r="C1277" s="110"/>
      <c r="D1277" s="111"/>
      <c r="E1277" s="111"/>
      <c r="F1277" s="112"/>
      <c r="G1277" s="112"/>
      <c r="H1277" s="113"/>
      <c r="I1277" s="113" t="s">
        <v>385</v>
      </c>
      <c r="J1277" s="128"/>
      <c r="K1277" s="128"/>
      <c r="L1277" s="128"/>
      <c r="M1277" s="128"/>
      <c r="N1277" s="2">
        <f>SUM(J1277:M1277)</f>
        <v>0</v>
      </c>
      <c r="O1277" s="128"/>
      <c r="P1277" s="128"/>
      <c r="Q1277" s="128"/>
      <c r="R1277" s="2">
        <v>20</v>
      </c>
      <c r="S1277" s="2">
        <v>20</v>
      </c>
    </row>
    <row r="1278" spans="1:19" s="24" customFormat="1" ht="13.5" hidden="1" customHeight="1">
      <c r="A1278" s="41" t="s">
        <v>396</v>
      </c>
      <c r="B1278" s="110"/>
      <c r="C1278" s="110"/>
      <c r="D1278" s="111"/>
      <c r="E1278" s="111"/>
      <c r="F1278" s="112"/>
      <c r="G1278" s="112"/>
      <c r="H1278" s="113"/>
      <c r="I1278" s="113" t="s">
        <v>384</v>
      </c>
      <c r="J1278" s="128"/>
      <c r="K1278" s="128"/>
      <c r="L1278" s="128"/>
      <c r="M1278" s="128">
        <v>104.3</v>
      </c>
      <c r="N1278" s="2">
        <f>SUM(J1278:M1278)</f>
        <v>104.3</v>
      </c>
      <c r="O1278" s="128"/>
      <c r="P1278" s="128"/>
      <c r="Q1278" s="128"/>
      <c r="R1278" s="2">
        <v>119.2</v>
      </c>
      <c r="S1278" s="2">
        <v>123.7</v>
      </c>
    </row>
    <row r="1279" spans="1:19" s="13" customFormat="1" ht="23.25" customHeight="1">
      <c r="A1279" s="18" t="s">
        <v>140</v>
      </c>
      <c r="B1279" s="36" t="s">
        <v>277</v>
      </c>
      <c r="C1279" s="36" t="s">
        <v>208</v>
      </c>
      <c r="D1279" s="37" t="s">
        <v>158</v>
      </c>
      <c r="E1279" s="26" t="s">
        <v>119</v>
      </c>
      <c r="F1279" s="27" t="s">
        <v>124</v>
      </c>
      <c r="G1279" s="27" t="s">
        <v>340</v>
      </c>
      <c r="H1279" s="1" t="s">
        <v>24</v>
      </c>
      <c r="I1279" s="16">
        <v>200</v>
      </c>
      <c r="J1279" s="30">
        <f>J1280</f>
        <v>0</v>
      </c>
      <c r="K1279" s="30">
        <f>K1280</f>
        <v>0</v>
      </c>
      <c r="L1279" s="30">
        <f t="shared" ref="L1279:S1279" si="709">L1280</f>
        <v>0</v>
      </c>
      <c r="M1279" s="30">
        <f t="shared" si="709"/>
        <v>50.1</v>
      </c>
      <c r="N1279" s="30">
        <f t="shared" si="709"/>
        <v>50.1</v>
      </c>
      <c r="O1279" s="30">
        <f t="shared" si="709"/>
        <v>0</v>
      </c>
      <c r="P1279" s="30">
        <f t="shared" si="709"/>
        <v>0</v>
      </c>
      <c r="Q1279" s="30">
        <f t="shared" si="709"/>
        <v>0</v>
      </c>
      <c r="R1279" s="30">
        <f t="shared" si="709"/>
        <v>50</v>
      </c>
      <c r="S1279" s="30">
        <f t="shared" si="709"/>
        <v>50</v>
      </c>
    </row>
    <row r="1280" spans="1:19" s="107" customFormat="1" ht="22.5" customHeight="1">
      <c r="A1280" s="109" t="s">
        <v>142</v>
      </c>
      <c r="B1280" s="110" t="s">
        <v>277</v>
      </c>
      <c r="C1280" s="110" t="s">
        <v>208</v>
      </c>
      <c r="D1280" s="111" t="s">
        <v>158</v>
      </c>
      <c r="E1280" s="132" t="s">
        <v>119</v>
      </c>
      <c r="F1280" s="133" t="s">
        <v>124</v>
      </c>
      <c r="G1280" s="133" t="s">
        <v>340</v>
      </c>
      <c r="H1280" s="134" t="s">
        <v>24</v>
      </c>
      <c r="I1280" s="56">
        <v>240</v>
      </c>
      <c r="J1280" s="128">
        <f>J1281+J1282</f>
        <v>0</v>
      </c>
      <c r="K1280" s="128">
        <f>K1281+K1282</f>
        <v>0</v>
      </c>
      <c r="L1280" s="128">
        <f t="shared" ref="L1280:R1280" si="710">L1281+L1282</f>
        <v>0</v>
      </c>
      <c r="M1280" s="128">
        <f t="shared" si="710"/>
        <v>50.1</v>
      </c>
      <c r="N1280" s="128">
        <f t="shared" si="710"/>
        <v>50.1</v>
      </c>
      <c r="O1280" s="128">
        <f t="shared" si="710"/>
        <v>0</v>
      </c>
      <c r="P1280" s="128">
        <f t="shared" si="710"/>
        <v>0</v>
      </c>
      <c r="Q1280" s="128">
        <f t="shared" si="710"/>
        <v>0</v>
      </c>
      <c r="R1280" s="128">
        <f t="shared" si="710"/>
        <v>50</v>
      </c>
      <c r="S1280" s="128">
        <f t="shared" ref="S1280" si="711">S1281+S1282</f>
        <v>50</v>
      </c>
    </row>
    <row r="1281" spans="1:19" s="24" customFormat="1" ht="15.75" hidden="1" customHeight="1">
      <c r="A1281" s="41" t="s">
        <v>29</v>
      </c>
      <c r="B1281" s="130"/>
      <c r="C1281" s="130"/>
      <c r="D1281" s="131"/>
      <c r="E1281" s="132"/>
      <c r="F1281" s="133"/>
      <c r="G1281" s="133"/>
      <c r="H1281" s="134"/>
      <c r="I1281" s="135" t="s">
        <v>386</v>
      </c>
      <c r="J1281" s="128"/>
      <c r="K1281" s="128"/>
      <c r="L1281" s="128"/>
      <c r="M1281" s="128">
        <v>50.1</v>
      </c>
      <c r="N1281" s="2">
        <f>SUM(J1281:M1281)</f>
        <v>50.1</v>
      </c>
      <c r="O1281" s="128"/>
      <c r="P1281" s="128"/>
      <c r="Q1281" s="128"/>
      <c r="R1281" s="2">
        <v>50</v>
      </c>
      <c r="S1281" s="2">
        <v>50</v>
      </c>
    </row>
    <row r="1282" spans="1:19" s="24" customFormat="1" ht="14.25" hidden="1" customHeight="1">
      <c r="A1282" s="41" t="s">
        <v>389</v>
      </c>
      <c r="B1282" s="130"/>
      <c r="C1282" s="130"/>
      <c r="D1282" s="131"/>
      <c r="E1282" s="132"/>
      <c r="F1282" s="133"/>
      <c r="G1282" s="133"/>
      <c r="H1282" s="134"/>
      <c r="I1282" s="135" t="s">
        <v>387</v>
      </c>
      <c r="J1282" s="128"/>
      <c r="K1282" s="128"/>
      <c r="L1282" s="128"/>
      <c r="M1282" s="128"/>
      <c r="N1282" s="2">
        <f>SUM(J1282:M1282)</f>
        <v>0</v>
      </c>
      <c r="O1282" s="128"/>
      <c r="P1282" s="128"/>
      <c r="Q1282" s="128"/>
      <c r="R1282" s="2"/>
      <c r="S1282" s="2"/>
    </row>
    <row r="1283" spans="1:19" s="23" customFormat="1" ht="24" customHeight="1">
      <c r="A1283" s="72" t="s">
        <v>335</v>
      </c>
      <c r="B1283" s="14" t="s">
        <v>277</v>
      </c>
      <c r="C1283" s="14" t="s">
        <v>208</v>
      </c>
      <c r="D1283" s="15" t="s">
        <v>158</v>
      </c>
      <c r="E1283" s="15" t="s">
        <v>119</v>
      </c>
      <c r="F1283" s="108" t="s">
        <v>124</v>
      </c>
      <c r="G1283" s="108" t="s">
        <v>340</v>
      </c>
      <c r="H1283" s="3" t="s">
        <v>380</v>
      </c>
      <c r="I1283" s="3"/>
      <c r="J1283" s="31">
        <f>J1284+J1289+J1293+J1296</f>
        <v>11714.099999999999</v>
      </c>
      <c r="K1283" s="31">
        <f>K1284+K1289+K1293+K1296</f>
        <v>-16.400000000000546</v>
      </c>
      <c r="L1283" s="31">
        <f t="shared" ref="L1283:R1283" si="712">L1284+L1289+L1293+L1296</f>
        <v>0</v>
      </c>
      <c r="M1283" s="31">
        <f t="shared" si="712"/>
        <v>0</v>
      </c>
      <c r="N1283" s="31">
        <f t="shared" si="712"/>
        <v>11697.699999999999</v>
      </c>
      <c r="O1283" s="31">
        <f t="shared" si="712"/>
        <v>0</v>
      </c>
      <c r="P1283" s="31">
        <f t="shared" si="712"/>
        <v>0</v>
      </c>
      <c r="Q1283" s="31">
        <f t="shared" si="712"/>
        <v>0</v>
      </c>
      <c r="R1283" s="31">
        <f t="shared" si="712"/>
        <v>12260.9</v>
      </c>
      <c r="S1283" s="31">
        <f t="shared" ref="S1283" si="713">S1284+S1289+S1293+S1296</f>
        <v>12285.3</v>
      </c>
    </row>
    <row r="1284" spans="1:19" s="17" customFormat="1" ht="35.25" customHeight="1">
      <c r="A1284" s="18" t="s">
        <v>126</v>
      </c>
      <c r="B1284" s="14" t="s">
        <v>277</v>
      </c>
      <c r="C1284" s="14" t="s">
        <v>208</v>
      </c>
      <c r="D1284" s="15" t="s">
        <v>158</v>
      </c>
      <c r="E1284" s="15" t="s">
        <v>119</v>
      </c>
      <c r="F1284" s="108" t="s">
        <v>124</v>
      </c>
      <c r="G1284" s="108" t="s">
        <v>340</v>
      </c>
      <c r="H1284" s="3" t="s">
        <v>380</v>
      </c>
      <c r="I1284" s="3" t="s">
        <v>127</v>
      </c>
      <c r="J1284" s="31">
        <f>J1285</f>
        <v>11428.699999999999</v>
      </c>
      <c r="K1284" s="31">
        <f>K1285</f>
        <v>-16.400000000000546</v>
      </c>
      <c r="L1284" s="31">
        <f t="shared" ref="L1284:S1284" si="714">L1285</f>
        <v>0</v>
      </c>
      <c r="M1284" s="31">
        <f t="shared" si="714"/>
        <v>0</v>
      </c>
      <c r="N1284" s="31">
        <f t="shared" si="714"/>
        <v>11412.3</v>
      </c>
      <c r="O1284" s="31">
        <f t="shared" si="714"/>
        <v>0</v>
      </c>
      <c r="P1284" s="31">
        <f t="shared" si="714"/>
        <v>0</v>
      </c>
      <c r="Q1284" s="31">
        <f t="shared" si="714"/>
        <v>0</v>
      </c>
      <c r="R1284" s="31">
        <f t="shared" si="714"/>
        <v>11702.699999999999</v>
      </c>
      <c r="S1284" s="31">
        <f t="shared" si="714"/>
        <v>11870.8</v>
      </c>
    </row>
    <row r="1285" spans="1:19" s="76" customFormat="1" ht="16.5" customHeight="1">
      <c r="A1285" s="109" t="s">
        <v>128</v>
      </c>
      <c r="B1285" s="110" t="s">
        <v>277</v>
      </c>
      <c r="C1285" s="110" t="s">
        <v>208</v>
      </c>
      <c r="D1285" s="111" t="s">
        <v>158</v>
      </c>
      <c r="E1285" s="111" t="s">
        <v>119</v>
      </c>
      <c r="F1285" s="112" t="s">
        <v>124</v>
      </c>
      <c r="G1285" s="112" t="s">
        <v>340</v>
      </c>
      <c r="H1285" s="113" t="s">
        <v>380</v>
      </c>
      <c r="I1285" s="113" t="s">
        <v>129</v>
      </c>
      <c r="J1285" s="39">
        <f>J1286+J1287+J1288</f>
        <v>11428.699999999999</v>
      </c>
      <c r="K1285" s="39">
        <f>K1286+K1287+K1288</f>
        <v>-16.400000000000546</v>
      </c>
      <c r="L1285" s="39">
        <f t="shared" ref="L1285:R1285" si="715">L1286+L1287+L1288</f>
        <v>0</v>
      </c>
      <c r="M1285" s="39">
        <f t="shared" si="715"/>
        <v>0</v>
      </c>
      <c r="N1285" s="39">
        <f t="shared" si="715"/>
        <v>11412.3</v>
      </c>
      <c r="O1285" s="39">
        <f t="shared" si="715"/>
        <v>0</v>
      </c>
      <c r="P1285" s="39">
        <f t="shared" si="715"/>
        <v>0</v>
      </c>
      <c r="Q1285" s="39">
        <f t="shared" si="715"/>
        <v>0</v>
      </c>
      <c r="R1285" s="39">
        <f t="shared" si="715"/>
        <v>11702.699999999999</v>
      </c>
      <c r="S1285" s="39">
        <f t="shared" ref="S1285" si="716">S1286+S1287+S1288</f>
        <v>11870.8</v>
      </c>
    </row>
    <row r="1286" spans="1:19" s="24" customFormat="1" ht="14.25" hidden="1" customHeight="1">
      <c r="A1286" s="41" t="s">
        <v>394</v>
      </c>
      <c r="B1286" s="110"/>
      <c r="C1286" s="110"/>
      <c r="D1286" s="111"/>
      <c r="E1286" s="111"/>
      <c r="F1286" s="112"/>
      <c r="G1286" s="112"/>
      <c r="H1286" s="129"/>
      <c r="I1286" s="113" t="s">
        <v>383</v>
      </c>
      <c r="J1286" s="128">
        <v>8705.9</v>
      </c>
      <c r="K1286" s="128">
        <f>8693.3-J1286</f>
        <v>-12.600000000000364</v>
      </c>
      <c r="L1286" s="128"/>
      <c r="M1286" s="128"/>
      <c r="N1286" s="2">
        <f>SUM(J1286:M1286)</f>
        <v>8693.2999999999993</v>
      </c>
      <c r="O1286" s="128"/>
      <c r="P1286" s="128"/>
      <c r="Q1286" s="128"/>
      <c r="R1286" s="2">
        <v>8943.5</v>
      </c>
      <c r="S1286" s="2">
        <v>9072</v>
      </c>
    </row>
    <row r="1287" spans="1:19" s="24" customFormat="1" ht="13.5" hidden="1" customHeight="1">
      <c r="A1287" s="41" t="s">
        <v>395</v>
      </c>
      <c r="B1287" s="110"/>
      <c r="C1287" s="110"/>
      <c r="D1287" s="111"/>
      <c r="E1287" s="111"/>
      <c r="F1287" s="112"/>
      <c r="G1287" s="112"/>
      <c r="H1287" s="113"/>
      <c r="I1287" s="113" t="s">
        <v>385</v>
      </c>
      <c r="J1287" s="128">
        <v>121.4</v>
      </c>
      <c r="K1287" s="128"/>
      <c r="L1287" s="128"/>
      <c r="M1287" s="128"/>
      <c r="N1287" s="2">
        <f>SUM(J1287:M1287)</f>
        <v>121.4</v>
      </c>
      <c r="O1287" s="128"/>
      <c r="P1287" s="128"/>
      <c r="Q1287" s="128"/>
      <c r="R1287" s="2">
        <v>84.8</v>
      </c>
      <c r="S1287" s="2">
        <v>86</v>
      </c>
    </row>
    <row r="1288" spans="1:19" s="24" customFormat="1" ht="13.5" hidden="1" customHeight="1">
      <c r="A1288" s="41" t="s">
        <v>396</v>
      </c>
      <c r="B1288" s="110"/>
      <c r="C1288" s="110"/>
      <c r="D1288" s="111"/>
      <c r="E1288" s="111"/>
      <c r="F1288" s="112"/>
      <c r="G1288" s="112"/>
      <c r="H1288" s="129"/>
      <c r="I1288" s="113" t="s">
        <v>384</v>
      </c>
      <c r="J1288" s="128">
        <v>2601.4</v>
      </c>
      <c r="K1288" s="128">
        <f>2597.6-J1288</f>
        <v>-3.8000000000001819</v>
      </c>
      <c r="L1288" s="128"/>
      <c r="M1288" s="128"/>
      <c r="N1288" s="2">
        <f>SUM(J1288:M1288)</f>
        <v>2597.6</v>
      </c>
      <c r="O1288" s="128"/>
      <c r="P1288" s="128"/>
      <c r="Q1288" s="128"/>
      <c r="R1288" s="2">
        <v>2674.4</v>
      </c>
      <c r="S1288" s="2">
        <v>2712.8</v>
      </c>
    </row>
    <row r="1289" spans="1:19" s="17" customFormat="1" ht="23.25" customHeight="1">
      <c r="A1289" s="18" t="s">
        <v>140</v>
      </c>
      <c r="B1289" s="70" t="s">
        <v>277</v>
      </c>
      <c r="C1289" s="70" t="s">
        <v>208</v>
      </c>
      <c r="D1289" s="78" t="s">
        <v>158</v>
      </c>
      <c r="E1289" s="26" t="s">
        <v>119</v>
      </c>
      <c r="F1289" s="27" t="s">
        <v>124</v>
      </c>
      <c r="G1289" s="27" t="s">
        <v>340</v>
      </c>
      <c r="H1289" s="1" t="s">
        <v>380</v>
      </c>
      <c r="I1289" s="127" t="s">
        <v>141</v>
      </c>
      <c r="J1289" s="32">
        <f>J1290</f>
        <v>285.39999999999998</v>
      </c>
      <c r="K1289" s="32">
        <f>K1290</f>
        <v>0</v>
      </c>
      <c r="L1289" s="32">
        <f t="shared" ref="L1289:S1289" si="717">L1290</f>
        <v>0</v>
      </c>
      <c r="M1289" s="32">
        <f t="shared" si="717"/>
        <v>0</v>
      </c>
      <c r="N1289" s="32">
        <f t="shared" si="717"/>
        <v>285.39999999999998</v>
      </c>
      <c r="O1289" s="32">
        <f t="shared" si="717"/>
        <v>0</v>
      </c>
      <c r="P1289" s="32">
        <f t="shared" si="717"/>
        <v>0</v>
      </c>
      <c r="Q1289" s="32">
        <f t="shared" si="717"/>
        <v>0</v>
      </c>
      <c r="R1289" s="32">
        <f t="shared" si="717"/>
        <v>558.20000000000005</v>
      </c>
      <c r="S1289" s="32">
        <f t="shared" si="717"/>
        <v>414.5</v>
      </c>
    </row>
    <row r="1290" spans="1:19" s="76" customFormat="1" ht="26.25" customHeight="1">
      <c r="A1290" s="109" t="s">
        <v>142</v>
      </c>
      <c r="B1290" s="130" t="s">
        <v>277</v>
      </c>
      <c r="C1290" s="130" t="s">
        <v>208</v>
      </c>
      <c r="D1290" s="131" t="s">
        <v>158</v>
      </c>
      <c r="E1290" s="132" t="s">
        <v>119</v>
      </c>
      <c r="F1290" s="133" t="s">
        <v>124</v>
      </c>
      <c r="G1290" s="133" t="s">
        <v>340</v>
      </c>
      <c r="H1290" s="134" t="s">
        <v>380</v>
      </c>
      <c r="I1290" s="135" t="s">
        <v>143</v>
      </c>
      <c r="J1290" s="40">
        <f>J1291+J1292</f>
        <v>285.39999999999998</v>
      </c>
      <c r="K1290" s="40">
        <f>K1291+K1292</f>
        <v>0</v>
      </c>
      <c r="L1290" s="40">
        <f t="shared" ref="L1290:R1290" si="718">L1291+L1292</f>
        <v>0</v>
      </c>
      <c r="M1290" s="40">
        <f t="shared" si="718"/>
        <v>0</v>
      </c>
      <c r="N1290" s="40">
        <f t="shared" si="718"/>
        <v>285.39999999999998</v>
      </c>
      <c r="O1290" s="40">
        <f t="shared" si="718"/>
        <v>0</v>
      </c>
      <c r="P1290" s="40">
        <f t="shared" si="718"/>
        <v>0</v>
      </c>
      <c r="Q1290" s="40">
        <f t="shared" si="718"/>
        <v>0</v>
      </c>
      <c r="R1290" s="40">
        <f t="shared" si="718"/>
        <v>558.20000000000005</v>
      </c>
      <c r="S1290" s="40">
        <f t="shared" ref="S1290" si="719">S1291+S1292</f>
        <v>414.5</v>
      </c>
    </row>
    <row r="1291" spans="1:19" s="24" customFormat="1" ht="15" hidden="1" customHeight="1">
      <c r="A1291" s="41" t="s">
        <v>388</v>
      </c>
      <c r="B1291" s="130"/>
      <c r="C1291" s="130"/>
      <c r="D1291" s="131"/>
      <c r="E1291" s="132"/>
      <c r="F1291" s="133"/>
      <c r="G1291" s="133"/>
      <c r="H1291" s="134"/>
      <c r="I1291" s="135" t="s">
        <v>386</v>
      </c>
      <c r="J1291" s="128">
        <v>245.4</v>
      </c>
      <c r="K1291" s="128"/>
      <c r="L1291" s="128"/>
      <c r="M1291" s="128"/>
      <c r="N1291" s="2">
        <f>SUM(J1291:M1291)</f>
        <v>245.4</v>
      </c>
      <c r="O1291" s="128"/>
      <c r="P1291" s="128"/>
      <c r="Q1291" s="128"/>
      <c r="R1291" s="2">
        <v>392</v>
      </c>
      <c r="S1291" s="2">
        <v>397.6</v>
      </c>
    </row>
    <row r="1292" spans="1:19" s="24" customFormat="1" ht="15" hidden="1" customHeight="1">
      <c r="A1292" s="41" t="s">
        <v>389</v>
      </c>
      <c r="B1292" s="130"/>
      <c r="C1292" s="130"/>
      <c r="D1292" s="131"/>
      <c r="E1292" s="132"/>
      <c r="F1292" s="133"/>
      <c r="G1292" s="133"/>
      <c r="H1292" s="134"/>
      <c r="I1292" s="135" t="s">
        <v>387</v>
      </c>
      <c r="J1292" s="128">
        <v>40</v>
      </c>
      <c r="K1292" s="128"/>
      <c r="L1292" s="128"/>
      <c r="M1292" s="128"/>
      <c r="N1292" s="2">
        <f>SUM(J1292:M1292)</f>
        <v>40</v>
      </c>
      <c r="O1292" s="128"/>
      <c r="P1292" s="128"/>
      <c r="Q1292" s="128"/>
      <c r="R1292" s="2">
        <v>166.2</v>
      </c>
      <c r="S1292" s="2">
        <v>16.899999999999999</v>
      </c>
    </row>
    <row r="1293" spans="1:19" s="12" customFormat="1" ht="14.25" hidden="1" customHeight="1">
      <c r="A1293" s="18" t="s">
        <v>175</v>
      </c>
      <c r="B1293" s="5" t="s">
        <v>277</v>
      </c>
      <c r="C1293" s="5" t="s">
        <v>208</v>
      </c>
      <c r="D1293" s="6" t="s">
        <v>158</v>
      </c>
      <c r="E1293" s="26" t="s">
        <v>119</v>
      </c>
      <c r="F1293" s="27" t="s">
        <v>124</v>
      </c>
      <c r="G1293" s="27" t="s">
        <v>340</v>
      </c>
      <c r="H1293" s="1" t="s">
        <v>380</v>
      </c>
      <c r="I1293" s="16">
        <v>300</v>
      </c>
      <c r="J1293" s="30">
        <f t="shared" ref="J1293:S1294" si="720">J1294</f>
        <v>0</v>
      </c>
      <c r="K1293" s="30">
        <f t="shared" si="720"/>
        <v>0</v>
      </c>
      <c r="L1293" s="30">
        <f t="shared" si="720"/>
        <v>0</v>
      </c>
      <c r="M1293" s="30">
        <f t="shared" si="720"/>
        <v>0</v>
      </c>
      <c r="N1293" s="30">
        <f t="shared" si="720"/>
        <v>0</v>
      </c>
      <c r="O1293" s="30">
        <f t="shared" si="720"/>
        <v>0</v>
      </c>
      <c r="P1293" s="30">
        <f t="shared" si="720"/>
        <v>0</v>
      </c>
      <c r="Q1293" s="30">
        <f t="shared" si="720"/>
        <v>0</v>
      </c>
      <c r="R1293" s="30">
        <f t="shared" si="720"/>
        <v>0</v>
      </c>
      <c r="S1293" s="30">
        <f t="shared" si="720"/>
        <v>0</v>
      </c>
    </row>
    <row r="1294" spans="1:19" s="24" customFormat="1" ht="21.75" hidden="1" customHeight="1">
      <c r="A1294" s="109" t="s">
        <v>176</v>
      </c>
      <c r="B1294" s="130" t="s">
        <v>277</v>
      </c>
      <c r="C1294" s="130" t="s">
        <v>208</v>
      </c>
      <c r="D1294" s="131" t="s">
        <v>158</v>
      </c>
      <c r="E1294" s="132" t="s">
        <v>119</v>
      </c>
      <c r="F1294" s="133" t="s">
        <v>124</v>
      </c>
      <c r="G1294" s="133" t="s">
        <v>340</v>
      </c>
      <c r="H1294" s="134" t="s">
        <v>380</v>
      </c>
      <c r="I1294" s="56">
        <v>320</v>
      </c>
      <c r="J1294" s="128">
        <f t="shared" si="720"/>
        <v>0</v>
      </c>
      <c r="K1294" s="128">
        <f t="shared" si="720"/>
        <v>0</v>
      </c>
      <c r="L1294" s="128">
        <f t="shared" si="720"/>
        <v>0</v>
      </c>
      <c r="M1294" s="128">
        <f t="shared" si="720"/>
        <v>0</v>
      </c>
      <c r="N1294" s="128">
        <f t="shared" si="720"/>
        <v>0</v>
      </c>
      <c r="O1294" s="128">
        <f t="shared" si="720"/>
        <v>0</v>
      </c>
      <c r="P1294" s="128">
        <f t="shared" si="720"/>
        <v>0</v>
      </c>
      <c r="Q1294" s="128">
        <f t="shared" si="720"/>
        <v>0</v>
      </c>
      <c r="R1294" s="128">
        <f t="shared" si="720"/>
        <v>0</v>
      </c>
      <c r="S1294" s="128">
        <f t="shared" si="720"/>
        <v>0</v>
      </c>
    </row>
    <row r="1295" spans="1:19" s="17" customFormat="1" ht="22.5" hidden="1" customHeight="1">
      <c r="A1295" s="4" t="s">
        <v>185</v>
      </c>
      <c r="B1295" s="5"/>
      <c r="C1295" s="5"/>
      <c r="D1295" s="6"/>
      <c r="E1295" s="7"/>
      <c r="F1295" s="8"/>
      <c r="G1295" s="8"/>
      <c r="H1295" s="9"/>
      <c r="I1295" s="10" t="s">
        <v>184</v>
      </c>
      <c r="J1295" s="2"/>
      <c r="K1295" s="2"/>
      <c r="L1295" s="2"/>
      <c r="M1295" s="2"/>
      <c r="N1295" s="2">
        <f>SUM(J1295:M1295)</f>
        <v>0</v>
      </c>
      <c r="O1295" s="2"/>
      <c r="P1295" s="2"/>
      <c r="Q1295" s="2"/>
      <c r="R1295" s="2">
        <f>N1295+Q1295</f>
        <v>0</v>
      </c>
      <c r="S1295" s="2">
        <f>O1295+R1295</f>
        <v>0</v>
      </c>
    </row>
    <row r="1296" spans="1:19" s="17" customFormat="1" ht="13.5" hidden="1" customHeight="1">
      <c r="A1296" s="18" t="s">
        <v>144</v>
      </c>
      <c r="B1296" s="70" t="s">
        <v>277</v>
      </c>
      <c r="C1296" s="70" t="s">
        <v>208</v>
      </c>
      <c r="D1296" s="78" t="s">
        <v>158</v>
      </c>
      <c r="E1296" s="26" t="s">
        <v>119</v>
      </c>
      <c r="F1296" s="27" t="s">
        <v>124</v>
      </c>
      <c r="G1296" s="27" t="s">
        <v>340</v>
      </c>
      <c r="H1296" s="1" t="s">
        <v>380</v>
      </c>
      <c r="I1296" s="127" t="s">
        <v>145</v>
      </c>
      <c r="J1296" s="32">
        <f>J1297</f>
        <v>0</v>
      </c>
      <c r="K1296" s="32">
        <f>K1297</f>
        <v>0</v>
      </c>
      <c r="L1296" s="32">
        <f t="shared" ref="L1296:S1296" si="721">L1297</f>
        <v>0</v>
      </c>
      <c r="M1296" s="32">
        <f t="shared" si="721"/>
        <v>0</v>
      </c>
      <c r="N1296" s="32">
        <f t="shared" si="721"/>
        <v>0</v>
      </c>
      <c r="O1296" s="32">
        <f t="shared" si="721"/>
        <v>0</v>
      </c>
      <c r="P1296" s="32">
        <f t="shared" si="721"/>
        <v>0</v>
      </c>
      <c r="Q1296" s="32">
        <f t="shared" si="721"/>
        <v>0</v>
      </c>
      <c r="R1296" s="32">
        <f t="shared" si="721"/>
        <v>0</v>
      </c>
      <c r="S1296" s="32">
        <f t="shared" si="721"/>
        <v>0</v>
      </c>
    </row>
    <row r="1297" spans="1:19" s="76" customFormat="1" ht="15" hidden="1" customHeight="1">
      <c r="A1297" s="109" t="s">
        <v>146</v>
      </c>
      <c r="B1297" s="130" t="s">
        <v>277</v>
      </c>
      <c r="C1297" s="130" t="s">
        <v>208</v>
      </c>
      <c r="D1297" s="131" t="s">
        <v>158</v>
      </c>
      <c r="E1297" s="132" t="s">
        <v>119</v>
      </c>
      <c r="F1297" s="133" t="s">
        <v>124</v>
      </c>
      <c r="G1297" s="133" t="s">
        <v>340</v>
      </c>
      <c r="H1297" s="134" t="s">
        <v>380</v>
      </c>
      <c r="I1297" s="135" t="s">
        <v>147</v>
      </c>
      <c r="J1297" s="128"/>
      <c r="K1297" s="128"/>
      <c r="L1297" s="128"/>
      <c r="M1297" s="128"/>
      <c r="N1297" s="2">
        <f>SUM(J1297:M1297)</f>
        <v>0</v>
      </c>
      <c r="O1297" s="128"/>
      <c r="P1297" s="128"/>
      <c r="Q1297" s="128"/>
      <c r="R1297" s="2">
        <f>N1297+Q1297</f>
        <v>0</v>
      </c>
      <c r="S1297" s="2">
        <f>O1297+R1297</f>
        <v>0</v>
      </c>
    </row>
    <row r="1298" spans="1:19" s="17" customFormat="1" ht="25.5" hidden="1" customHeight="1">
      <c r="A1298" s="136" t="s">
        <v>65</v>
      </c>
      <c r="B1298" s="97" t="s">
        <v>277</v>
      </c>
      <c r="C1298" s="97" t="s">
        <v>208</v>
      </c>
      <c r="D1298" s="98" t="s">
        <v>158</v>
      </c>
      <c r="E1298" s="98" t="s">
        <v>69</v>
      </c>
      <c r="F1298" s="99" t="s">
        <v>122</v>
      </c>
      <c r="G1298" s="99" t="s">
        <v>340</v>
      </c>
      <c r="H1298" s="100" t="s">
        <v>341</v>
      </c>
      <c r="I1298" s="100"/>
      <c r="J1298" s="101">
        <f>J1299</f>
        <v>0</v>
      </c>
      <c r="K1298" s="101">
        <f>K1299</f>
        <v>0</v>
      </c>
      <c r="L1298" s="101">
        <f t="shared" ref="L1298:S1301" si="722">L1299</f>
        <v>0</v>
      </c>
      <c r="M1298" s="101">
        <f t="shared" si="722"/>
        <v>0</v>
      </c>
      <c r="N1298" s="101">
        <f t="shared" si="722"/>
        <v>0</v>
      </c>
      <c r="O1298" s="101">
        <f t="shared" si="722"/>
        <v>0</v>
      </c>
      <c r="P1298" s="101">
        <f t="shared" si="722"/>
        <v>0</v>
      </c>
      <c r="Q1298" s="101">
        <f t="shared" si="722"/>
        <v>0</v>
      </c>
      <c r="R1298" s="101">
        <f t="shared" si="722"/>
        <v>0</v>
      </c>
      <c r="S1298" s="101">
        <f t="shared" si="722"/>
        <v>0</v>
      </c>
    </row>
    <row r="1299" spans="1:19" s="17" customFormat="1" ht="15" hidden="1" customHeight="1">
      <c r="A1299" s="72" t="s">
        <v>66</v>
      </c>
      <c r="B1299" s="70" t="s">
        <v>277</v>
      </c>
      <c r="C1299" s="70" t="s">
        <v>208</v>
      </c>
      <c r="D1299" s="78" t="s">
        <v>158</v>
      </c>
      <c r="E1299" s="26" t="s">
        <v>69</v>
      </c>
      <c r="F1299" s="27" t="s">
        <v>122</v>
      </c>
      <c r="G1299" s="27" t="s">
        <v>340</v>
      </c>
      <c r="H1299" s="1" t="s">
        <v>67</v>
      </c>
      <c r="I1299" s="127"/>
      <c r="J1299" s="32">
        <f t="shared" ref="J1299:K1301" si="723">J1300</f>
        <v>0</v>
      </c>
      <c r="K1299" s="32">
        <f t="shared" si="723"/>
        <v>0</v>
      </c>
      <c r="L1299" s="32">
        <f t="shared" si="722"/>
        <v>0</v>
      </c>
      <c r="M1299" s="32">
        <f t="shared" si="722"/>
        <v>0</v>
      </c>
      <c r="N1299" s="32">
        <f t="shared" si="722"/>
        <v>0</v>
      </c>
      <c r="O1299" s="32">
        <f t="shared" si="722"/>
        <v>0</v>
      </c>
      <c r="P1299" s="32">
        <f t="shared" si="722"/>
        <v>0</v>
      </c>
      <c r="Q1299" s="32">
        <f t="shared" si="722"/>
        <v>0</v>
      </c>
      <c r="R1299" s="32">
        <f t="shared" si="722"/>
        <v>0</v>
      </c>
      <c r="S1299" s="32">
        <f t="shared" si="722"/>
        <v>0</v>
      </c>
    </row>
    <row r="1300" spans="1:19" s="13" customFormat="1" ht="34.5" hidden="1" customHeight="1">
      <c r="A1300" s="18" t="s">
        <v>126</v>
      </c>
      <c r="B1300" s="14" t="s">
        <v>277</v>
      </c>
      <c r="C1300" s="14" t="s">
        <v>208</v>
      </c>
      <c r="D1300" s="15" t="s">
        <v>158</v>
      </c>
      <c r="E1300" s="15" t="s">
        <v>69</v>
      </c>
      <c r="F1300" s="108" t="s">
        <v>122</v>
      </c>
      <c r="G1300" s="108" t="s">
        <v>340</v>
      </c>
      <c r="H1300" s="3" t="s">
        <v>67</v>
      </c>
      <c r="I1300" s="3" t="s">
        <v>127</v>
      </c>
      <c r="J1300" s="31">
        <f t="shared" si="723"/>
        <v>0</v>
      </c>
      <c r="K1300" s="31">
        <f t="shared" si="723"/>
        <v>0</v>
      </c>
      <c r="L1300" s="31">
        <f t="shared" si="722"/>
        <v>0</v>
      </c>
      <c r="M1300" s="31">
        <f t="shared" si="722"/>
        <v>0</v>
      </c>
      <c r="N1300" s="31">
        <f t="shared" si="722"/>
        <v>0</v>
      </c>
      <c r="O1300" s="31">
        <f t="shared" si="722"/>
        <v>0</v>
      </c>
      <c r="P1300" s="31">
        <f t="shared" si="722"/>
        <v>0</v>
      </c>
      <c r="Q1300" s="31">
        <f t="shared" si="722"/>
        <v>0</v>
      </c>
      <c r="R1300" s="31">
        <f t="shared" si="722"/>
        <v>0</v>
      </c>
      <c r="S1300" s="31">
        <f t="shared" si="722"/>
        <v>0</v>
      </c>
    </row>
    <row r="1301" spans="1:19" s="24" customFormat="1" ht="15" hidden="1" customHeight="1">
      <c r="A1301" s="109" t="s">
        <v>128</v>
      </c>
      <c r="B1301" s="110" t="s">
        <v>277</v>
      </c>
      <c r="C1301" s="110" t="s">
        <v>208</v>
      </c>
      <c r="D1301" s="111" t="s">
        <v>158</v>
      </c>
      <c r="E1301" s="111" t="s">
        <v>69</v>
      </c>
      <c r="F1301" s="112" t="s">
        <v>122</v>
      </c>
      <c r="G1301" s="112" t="s">
        <v>340</v>
      </c>
      <c r="H1301" s="113" t="s">
        <v>67</v>
      </c>
      <c r="I1301" s="113" t="s">
        <v>129</v>
      </c>
      <c r="J1301" s="39">
        <f t="shared" si="723"/>
        <v>0</v>
      </c>
      <c r="K1301" s="39">
        <f t="shared" si="723"/>
        <v>0</v>
      </c>
      <c r="L1301" s="39">
        <f t="shared" si="722"/>
        <v>0</v>
      </c>
      <c r="M1301" s="39">
        <f t="shared" si="722"/>
        <v>0</v>
      </c>
      <c r="N1301" s="39">
        <f t="shared" si="722"/>
        <v>0</v>
      </c>
      <c r="O1301" s="39">
        <f t="shared" si="722"/>
        <v>0</v>
      </c>
      <c r="P1301" s="39">
        <f t="shared" si="722"/>
        <v>0</v>
      </c>
      <c r="Q1301" s="39">
        <f t="shared" si="722"/>
        <v>0</v>
      </c>
      <c r="R1301" s="39">
        <f t="shared" si="722"/>
        <v>0</v>
      </c>
      <c r="S1301" s="39">
        <f t="shared" si="722"/>
        <v>0</v>
      </c>
    </row>
    <row r="1302" spans="1:19" s="12" customFormat="1" ht="13.5" hidden="1" customHeight="1">
      <c r="A1302" s="4" t="s">
        <v>102</v>
      </c>
      <c r="B1302" s="36"/>
      <c r="C1302" s="36"/>
      <c r="D1302" s="37"/>
      <c r="E1302" s="37"/>
      <c r="F1302" s="114"/>
      <c r="G1302" s="114"/>
      <c r="H1302" s="115"/>
      <c r="I1302" s="115" t="s">
        <v>385</v>
      </c>
      <c r="J1302" s="2"/>
      <c r="K1302" s="2"/>
      <c r="L1302" s="2"/>
      <c r="M1302" s="2"/>
      <c r="N1302" s="2">
        <f>SUM(J1302:M1302)</f>
        <v>0</v>
      </c>
      <c r="O1302" s="2"/>
      <c r="P1302" s="2"/>
      <c r="Q1302" s="2"/>
      <c r="R1302" s="2">
        <f>N1302+Q1302</f>
        <v>0</v>
      </c>
      <c r="S1302" s="2">
        <f>O1302+R1302</f>
        <v>0</v>
      </c>
    </row>
    <row r="1303" spans="1:19" ht="14.25" hidden="1" customHeight="1">
      <c r="A1303" s="66" t="s">
        <v>274</v>
      </c>
      <c r="B1303" s="67" t="s">
        <v>277</v>
      </c>
      <c r="C1303" s="67" t="s">
        <v>165</v>
      </c>
      <c r="D1303" s="67"/>
      <c r="E1303" s="304"/>
      <c r="F1303" s="305"/>
      <c r="G1303" s="305"/>
      <c r="H1303" s="306"/>
      <c r="I1303" s="67"/>
      <c r="J1303" s="81">
        <f>J1304+J1311+J1340</f>
        <v>2129.6</v>
      </c>
      <c r="K1303" s="81">
        <f>K1304+K1311+K1340</f>
        <v>-12</v>
      </c>
      <c r="L1303" s="81">
        <f t="shared" ref="L1303:R1303" si="724">L1304+L1311+L1340</f>
        <v>0</v>
      </c>
      <c r="M1303" s="81">
        <f t="shared" si="724"/>
        <v>0</v>
      </c>
      <c r="N1303" s="81">
        <f t="shared" si="724"/>
        <v>2117.6</v>
      </c>
      <c r="O1303" s="81">
        <f t="shared" si="724"/>
        <v>0</v>
      </c>
      <c r="P1303" s="81">
        <f t="shared" si="724"/>
        <v>0</v>
      </c>
      <c r="Q1303" s="81">
        <f t="shared" si="724"/>
        <v>0</v>
      </c>
      <c r="R1303" s="81">
        <f t="shared" si="724"/>
        <v>0</v>
      </c>
      <c r="S1303" s="81">
        <f t="shared" ref="S1303" si="725">S1304+S1311+S1340</f>
        <v>0</v>
      </c>
    </row>
    <row r="1304" spans="1:19" ht="15.75" hidden="1" customHeight="1">
      <c r="A1304" s="73" t="s">
        <v>336</v>
      </c>
      <c r="B1304" s="67" t="s">
        <v>277</v>
      </c>
      <c r="C1304" s="67" t="s">
        <v>165</v>
      </c>
      <c r="D1304" s="67" t="s">
        <v>119</v>
      </c>
      <c r="E1304" s="304"/>
      <c r="F1304" s="305"/>
      <c r="G1304" s="305"/>
      <c r="H1304" s="306"/>
      <c r="I1304" s="67"/>
      <c r="J1304" s="81">
        <f t="shared" ref="J1304:S1307" si="726">J1305</f>
        <v>350</v>
      </c>
      <c r="K1304" s="81">
        <f t="shared" si="726"/>
        <v>0</v>
      </c>
      <c r="L1304" s="81">
        <f t="shared" si="726"/>
        <v>0</v>
      </c>
      <c r="M1304" s="81">
        <f t="shared" si="726"/>
        <v>0</v>
      </c>
      <c r="N1304" s="81">
        <f t="shared" si="726"/>
        <v>350</v>
      </c>
      <c r="O1304" s="81">
        <f t="shared" si="726"/>
        <v>0</v>
      </c>
      <c r="P1304" s="81">
        <f t="shared" si="726"/>
        <v>0</v>
      </c>
      <c r="Q1304" s="81">
        <f t="shared" si="726"/>
        <v>0</v>
      </c>
      <c r="R1304" s="81">
        <f t="shared" si="726"/>
        <v>0</v>
      </c>
      <c r="S1304" s="81">
        <f t="shared" si="726"/>
        <v>0</v>
      </c>
    </row>
    <row r="1305" spans="1:19" s="217" customFormat="1" ht="39.75" hidden="1" customHeight="1">
      <c r="A1305" s="154" t="s">
        <v>688</v>
      </c>
      <c r="B1305" s="97" t="s">
        <v>277</v>
      </c>
      <c r="C1305" s="97" t="s">
        <v>165</v>
      </c>
      <c r="D1305" s="98" t="s">
        <v>119</v>
      </c>
      <c r="E1305" s="98" t="s">
        <v>296</v>
      </c>
      <c r="F1305" s="99" t="s">
        <v>122</v>
      </c>
      <c r="G1305" s="99" t="s">
        <v>340</v>
      </c>
      <c r="H1305" s="100" t="s">
        <v>341</v>
      </c>
      <c r="I1305" s="228"/>
      <c r="J1305" s="101">
        <f t="shared" si="726"/>
        <v>350</v>
      </c>
      <c r="K1305" s="101">
        <f t="shared" si="726"/>
        <v>0</v>
      </c>
      <c r="L1305" s="101">
        <f t="shared" si="726"/>
        <v>0</v>
      </c>
      <c r="M1305" s="101">
        <f t="shared" si="726"/>
        <v>0</v>
      </c>
      <c r="N1305" s="101">
        <f t="shared" si="726"/>
        <v>350</v>
      </c>
      <c r="O1305" s="101">
        <f t="shared" si="726"/>
        <v>0</v>
      </c>
      <c r="P1305" s="101">
        <f t="shared" si="726"/>
        <v>0</v>
      </c>
      <c r="Q1305" s="101">
        <f t="shared" si="726"/>
        <v>0</v>
      </c>
      <c r="R1305" s="101">
        <f t="shared" si="726"/>
        <v>0</v>
      </c>
      <c r="S1305" s="101">
        <f t="shared" si="726"/>
        <v>0</v>
      </c>
    </row>
    <row r="1306" spans="1:19" s="17" customFormat="1" ht="22.15" hidden="1" customHeight="1">
      <c r="A1306" s="72" t="s">
        <v>337</v>
      </c>
      <c r="B1306" s="70" t="s">
        <v>277</v>
      </c>
      <c r="C1306" s="70" t="s">
        <v>165</v>
      </c>
      <c r="D1306" s="78" t="s">
        <v>119</v>
      </c>
      <c r="E1306" s="155" t="s">
        <v>296</v>
      </c>
      <c r="F1306" s="156" t="s">
        <v>122</v>
      </c>
      <c r="G1306" s="156" t="s">
        <v>340</v>
      </c>
      <c r="H1306" s="157" t="s">
        <v>381</v>
      </c>
      <c r="I1306" s="157"/>
      <c r="J1306" s="158">
        <f t="shared" si="726"/>
        <v>350</v>
      </c>
      <c r="K1306" s="158">
        <f t="shared" si="726"/>
        <v>0</v>
      </c>
      <c r="L1306" s="158">
        <f t="shared" si="726"/>
        <v>0</v>
      </c>
      <c r="M1306" s="158">
        <f t="shared" si="726"/>
        <v>0</v>
      </c>
      <c r="N1306" s="158">
        <f t="shared" si="726"/>
        <v>350</v>
      </c>
      <c r="O1306" s="158">
        <f t="shared" si="726"/>
        <v>0</v>
      </c>
      <c r="P1306" s="158">
        <f t="shared" si="726"/>
        <v>0</v>
      </c>
      <c r="Q1306" s="158">
        <f t="shared" si="726"/>
        <v>0</v>
      </c>
      <c r="R1306" s="158">
        <f t="shared" si="726"/>
        <v>0</v>
      </c>
      <c r="S1306" s="158">
        <f t="shared" si="726"/>
        <v>0</v>
      </c>
    </row>
    <row r="1307" spans="1:19" s="17" customFormat="1" ht="27.75" hidden="1" customHeight="1">
      <c r="A1307" s="150" t="s">
        <v>187</v>
      </c>
      <c r="B1307" s="70" t="s">
        <v>277</v>
      </c>
      <c r="C1307" s="70" t="s">
        <v>165</v>
      </c>
      <c r="D1307" s="78" t="s">
        <v>119</v>
      </c>
      <c r="E1307" s="26" t="s">
        <v>296</v>
      </c>
      <c r="F1307" s="27" t="s">
        <v>122</v>
      </c>
      <c r="G1307" s="27" t="s">
        <v>340</v>
      </c>
      <c r="H1307" s="1" t="s">
        <v>381</v>
      </c>
      <c r="I1307" s="1" t="s">
        <v>188</v>
      </c>
      <c r="J1307" s="30">
        <f t="shared" si="726"/>
        <v>350</v>
      </c>
      <c r="K1307" s="30">
        <f t="shared" si="726"/>
        <v>0</v>
      </c>
      <c r="L1307" s="30">
        <f t="shared" si="726"/>
        <v>0</v>
      </c>
      <c r="M1307" s="30">
        <f t="shared" si="726"/>
        <v>0</v>
      </c>
      <c r="N1307" s="30">
        <f t="shared" si="726"/>
        <v>350</v>
      </c>
      <c r="O1307" s="30">
        <f t="shared" si="726"/>
        <v>0</v>
      </c>
      <c r="P1307" s="30">
        <f t="shared" si="726"/>
        <v>0</v>
      </c>
      <c r="Q1307" s="30">
        <f t="shared" si="726"/>
        <v>0</v>
      </c>
      <c r="R1307" s="30">
        <f t="shared" si="726"/>
        <v>0</v>
      </c>
      <c r="S1307" s="30">
        <f t="shared" si="726"/>
        <v>0</v>
      </c>
    </row>
    <row r="1308" spans="1:19" s="24" customFormat="1" ht="15" hidden="1" customHeight="1">
      <c r="A1308" s="171" t="s">
        <v>189</v>
      </c>
      <c r="B1308" s="130" t="s">
        <v>277</v>
      </c>
      <c r="C1308" s="130" t="s">
        <v>165</v>
      </c>
      <c r="D1308" s="131" t="s">
        <v>119</v>
      </c>
      <c r="E1308" s="132" t="s">
        <v>296</v>
      </c>
      <c r="F1308" s="133" t="s">
        <v>122</v>
      </c>
      <c r="G1308" s="133" t="s">
        <v>340</v>
      </c>
      <c r="H1308" s="134" t="s">
        <v>381</v>
      </c>
      <c r="I1308" s="134" t="s">
        <v>190</v>
      </c>
      <c r="J1308" s="128">
        <f>J1309+J1310</f>
        <v>350</v>
      </c>
      <c r="K1308" s="128">
        <f>K1309+K1310</f>
        <v>0</v>
      </c>
      <c r="L1308" s="128">
        <f t="shared" ref="L1308:Q1308" si="727">L1309+L1310</f>
        <v>0</v>
      </c>
      <c r="M1308" s="128">
        <f t="shared" si="727"/>
        <v>0</v>
      </c>
      <c r="N1308" s="128">
        <f t="shared" si="727"/>
        <v>350</v>
      </c>
      <c r="O1308" s="128">
        <f t="shared" si="727"/>
        <v>0</v>
      </c>
      <c r="P1308" s="128">
        <f t="shared" si="727"/>
        <v>0</v>
      </c>
      <c r="Q1308" s="128">
        <f t="shared" si="727"/>
        <v>0</v>
      </c>
      <c r="R1308" s="128">
        <f>R1309+R1310</f>
        <v>0</v>
      </c>
      <c r="S1308" s="128">
        <f>S1309+S1310</f>
        <v>0</v>
      </c>
    </row>
    <row r="1309" spans="1:19" s="12" customFormat="1" ht="13.5" hidden="1" customHeight="1">
      <c r="A1309" s="196" t="s">
        <v>61</v>
      </c>
      <c r="B1309" s="5"/>
      <c r="C1309" s="5"/>
      <c r="D1309" s="6"/>
      <c r="E1309" s="7"/>
      <c r="F1309" s="8"/>
      <c r="G1309" s="8"/>
      <c r="H1309" s="9"/>
      <c r="I1309" s="9" t="s">
        <v>303</v>
      </c>
      <c r="J1309" s="2">
        <v>260</v>
      </c>
      <c r="K1309" s="2"/>
      <c r="L1309" s="2"/>
      <c r="M1309" s="2"/>
      <c r="N1309" s="2">
        <f>SUM(J1309:M1309)</f>
        <v>260</v>
      </c>
      <c r="O1309" s="2"/>
      <c r="P1309" s="2"/>
      <c r="Q1309" s="2"/>
      <c r="R1309" s="2"/>
      <c r="S1309" s="2"/>
    </row>
    <row r="1310" spans="1:19" s="12" customFormat="1" ht="13.5" hidden="1" customHeight="1">
      <c r="A1310" s="196" t="s">
        <v>62</v>
      </c>
      <c r="B1310" s="5"/>
      <c r="C1310" s="5"/>
      <c r="D1310" s="6"/>
      <c r="E1310" s="7"/>
      <c r="F1310" s="8"/>
      <c r="G1310" s="8"/>
      <c r="H1310" s="9"/>
      <c r="I1310" s="9" t="s">
        <v>303</v>
      </c>
      <c r="J1310" s="2">
        <v>90</v>
      </c>
      <c r="K1310" s="2"/>
      <c r="L1310" s="2"/>
      <c r="M1310" s="2"/>
      <c r="N1310" s="2">
        <f>SUM(J1310:M1310)</f>
        <v>90</v>
      </c>
      <c r="O1310" s="2"/>
      <c r="P1310" s="2"/>
      <c r="Q1310" s="2"/>
      <c r="R1310" s="2"/>
      <c r="S1310" s="2"/>
    </row>
    <row r="1311" spans="1:19" ht="15.75" hidden="1" customHeight="1">
      <c r="A1311" s="73" t="s">
        <v>275</v>
      </c>
      <c r="B1311" s="67" t="s">
        <v>277</v>
      </c>
      <c r="C1311" s="67" t="s">
        <v>165</v>
      </c>
      <c r="D1311" s="67" t="s">
        <v>121</v>
      </c>
      <c r="E1311" s="304"/>
      <c r="F1311" s="305"/>
      <c r="G1311" s="305"/>
      <c r="H1311" s="306"/>
      <c r="I1311" s="67"/>
      <c r="J1311" s="81">
        <f>J1312</f>
        <v>879.6</v>
      </c>
      <c r="K1311" s="81">
        <f>K1312</f>
        <v>88</v>
      </c>
      <c r="L1311" s="81">
        <f t="shared" ref="L1311:S1311" si="728">L1312</f>
        <v>0</v>
      </c>
      <c r="M1311" s="81">
        <f t="shared" si="728"/>
        <v>0</v>
      </c>
      <c r="N1311" s="81">
        <f t="shared" si="728"/>
        <v>967.6</v>
      </c>
      <c r="O1311" s="81">
        <f t="shared" si="728"/>
        <v>0</v>
      </c>
      <c r="P1311" s="81">
        <f t="shared" si="728"/>
        <v>0</v>
      </c>
      <c r="Q1311" s="81">
        <f t="shared" si="728"/>
        <v>0</v>
      </c>
      <c r="R1311" s="81">
        <f t="shared" si="728"/>
        <v>0</v>
      </c>
      <c r="S1311" s="81">
        <f t="shared" si="728"/>
        <v>0</v>
      </c>
    </row>
    <row r="1312" spans="1:19" s="217" customFormat="1" ht="36" hidden="1" customHeight="1">
      <c r="A1312" s="154" t="s">
        <v>688</v>
      </c>
      <c r="B1312" s="97" t="s">
        <v>277</v>
      </c>
      <c r="C1312" s="97" t="s">
        <v>165</v>
      </c>
      <c r="D1312" s="98" t="s">
        <v>121</v>
      </c>
      <c r="E1312" s="98" t="s">
        <v>296</v>
      </c>
      <c r="F1312" s="99" t="s">
        <v>122</v>
      </c>
      <c r="G1312" s="99" t="s">
        <v>340</v>
      </c>
      <c r="H1312" s="100" t="s">
        <v>341</v>
      </c>
      <c r="I1312" s="228"/>
      <c r="J1312" s="229">
        <f>J1313+J1316+J1334</f>
        <v>879.6</v>
      </c>
      <c r="K1312" s="229">
        <f>K1313+K1316+K1334</f>
        <v>88</v>
      </c>
      <c r="L1312" s="229">
        <f t="shared" ref="L1312:R1312" si="729">L1313+L1316+L1334</f>
        <v>0</v>
      </c>
      <c r="M1312" s="229">
        <f t="shared" si="729"/>
        <v>0</v>
      </c>
      <c r="N1312" s="229">
        <f t="shared" si="729"/>
        <v>967.6</v>
      </c>
      <c r="O1312" s="229">
        <f t="shared" si="729"/>
        <v>0</v>
      </c>
      <c r="P1312" s="229">
        <f t="shared" si="729"/>
        <v>0</v>
      </c>
      <c r="Q1312" s="229">
        <f t="shared" si="729"/>
        <v>0</v>
      </c>
      <c r="R1312" s="229">
        <f t="shared" si="729"/>
        <v>0</v>
      </c>
      <c r="S1312" s="229">
        <f t="shared" ref="S1312" si="730">S1313+S1316+S1334</f>
        <v>0</v>
      </c>
    </row>
    <row r="1313" spans="1:19" s="17" customFormat="1" ht="25.5" hidden="1" customHeight="1">
      <c r="A1313" s="72" t="s">
        <v>338</v>
      </c>
      <c r="B1313" s="70" t="s">
        <v>277</v>
      </c>
      <c r="C1313" s="70" t="s">
        <v>165</v>
      </c>
      <c r="D1313" s="78" t="s">
        <v>121</v>
      </c>
      <c r="E1313" s="155" t="s">
        <v>296</v>
      </c>
      <c r="F1313" s="156" t="s">
        <v>122</v>
      </c>
      <c r="G1313" s="156" t="s">
        <v>340</v>
      </c>
      <c r="H1313" s="157" t="s">
        <v>37</v>
      </c>
      <c r="I1313" s="157"/>
      <c r="J1313" s="158">
        <f t="shared" ref="J1313:S1314" si="731">J1314</f>
        <v>0</v>
      </c>
      <c r="K1313" s="158">
        <f t="shared" si="731"/>
        <v>0</v>
      </c>
      <c r="L1313" s="158">
        <f t="shared" si="731"/>
        <v>0</v>
      </c>
      <c r="M1313" s="158">
        <f t="shared" si="731"/>
        <v>0</v>
      </c>
      <c r="N1313" s="158">
        <f t="shared" si="731"/>
        <v>0</v>
      </c>
      <c r="O1313" s="158">
        <f t="shared" si="731"/>
        <v>0</v>
      </c>
      <c r="P1313" s="158">
        <f t="shared" si="731"/>
        <v>0</v>
      </c>
      <c r="Q1313" s="158">
        <f t="shared" si="731"/>
        <v>0</v>
      </c>
      <c r="R1313" s="158">
        <f t="shared" si="731"/>
        <v>0</v>
      </c>
      <c r="S1313" s="158">
        <f t="shared" si="731"/>
        <v>0</v>
      </c>
    </row>
    <row r="1314" spans="1:19" s="17" customFormat="1" ht="22.5" hidden="1" customHeight="1">
      <c r="A1314" s="150" t="s">
        <v>187</v>
      </c>
      <c r="B1314" s="70" t="s">
        <v>277</v>
      </c>
      <c r="C1314" s="70" t="s">
        <v>165</v>
      </c>
      <c r="D1314" s="78" t="s">
        <v>121</v>
      </c>
      <c r="E1314" s="26" t="s">
        <v>296</v>
      </c>
      <c r="F1314" s="27" t="s">
        <v>122</v>
      </c>
      <c r="G1314" s="27" t="s">
        <v>340</v>
      </c>
      <c r="H1314" s="1" t="s">
        <v>37</v>
      </c>
      <c r="I1314" s="1" t="s">
        <v>188</v>
      </c>
      <c r="J1314" s="30">
        <f t="shared" si="731"/>
        <v>0</v>
      </c>
      <c r="K1314" s="30">
        <f t="shared" si="731"/>
        <v>0</v>
      </c>
      <c r="L1314" s="30">
        <f t="shared" si="731"/>
        <v>0</v>
      </c>
      <c r="M1314" s="30">
        <f t="shared" si="731"/>
        <v>0</v>
      </c>
      <c r="N1314" s="30">
        <f t="shared" si="731"/>
        <v>0</v>
      </c>
      <c r="O1314" s="30">
        <f t="shared" si="731"/>
        <v>0</v>
      </c>
      <c r="P1314" s="30">
        <f t="shared" si="731"/>
        <v>0</v>
      </c>
      <c r="Q1314" s="30">
        <f t="shared" si="731"/>
        <v>0</v>
      </c>
      <c r="R1314" s="30">
        <f t="shared" si="731"/>
        <v>0</v>
      </c>
      <c r="S1314" s="30">
        <f t="shared" si="731"/>
        <v>0</v>
      </c>
    </row>
    <row r="1315" spans="1:19" s="24" customFormat="1" ht="15" hidden="1" customHeight="1">
      <c r="A1315" s="171" t="s">
        <v>189</v>
      </c>
      <c r="B1315" s="130" t="s">
        <v>277</v>
      </c>
      <c r="C1315" s="130" t="s">
        <v>165</v>
      </c>
      <c r="D1315" s="131" t="s">
        <v>121</v>
      </c>
      <c r="E1315" s="132" t="s">
        <v>296</v>
      </c>
      <c r="F1315" s="133" t="s">
        <v>122</v>
      </c>
      <c r="G1315" s="133" t="s">
        <v>340</v>
      </c>
      <c r="H1315" s="134" t="s">
        <v>37</v>
      </c>
      <c r="I1315" s="134" t="s">
        <v>190</v>
      </c>
      <c r="J1315" s="128"/>
      <c r="K1315" s="128"/>
      <c r="L1315" s="128"/>
      <c r="M1315" s="128"/>
      <c r="N1315" s="2">
        <f>SUM(J1315:M1315)</f>
        <v>0</v>
      </c>
      <c r="O1315" s="128"/>
      <c r="P1315" s="128"/>
      <c r="Q1315" s="128"/>
      <c r="R1315" s="2">
        <f>N1315+Q1315</f>
        <v>0</v>
      </c>
      <c r="S1315" s="2">
        <f>O1315+R1315</f>
        <v>0</v>
      </c>
    </row>
    <row r="1316" spans="1:19" s="17" customFormat="1" ht="14.25" hidden="1" customHeight="1">
      <c r="A1316" s="72" t="s">
        <v>337</v>
      </c>
      <c r="B1316" s="70" t="s">
        <v>277</v>
      </c>
      <c r="C1316" s="70" t="s">
        <v>165</v>
      </c>
      <c r="D1316" s="78" t="s">
        <v>121</v>
      </c>
      <c r="E1316" s="155" t="s">
        <v>296</v>
      </c>
      <c r="F1316" s="156" t="s">
        <v>122</v>
      </c>
      <c r="G1316" s="156" t="s">
        <v>340</v>
      </c>
      <c r="H1316" s="157" t="s">
        <v>381</v>
      </c>
      <c r="I1316" s="157"/>
      <c r="J1316" s="158">
        <f t="shared" ref="J1316:R1316" si="732">J1317+J1321</f>
        <v>447</v>
      </c>
      <c r="K1316" s="158">
        <f t="shared" si="732"/>
        <v>88</v>
      </c>
      <c r="L1316" s="158">
        <f t="shared" si="732"/>
        <v>0</v>
      </c>
      <c r="M1316" s="158">
        <f t="shared" si="732"/>
        <v>0</v>
      </c>
      <c r="N1316" s="158">
        <f t="shared" si="732"/>
        <v>535</v>
      </c>
      <c r="O1316" s="158">
        <f t="shared" si="732"/>
        <v>0</v>
      </c>
      <c r="P1316" s="158">
        <f t="shared" si="732"/>
        <v>0</v>
      </c>
      <c r="Q1316" s="158">
        <f t="shared" si="732"/>
        <v>0</v>
      </c>
      <c r="R1316" s="158">
        <f t="shared" si="732"/>
        <v>0</v>
      </c>
      <c r="S1316" s="158">
        <f t="shared" ref="S1316" si="733">S1317+S1321</f>
        <v>0</v>
      </c>
    </row>
    <row r="1317" spans="1:19" s="17" customFormat="1" ht="14.25" hidden="1" customHeight="1">
      <c r="A1317" s="18" t="s">
        <v>175</v>
      </c>
      <c r="B1317" s="70" t="s">
        <v>277</v>
      </c>
      <c r="C1317" s="70" t="s">
        <v>165</v>
      </c>
      <c r="D1317" s="78" t="s">
        <v>121</v>
      </c>
      <c r="E1317" s="26" t="s">
        <v>296</v>
      </c>
      <c r="F1317" s="27" t="s">
        <v>122</v>
      </c>
      <c r="G1317" s="27" t="s">
        <v>340</v>
      </c>
      <c r="H1317" s="1" t="s">
        <v>381</v>
      </c>
      <c r="I1317" s="16">
        <v>300</v>
      </c>
      <c r="J1317" s="30">
        <f>J1318</f>
        <v>12</v>
      </c>
      <c r="K1317" s="30">
        <f>K1318</f>
        <v>-12</v>
      </c>
      <c r="L1317" s="30">
        <f t="shared" ref="L1317:S1317" si="734">L1318</f>
        <v>0</v>
      </c>
      <c r="M1317" s="30">
        <f t="shared" si="734"/>
        <v>0</v>
      </c>
      <c r="N1317" s="30">
        <f t="shared" si="734"/>
        <v>0</v>
      </c>
      <c r="O1317" s="30">
        <f t="shared" si="734"/>
        <v>0</v>
      </c>
      <c r="P1317" s="30">
        <f t="shared" si="734"/>
        <v>0</v>
      </c>
      <c r="Q1317" s="30">
        <f t="shared" si="734"/>
        <v>0</v>
      </c>
      <c r="R1317" s="30">
        <f t="shared" si="734"/>
        <v>0</v>
      </c>
      <c r="S1317" s="30">
        <f t="shared" si="734"/>
        <v>0</v>
      </c>
    </row>
    <row r="1318" spans="1:19" s="24" customFormat="1" ht="12" hidden="1" customHeight="1">
      <c r="A1318" s="109" t="s">
        <v>177</v>
      </c>
      <c r="B1318" s="130" t="s">
        <v>277</v>
      </c>
      <c r="C1318" s="130" t="s">
        <v>165</v>
      </c>
      <c r="D1318" s="131" t="s">
        <v>121</v>
      </c>
      <c r="E1318" s="132" t="s">
        <v>296</v>
      </c>
      <c r="F1318" s="133" t="s">
        <v>122</v>
      </c>
      <c r="G1318" s="133" t="s">
        <v>340</v>
      </c>
      <c r="H1318" s="134" t="s">
        <v>381</v>
      </c>
      <c r="I1318" s="56">
        <v>360</v>
      </c>
      <c r="J1318" s="128">
        <f>SUM(J1319:J1320)</f>
        <v>12</v>
      </c>
      <c r="K1318" s="128">
        <f>SUM(K1319:K1320)</f>
        <v>-12</v>
      </c>
      <c r="L1318" s="128">
        <f t="shared" ref="L1318:R1318" si="735">SUM(L1319:L1320)</f>
        <v>0</v>
      </c>
      <c r="M1318" s="128">
        <f t="shared" si="735"/>
        <v>0</v>
      </c>
      <c r="N1318" s="128">
        <f t="shared" si="735"/>
        <v>0</v>
      </c>
      <c r="O1318" s="128">
        <f t="shared" si="735"/>
        <v>0</v>
      </c>
      <c r="P1318" s="128">
        <f t="shared" si="735"/>
        <v>0</v>
      </c>
      <c r="Q1318" s="128">
        <f t="shared" si="735"/>
        <v>0</v>
      </c>
      <c r="R1318" s="128">
        <f t="shared" si="735"/>
        <v>0</v>
      </c>
      <c r="S1318" s="128">
        <f t="shared" ref="S1318" si="736">SUM(S1319:S1320)</f>
        <v>0</v>
      </c>
    </row>
    <row r="1319" spans="1:19" s="12" customFormat="1" ht="12" hidden="1" customHeight="1">
      <c r="A1319" s="4" t="s">
        <v>63</v>
      </c>
      <c r="B1319" s="5"/>
      <c r="C1319" s="5"/>
      <c r="D1319" s="6"/>
      <c r="E1319" s="7"/>
      <c r="F1319" s="8"/>
      <c r="G1319" s="8"/>
      <c r="H1319" s="9"/>
      <c r="I1319" s="169"/>
      <c r="J1319" s="2"/>
      <c r="K1319" s="2"/>
      <c r="L1319" s="2"/>
      <c r="M1319" s="2"/>
      <c r="N1319" s="2">
        <f>SUM(J1319:M1319)</f>
        <v>0</v>
      </c>
      <c r="O1319" s="2"/>
      <c r="P1319" s="2"/>
      <c r="Q1319" s="2"/>
      <c r="R1319" s="2">
        <f>N1319+Q1319</f>
        <v>0</v>
      </c>
      <c r="S1319" s="2">
        <f>O1319+R1319</f>
        <v>0</v>
      </c>
    </row>
    <row r="1320" spans="1:19" s="12" customFormat="1" ht="22.5" hidden="1" customHeight="1">
      <c r="A1320" s="196" t="s">
        <v>772</v>
      </c>
      <c r="B1320" s="5"/>
      <c r="C1320" s="5"/>
      <c r="D1320" s="6"/>
      <c r="E1320" s="7"/>
      <c r="F1320" s="8"/>
      <c r="G1320" s="8"/>
      <c r="H1320" s="9"/>
      <c r="I1320" s="169"/>
      <c r="J1320" s="2">
        <v>12</v>
      </c>
      <c r="K1320" s="2">
        <v>-12</v>
      </c>
      <c r="L1320" s="2"/>
      <c r="M1320" s="2"/>
      <c r="N1320" s="2">
        <f>SUM(J1320:M1320)</f>
        <v>0</v>
      </c>
      <c r="O1320" s="2"/>
      <c r="P1320" s="2"/>
      <c r="Q1320" s="2"/>
      <c r="R1320" s="2">
        <f>N1320+Q1320</f>
        <v>0</v>
      </c>
      <c r="S1320" s="2">
        <f>O1320+R1320</f>
        <v>0</v>
      </c>
    </row>
    <row r="1321" spans="1:19" s="17" customFormat="1" ht="22.5" hidden="1" customHeight="1">
      <c r="A1321" s="150" t="s">
        <v>187</v>
      </c>
      <c r="B1321" s="70" t="s">
        <v>277</v>
      </c>
      <c r="C1321" s="70" t="s">
        <v>165</v>
      </c>
      <c r="D1321" s="78" t="s">
        <v>121</v>
      </c>
      <c r="E1321" s="26" t="s">
        <v>296</v>
      </c>
      <c r="F1321" s="27" t="s">
        <v>122</v>
      </c>
      <c r="G1321" s="27" t="s">
        <v>340</v>
      </c>
      <c r="H1321" s="1" t="s">
        <v>381</v>
      </c>
      <c r="I1321" s="1" t="s">
        <v>188</v>
      </c>
      <c r="J1321" s="30">
        <f>J1322+J1332</f>
        <v>435</v>
      </c>
      <c r="K1321" s="30">
        <f>K1322+K1332</f>
        <v>100</v>
      </c>
      <c r="L1321" s="30">
        <f t="shared" ref="L1321:R1321" si="737">L1322+L1332</f>
        <v>0</v>
      </c>
      <c r="M1321" s="30">
        <f t="shared" si="737"/>
        <v>0</v>
      </c>
      <c r="N1321" s="30">
        <f t="shared" si="737"/>
        <v>535</v>
      </c>
      <c r="O1321" s="30">
        <f t="shared" si="737"/>
        <v>0</v>
      </c>
      <c r="P1321" s="30">
        <f t="shared" si="737"/>
        <v>0</v>
      </c>
      <c r="Q1321" s="30">
        <f t="shared" si="737"/>
        <v>0</v>
      </c>
      <c r="R1321" s="30">
        <f t="shared" si="737"/>
        <v>0</v>
      </c>
      <c r="S1321" s="30">
        <f t="shared" ref="S1321" si="738">S1322+S1332</f>
        <v>0</v>
      </c>
    </row>
    <row r="1322" spans="1:19" s="24" customFormat="1" ht="15.75" hidden="1" customHeight="1">
      <c r="A1322" s="171" t="s">
        <v>189</v>
      </c>
      <c r="B1322" s="130" t="s">
        <v>277</v>
      </c>
      <c r="C1322" s="130" t="s">
        <v>165</v>
      </c>
      <c r="D1322" s="131" t="s">
        <v>121</v>
      </c>
      <c r="E1322" s="132" t="s">
        <v>296</v>
      </c>
      <c r="F1322" s="133" t="s">
        <v>122</v>
      </c>
      <c r="G1322" s="133" t="s">
        <v>340</v>
      </c>
      <c r="H1322" s="134" t="s">
        <v>381</v>
      </c>
      <c r="I1322" s="134" t="s">
        <v>190</v>
      </c>
      <c r="J1322" s="128">
        <f>SUM(J1323:J1331)</f>
        <v>335</v>
      </c>
      <c r="K1322" s="128">
        <f>SUM(K1323:K1331)</f>
        <v>0</v>
      </c>
      <c r="L1322" s="128">
        <f t="shared" ref="L1322:R1322" si="739">SUM(L1323:L1331)</f>
        <v>0</v>
      </c>
      <c r="M1322" s="128">
        <f t="shared" si="739"/>
        <v>0</v>
      </c>
      <c r="N1322" s="128">
        <f t="shared" si="739"/>
        <v>335</v>
      </c>
      <c r="O1322" s="128">
        <f t="shared" si="739"/>
        <v>0</v>
      </c>
      <c r="P1322" s="128">
        <f t="shared" si="739"/>
        <v>0</v>
      </c>
      <c r="Q1322" s="128">
        <f t="shared" si="739"/>
        <v>0</v>
      </c>
      <c r="R1322" s="128">
        <f t="shared" si="739"/>
        <v>0</v>
      </c>
      <c r="S1322" s="128">
        <f t="shared" ref="S1322" si="740">SUM(S1323:S1331)</f>
        <v>0</v>
      </c>
    </row>
    <row r="1323" spans="1:19" s="12" customFormat="1" ht="23.25" hidden="1" customHeight="1">
      <c r="A1323" s="196" t="s">
        <v>327</v>
      </c>
      <c r="B1323" s="5"/>
      <c r="C1323" s="5"/>
      <c r="D1323" s="6"/>
      <c r="E1323" s="7"/>
      <c r="F1323" s="8"/>
      <c r="G1323" s="8"/>
      <c r="H1323" s="9"/>
      <c r="I1323" s="9" t="s">
        <v>303</v>
      </c>
      <c r="J1323" s="2">
        <v>70</v>
      </c>
      <c r="K1323" s="2"/>
      <c r="L1323" s="2"/>
      <c r="M1323" s="2"/>
      <c r="N1323" s="2">
        <f t="shared" ref="N1323:N1331" si="741">SUM(J1323:M1323)</f>
        <v>70</v>
      </c>
      <c r="O1323" s="2"/>
      <c r="P1323" s="2"/>
      <c r="Q1323" s="2"/>
      <c r="R1323" s="2"/>
      <c r="S1323" s="2"/>
    </row>
    <row r="1324" spans="1:19" s="12" customFormat="1" ht="23.25" hidden="1" customHeight="1">
      <c r="A1324" s="196" t="s">
        <v>738</v>
      </c>
      <c r="B1324" s="5"/>
      <c r="C1324" s="5"/>
      <c r="D1324" s="6"/>
      <c r="E1324" s="7"/>
      <c r="F1324" s="8"/>
      <c r="G1324" s="8"/>
      <c r="H1324" s="9"/>
      <c r="I1324" s="9"/>
      <c r="J1324" s="2">
        <v>35</v>
      </c>
      <c r="K1324" s="2"/>
      <c r="L1324" s="2"/>
      <c r="M1324" s="2"/>
      <c r="N1324" s="2">
        <f t="shared" si="741"/>
        <v>35</v>
      </c>
      <c r="O1324" s="2"/>
      <c r="P1324" s="2"/>
      <c r="Q1324" s="2"/>
      <c r="R1324" s="2"/>
      <c r="S1324" s="2"/>
    </row>
    <row r="1325" spans="1:19" s="12" customFormat="1" ht="15.75" hidden="1" customHeight="1">
      <c r="A1325" s="230" t="s">
        <v>919</v>
      </c>
      <c r="B1325" s="5"/>
      <c r="C1325" s="5"/>
      <c r="D1325" s="6"/>
      <c r="E1325" s="7"/>
      <c r="F1325" s="8"/>
      <c r="G1325" s="8"/>
      <c r="H1325" s="9"/>
      <c r="I1325" s="9"/>
      <c r="J1325" s="2"/>
      <c r="K1325" s="2"/>
      <c r="L1325" s="2"/>
      <c r="M1325" s="2"/>
      <c r="N1325" s="2">
        <f t="shared" si="741"/>
        <v>0</v>
      </c>
      <c r="O1325" s="2"/>
      <c r="P1325" s="2"/>
      <c r="Q1325" s="2"/>
      <c r="R1325" s="2"/>
      <c r="S1325" s="2"/>
    </row>
    <row r="1326" spans="1:19" s="12" customFormat="1" ht="15.75" hidden="1" customHeight="1">
      <c r="A1326" s="196" t="s">
        <v>739</v>
      </c>
      <c r="B1326" s="5"/>
      <c r="C1326" s="5"/>
      <c r="D1326" s="6"/>
      <c r="E1326" s="7"/>
      <c r="F1326" s="8"/>
      <c r="G1326" s="8"/>
      <c r="H1326" s="9"/>
      <c r="I1326" s="9"/>
      <c r="J1326" s="2"/>
      <c r="K1326" s="2"/>
      <c r="L1326" s="2"/>
      <c r="M1326" s="2"/>
      <c r="N1326" s="2">
        <f t="shared" si="741"/>
        <v>0</v>
      </c>
      <c r="O1326" s="2"/>
      <c r="P1326" s="2"/>
      <c r="Q1326" s="2"/>
      <c r="R1326" s="2"/>
      <c r="S1326" s="2"/>
    </row>
    <row r="1327" spans="1:19" s="12" customFormat="1" ht="13.5" hidden="1" customHeight="1">
      <c r="A1327" s="196" t="s">
        <v>740</v>
      </c>
      <c r="B1327" s="5"/>
      <c r="C1327" s="5"/>
      <c r="D1327" s="6"/>
      <c r="E1327" s="7"/>
      <c r="F1327" s="8"/>
      <c r="G1327" s="8"/>
      <c r="H1327" s="9"/>
      <c r="I1327" s="9"/>
      <c r="J1327" s="2">
        <v>140</v>
      </c>
      <c r="K1327" s="2"/>
      <c r="L1327" s="2"/>
      <c r="M1327" s="2"/>
      <c r="N1327" s="2">
        <f t="shared" si="741"/>
        <v>140</v>
      </c>
      <c r="O1327" s="2"/>
      <c r="P1327" s="2"/>
      <c r="Q1327" s="2"/>
      <c r="R1327" s="2"/>
      <c r="S1327" s="2"/>
    </row>
    <row r="1328" spans="1:19" s="12" customFormat="1" ht="13.5" hidden="1" customHeight="1">
      <c r="A1328" s="196" t="s">
        <v>772</v>
      </c>
      <c r="B1328" s="5"/>
      <c r="C1328" s="5"/>
      <c r="D1328" s="6"/>
      <c r="E1328" s="7"/>
      <c r="F1328" s="8"/>
      <c r="G1328" s="8"/>
      <c r="H1328" s="9"/>
      <c r="I1328" s="9"/>
      <c r="J1328" s="2">
        <v>35</v>
      </c>
      <c r="K1328" s="2"/>
      <c r="L1328" s="2"/>
      <c r="M1328" s="2"/>
      <c r="N1328" s="2">
        <f t="shared" si="741"/>
        <v>35</v>
      </c>
      <c r="O1328" s="2"/>
      <c r="P1328" s="2"/>
      <c r="Q1328" s="2"/>
      <c r="R1328" s="2">
        <v>0</v>
      </c>
      <c r="S1328" s="2"/>
    </row>
    <row r="1329" spans="1:19" s="12" customFormat="1" ht="24.75" hidden="1" customHeight="1">
      <c r="A1329" s="196" t="s">
        <v>741</v>
      </c>
      <c r="B1329" s="5"/>
      <c r="C1329" s="5"/>
      <c r="D1329" s="6"/>
      <c r="E1329" s="7"/>
      <c r="F1329" s="8"/>
      <c r="G1329" s="8"/>
      <c r="H1329" s="9"/>
      <c r="I1329" s="9"/>
      <c r="J1329" s="2">
        <v>0</v>
      </c>
      <c r="K1329" s="2"/>
      <c r="L1329" s="2"/>
      <c r="M1329" s="2"/>
      <c r="N1329" s="2">
        <f t="shared" si="741"/>
        <v>0</v>
      </c>
      <c r="O1329" s="2"/>
      <c r="P1329" s="2"/>
      <c r="Q1329" s="2"/>
      <c r="R1329" s="2"/>
      <c r="S1329" s="2"/>
    </row>
    <row r="1330" spans="1:19" s="12" customFormat="1" ht="15.75" hidden="1" customHeight="1">
      <c r="A1330" s="196" t="s">
        <v>742</v>
      </c>
      <c r="B1330" s="5"/>
      <c r="C1330" s="5"/>
      <c r="D1330" s="6"/>
      <c r="E1330" s="7"/>
      <c r="F1330" s="8"/>
      <c r="G1330" s="8"/>
      <c r="H1330" s="9"/>
      <c r="I1330" s="9"/>
      <c r="J1330" s="2">
        <v>30</v>
      </c>
      <c r="K1330" s="2"/>
      <c r="L1330" s="2"/>
      <c r="M1330" s="2"/>
      <c r="N1330" s="2">
        <f t="shared" si="741"/>
        <v>30</v>
      </c>
      <c r="O1330" s="2"/>
      <c r="P1330" s="2"/>
      <c r="Q1330" s="2"/>
      <c r="R1330" s="2"/>
      <c r="S1330" s="2"/>
    </row>
    <row r="1331" spans="1:19" s="12" customFormat="1" ht="15.75" hidden="1" customHeight="1">
      <c r="A1331" s="196"/>
      <c r="B1331" s="5"/>
      <c r="C1331" s="5"/>
      <c r="D1331" s="6"/>
      <c r="E1331" s="7"/>
      <c r="F1331" s="8"/>
      <c r="G1331" s="8"/>
      <c r="H1331" s="9"/>
      <c r="I1331" s="9"/>
      <c r="J1331" s="2">
        <v>25</v>
      </c>
      <c r="K1331" s="2"/>
      <c r="L1331" s="2"/>
      <c r="M1331" s="2"/>
      <c r="N1331" s="2">
        <f t="shared" si="741"/>
        <v>25</v>
      </c>
      <c r="O1331" s="2"/>
      <c r="P1331" s="2"/>
      <c r="Q1331" s="2"/>
      <c r="R1331" s="2"/>
      <c r="S1331" s="2"/>
    </row>
    <row r="1332" spans="1:19" s="24" customFormat="1" ht="23.25" hidden="1" customHeight="1">
      <c r="A1332" s="171" t="s">
        <v>192</v>
      </c>
      <c r="B1332" s="130" t="s">
        <v>277</v>
      </c>
      <c r="C1332" s="130" t="s">
        <v>165</v>
      </c>
      <c r="D1332" s="131" t="s">
        <v>121</v>
      </c>
      <c r="E1332" s="132" t="s">
        <v>296</v>
      </c>
      <c r="F1332" s="133" t="s">
        <v>122</v>
      </c>
      <c r="G1332" s="133" t="s">
        <v>340</v>
      </c>
      <c r="H1332" s="133" t="s">
        <v>381</v>
      </c>
      <c r="I1332" s="218" t="s">
        <v>193</v>
      </c>
      <c r="J1332" s="128">
        <f>J1333</f>
        <v>100</v>
      </c>
      <c r="K1332" s="128">
        <f>K1333</f>
        <v>100</v>
      </c>
      <c r="L1332" s="128">
        <f t="shared" ref="L1332:S1332" si="742">L1333</f>
        <v>0</v>
      </c>
      <c r="M1332" s="128">
        <f t="shared" si="742"/>
        <v>0</v>
      </c>
      <c r="N1332" s="128">
        <f t="shared" si="742"/>
        <v>200</v>
      </c>
      <c r="O1332" s="128">
        <f t="shared" si="742"/>
        <v>0</v>
      </c>
      <c r="P1332" s="128">
        <f t="shared" si="742"/>
        <v>0</v>
      </c>
      <c r="Q1332" s="128">
        <f t="shared" si="742"/>
        <v>0</v>
      </c>
      <c r="R1332" s="128">
        <f t="shared" si="742"/>
        <v>0</v>
      </c>
      <c r="S1332" s="128">
        <f t="shared" si="742"/>
        <v>0</v>
      </c>
    </row>
    <row r="1333" spans="1:19" s="24" customFormat="1" ht="23.25" hidden="1" customHeight="1">
      <c r="A1333" s="171" t="s">
        <v>743</v>
      </c>
      <c r="B1333" s="130"/>
      <c r="C1333" s="130"/>
      <c r="D1333" s="131"/>
      <c r="E1333" s="231"/>
      <c r="F1333" s="232"/>
      <c r="G1333" s="232"/>
      <c r="H1333" s="233"/>
      <c r="I1333" s="218" t="s">
        <v>884</v>
      </c>
      <c r="J1333" s="128">
        <v>100</v>
      </c>
      <c r="K1333" s="128">
        <v>100</v>
      </c>
      <c r="L1333" s="128"/>
      <c r="M1333" s="128"/>
      <c r="N1333" s="2">
        <f>SUM(J1333:M1333)</f>
        <v>200</v>
      </c>
      <c r="O1333" s="128"/>
      <c r="P1333" s="128"/>
      <c r="Q1333" s="128"/>
      <c r="R1333" s="2"/>
      <c r="S1333" s="2"/>
    </row>
    <row r="1334" spans="1:19" s="17" customFormat="1" ht="60" hidden="1" customHeight="1">
      <c r="A1334" s="193" t="s">
        <v>148</v>
      </c>
      <c r="B1334" s="70" t="s">
        <v>277</v>
      </c>
      <c r="C1334" s="70" t="s">
        <v>165</v>
      </c>
      <c r="D1334" s="78" t="s">
        <v>121</v>
      </c>
      <c r="E1334" s="155" t="s">
        <v>296</v>
      </c>
      <c r="F1334" s="156" t="s">
        <v>122</v>
      </c>
      <c r="G1334" s="156" t="s">
        <v>340</v>
      </c>
      <c r="H1334" s="234" t="s">
        <v>250</v>
      </c>
      <c r="I1334" s="235"/>
      <c r="J1334" s="158">
        <f t="shared" ref="J1334:S1335" si="743">J1335</f>
        <v>432.6</v>
      </c>
      <c r="K1334" s="158">
        <f t="shared" si="743"/>
        <v>0</v>
      </c>
      <c r="L1334" s="158">
        <f t="shared" si="743"/>
        <v>0</v>
      </c>
      <c r="M1334" s="158">
        <f t="shared" si="743"/>
        <v>0</v>
      </c>
      <c r="N1334" s="158">
        <f t="shared" si="743"/>
        <v>432.6</v>
      </c>
      <c r="O1334" s="158">
        <f t="shared" si="743"/>
        <v>0</v>
      </c>
      <c r="P1334" s="158">
        <f t="shared" si="743"/>
        <v>0</v>
      </c>
      <c r="Q1334" s="158">
        <f t="shared" si="743"/>
        <v>0</v>
      </c>
      <c r="R1334" s="158">
        <f t="shared" si="743"/>
        <v>0</v>
      </c>
      <c r="S1334" s="158">
        <f t="shared" si="743"/>
        <v>0</v>
      </c>
    </row>
    <row r="1335" spans="1:19" s="24" customFormat="1" ht="22.5" hidden="1" customHeight="1">
      <c r="A1335" s="150" t="s">
        <v>187</v>
      </c>
      <c r="B1335" s="70" t="s">
        <v>277</v>
      </c>
      <c r="C1335" s="70" t="s">
        <v>165</v>
      </c>
      <c r="D1335" s="78" t="s">
        <v>121</v>
      </c>
      <c r="E1335" s="26" t="s">
        <v>296</v>
      </c>
      <c r="F1335" s="27" t="s">
        <v>122</v>
      </c>
      <c r="G1335" s="27" t="s">
        <v>340</v>
      </c>
      <c r="H1335" s="1" t="s">
        <v>250</v>
      </c>
      <c r="I1335" s="1" t="s">
        <v>188</v>
      </c>
      <c r="J1335" s="30">
        <f t="shared" si="743"/>
        <v>432.6</v>
      </c>
      <c r="K1335" s="30">
        <f t="shared" si="743"/>
        <v>0</v>
      </c>
      <c r="L1335" s="30">
        <f t="shared" si="743"/>
        <v>0</v>
      </c>
      <c r="M1335" s="30">
        <f t="shared" si="743"/>
        <v>0</v>
      </c>
      <c r="N1335" s="30">
        <f t="shared" si="743"/>
        <v>432.6</v>
      </c>
      <c r="O1335" s="30">
        <f t="shared" si="743"/>
        <v>0</v>
      </c>
      <c r="P1335" s="30">
        <f t="shared" si="743"/>
        <v>0</v>
      </c>
      <c r="Q1335" s="30">
        <f t="shared" si="743"/>
        <v>0</v>
      </c>
      <c r="R1335" s="30">
        <f t="shared" si="743"/>
        <v>0</v>
      </c>
      <c r="S1335" s="30">
        <f t="shared" si="743"/>
        <v>0</v>
      </c>
    </row>
    <row r="1336" spans="1:19" s="24" customFormat="1" ht="15" hidden="1" customHeight="1">
      <c r="A1336" s="151" t="s">
        <v>189</v>
      </c>
      <c r="B1336" s="130" t="s">
        <v>277</v>
      </c>
      <c r="C1336" s="130" t="s">
        <v>165</v>
      </c>
      <c r="D1336" s="131" t="s">
        <v>121</v>
      </c>
      <c r="E1336" s="132" t="s">
        <v>296</v>
      </c>
      <c r="F1336" s="133" t="s">
        <v>122</v>
      </c>
      <c r="G1336" s="133" t="s">
        <v>340</v>
      </c>
      <c r="H1336" s="134" t="s">
        <v>250</v>
      </c>
      <c r="I1336" s="134" t="s">
        <v>190</v>
      </c>
      <c r="J1336" s="128">
        <f>J1339+J1337+J1338</f>
        <v>432.6</v>
      </c>
      <c r="K1336" s="128">
        <f>K1339+K1337+K1338</f>
        <v>0</v>
      </c>
      <c r="L1336" s="128">
        <f t="shared" ref="L1336:R1336" si="744">L1339+L1337+L1338</f>
        <v>0</v>
      </c>
      <c r="M1336" s="128">
        <f t="shared" si="744"/>
        <v>0</v>
      </c>
      <c r="N1336" s="128">
        <f t="shared" si="744"/>
        <v>432.6</v>
      </c>
      <c r="O1336" s="128">
        <f t="shared" si="744"/>
        <v>0</v>
      </c>
      <c r="P1336" s="128">
        <f t="shared" si="744"/>
        <v>0</v>
      </c>
      <c r="Q1336" s="128">
        <f t="shared" si="744"/>
        <v>0</v>
      </c>
      <c r="R1336" s="128">
        <f t="shared" si="744"/>
        <v>0</v>
      </c>
      <c r="S1336" s="128">
        <f t="shared" ref="S1336" si="745">S1339+S1337+S1338</f>
        <v>0</v>
      </c>
    </row>
    <row r="1337" spans="1:19" s="24" customFormat="1" ht="15" hidden="1" customHeight="1">
      <c r="A1337" s="221" t="s">
        <v>744</v>
      </c>
      <c r="B1337" s="130"/>
      <c r="C1337" s="130"/>
      <c r="D1337" s="131"/>
      <c r="E1337" s="132"/>
      <c r="F1337" s="133"/>
      <c r="G1337" s="133"/>
      <c r="H1337" s="134"/>
      <c r="I1337" s="134" t="s">
        <v>303</v>
      </c>
      <c r="J1337" s="35">
        <v>173.3</v>
      </c>
      <c r="K1337" s="35"/>
      <c r="L1337" s="35"/>
      <c r="M1337" s="35"/>
      <c r="N1337" s="2">
        <f>SUM(J1337:M1337)</f>
        <v>173.3</v>
      </c>
      <c r="O1337" s="35"/>
      <c r="P1337" s="35"/>
      <c r="Q1337" s="35"/>
      <c r="R1337" s="2"/>
      <c r="S1337" s="2"/>
    </row>
    <row r="1338" spans="1:19" s="24" customFormat="1" ht="25.5" hidden="1" customHeight="1">
      <c r="A1338" s="221" t="s">
        <v>745</v>
      </c>
      <c r="B1338" s="130"/>
      <c r="C1338" s="130"/>
      <c r="D1338" s="131"/>
      <c r="E1338" s="132"/>
      <c r="F1338" s="133"/>
      <c r="G1338" s="133"/>
      <c r="H1338" s="134"/>
      <c r="I1338" s="134" t="s">
        <v>303</v>
      </c>
      <c r="J1338" s="35">
        <v>259.3</v>
      </c>
      <c r="K1338" s="35"/>
      <c r="L1338" s="35"/>
      <c r="M1338" s="35"/>
      <c r="N1338" s="2">
        <f>SUM(J1338:M1338)</f>
        <v>259.3</v>
      </c>
      <c r="O1338" s="35"/>
      <c r="P1338" s="35"/>
      <c r="Q1338" s="35"/>
      <c r="R1338" s="2"/>
      <c r="S1338" s="2"/>
    </row>
    <row r="1339" spans="1:19" s="24" customFormat="1" ht="14.25" hidden="1" customHeight="1">
      <c r="A1339" s="203" t="s">
        <v>746</v>
      </c>
      <c r="B1339" s="130"/>
      <c r="C1339" s="130"/>
      <c r="D1339" s="131"/>
      <c r="E1339" s="132"/>
      <c r="F1339" s="133"/>
      <c r="G1339" s="133"/>
      <c r="H1339" s="134"/>
      <c r="I1339" s="134" t="s">
        <v>303</v>
      </c>
      <c r="J1339" s="11"/>
      <c r="K1339" s="11"/>
      <c r="L1339" s="11"/>
      <c r="M1339" s="11"/>
      <c r="N1339" s="2">
        <f>SUM(J1339:M1339)</f>
        <v>0</v>
      </c>
      <c r="O1339" s="11"/>
      <c r="P1339" s="11"/>
      <c r="Q1339" s="11"/>
      <c r="R1339" s="2"/>
      <c r="S1339" s="2"/>
    </row>
    <row r="1340" spans="1:19" ht="16.5" hidden="1" customHeight="1">
      <c r="A1340" s="73" t="s">
        <v>339</v>
      </c>
      <c r="B1340" s="67" t="s">
        <v>277</v>
      </c>
      <c r="C1340" s="67" t="s">
        <v>165</v>
      </c>
      <c r="D1340" s="67" t="s">
        <v>131</v>
      </c>
      <c r="E1340" s="304"/>
      <c r="F1340" s="305"/>
      <c r="G1340" s="305"/>
      <c r="H1340" s="306"/>
      <c r="I1340" s="67"/>
      <c r="J1340" s="81">
        <f>J1341</f>
        <v>900</v>
      </c>
      <c r="K1340" s="81">
        <f>K1341</f>
        <v>-100</v>
      </c>
      <c r="L1340" s="81">
        <f t="shared" ref="L1340:S1340" si="746">L1341</f>
        <v>0</v>
      </c>
      <c r="M1340" s="81">
        <f t="shared" si="746"/>
        <v>0</v>
      </c>
      <c r="N1340" s="81">
        <f t="shared" si="746"/>
        <v>800</v>
      </c>
      <c r="O1340" s="81">
        <f t="shared" si="746"/>
        <v>0</v>
      </c>
      <c r="P1340" s="81">
        <f t="shared" si="746"/>
        <v>0</v>
      </c>
      <c r="Q1340" s="81">
        <f t="shared" si="746"/>
        <v>0</v>
      </c>
      <c r="R1340" s="81">
        <f t="shared" si="746"/>
        <v>0</v>
      </c>
      <c r="S1340" s="81">
        <f t="shared" si="746"/>
        <v>0</v>
      </c>
    </row>
    <row r="1341" spans="1:19" s="217" customFormat="1" ht="36" hidden="1" customHeight="1">
      <c r="A1341" s="154" t="s">
        <v>688</v>
      </c>
      <c r="B1341" s="97" t="s">
        <v>277</v>
      </c>
      <c r="C1341" s="97" t="s">
        <v>165</v>
      </c>
      <c r="D1341" s="98" t="s">
        <v>131</v>
      </c>
      <c r="E1341" s="98" t="s">
        <v>296</v>
      </c>
      <c r="F1341" s="99" t="s">
        <v>122</v>
      </c>
      <c r="G1341" s="99" t="s">
        <v>340</v>
      </c>
      <c r="H1341" s="100" t="s">
        <v>341</v>
      </c>
      <c r="I1341" s="228"/>
      <c r="J1341" s="229">
        <f>J1342+J1346</f>
        <v>900</v>
      </c>
      <c r="K1341" s="229">
        <f>K1342+K1346</f>
        <v>-100</v>
      </c>
      <c r="L1341" s="229">
        <f t="shared" ref="L1341:R1341" si="747">L1342+L1346</f>
        <v>0</v>
      </c>
      <c r="M1341" s="229">
        <f t="shared" si="747"/>
        <v>0</v>
      </c>
      <c r="N1341" s="229">
        <f t="shared" si="747"/>
        <v>800</v>
      </c>
      <c r="O1341" s="229">
        <f t="shared" si="747"/>
        <v>0</v>
      </c>
      <c r="P1341" s="229">
        <f t="shared" si="747"/>
        <v>0</v>
      </c>
      <c r="Q1341" s="229">
        <f t="shared" si="747"/>
        <v>0</v>
      </c>
      <c r="R1341" s="229">
        <f t="shared" si="747"/>
        <v>0</v>
      </c>
      <c r="S1341" s="229">
        <f t="shared" ref="S1341" si="748">S1342+S1346</f>
        <v>0</v>
      </c>
    </row>
    <row r="1342" spans="1:19" s="17" customFormat="1" ht="14.25" hidden="1" customHeight="1">
      <c r="A1342" s="72" t="s">
        <v>337</v>
      </c>
      <c r="B1342" s="70" t="s">
        <v>277</v>
      </c>
      <c r="C1342" s="70" t="s">
        <v>165</v>
      </c>
      <c r="D1342" s="78" t="s">
        <v>131</v>
      </c>
      <c r="E1342" s="155" t="s">
        <v>296</v>
      </c>
      <c r="F1342" s="156" t="s">
        <v>122</v>
      </c>
      <c r="G1342" s="156" t="s">
        <v>340</v>
      </c>
      <c r="H1342" s="157" t="s">
        <v>381</v>
      </c>
      <c r="I1342" s="157"/>
      <c r="J1342" s="158">
        <f t="shared" ref="J1342:S1344" si="749">J1343</f>
        <v>900</v>
      </c>
      <c r="K1342" s="158">
        <f t="shared" si="749"/>
        <v>-100</v>
      </c>
      <c r="L1342" s="158">
        <f t="shared" si="749"/>
        <v>0</v>
      </c>
      <c r="M1342" s="158">
        <f t="shared" si="749"/>
        <v>0</v>
      </c>
      <c r="N1342" s="158">
        <f t="shared" si="749"/>
        <v>800</v>
      </c>
      <c r="O1342" s="158">
        <f t="shared" si="749"/>
        <v>0</v>
      </c>
      <c r="P1342" s="158">
        <f t="shared" si="749"/>
        <v>0</v>
      </c>
      <c r="Q1342" s="158">
        <f t="shared" si="749"/>
        <v>0</v>
      </c>
      <c r="R1342" s="158">
        <f t="shared" si="749"/>
        <v>0</v>
      </c>
      <c r="S1342" s="158">
        <f t="shared" si="749"/>
        <v>0</v>
      </c>
    </row>
    <row r="1343" spans="1:19" s="17" customFormat="1" ht="22.5" hidden="1" customHeight="1">
      <c r="A1343" s="150" t="s">
        <v>187</v>
      </c>
      <c r="B1343" s="70" t="s">
        <v>277</v>
      </c>
      <c r="C1343" s="70" t="s">
        <v>165</v>
      </c>
      <c r="D1343" s="78" t="s">
        <v>131</v>
      </c>
      <c r="E1343" s="26" t="s">
        <v>296</v>
      </c>
      <c r="F1343" s="27" t="s">
        <v>122</v>
      </c>
      <c r="G1343" s="27" t="s">
        <v>340</v>
      </c>
      <c r="H1343" s="1" t="s">
        <v>381</v>
      </c>
      <c r="I1343" s="1" t="s">
        <v>188</v>
      </c>
      <c r="J1343" s="30">
        <f t="shared" si="749"/>
        <v>900</v>
      </c>
      <c r="K1343" s="30">
        <f t="shared" si="749"/>
        <v>-100</v>
      </c>
      <c r="L1343" s="30">
        <f t="shared" si="749"/>
        <v>0</v>
      </c>
      <c r="M1343" s="30">
        <f t="shared" si="749"/>
        <v>0</v>
      </c>
      <c r="N1343" s="30">
        <f t="shared" si="749"/>
        <v>800</v>
      </c>
      <c r="O1343" s="30">
        <f t="shared" si="749"/>
        <v>0</v>
      </c>
      <c r="P1343" s="30">
        <f t="shared" si="749"/>
        <v>0</v>
      </c>
      <c r="Q1343" s="30">
        <f t="shared" si="749"/>
        <v>0</v>
      </c>
      <c r="R1343" s="30">
        <f t="shared" si="749"/>
        <v>0</v>
      </c>
      <c r="S1343" s="30">
        <f t="shared" si="749"/>
        <v>0</v>
      </c>
    </row>
    <row r="1344" spans="1:19" s="24" customFormat="1" ht="17.25" hidden="1" customHeight="1">
      <c r="A1344" s="171" t="s">
        <v>189</v>
      </c>
      <c r="B1344" s="130" t="s">
        <v>277</v>
      </c>
      <c r="C1344" s="130" t="s">
        <v>165</v>
      </c>
      <c r="D1344" s="131" t="s">
        <v>131</v>
      </c>
      <c r="E1344" s="231" t="s">
        <v>296</v>
      </c>
      <c r="F1344" s="232" t="s">
        <v>122</v>
      </c>
      <c r="G1344" s="232" t="s">
        <v>340</v>
      </c>
      <c r="H1344" s="134" t="s">
        <v>381</v>
      </c>
      <c r="I1344" s="134" t="s">
        <v>190</v>
      </c>
      <c r="J1344" s="128">
        <f t="shared" si="749"/>
        <v>900</v>
      </c>
      <c r="K1344" s="128">
        <f t="shared" si="749"/>
        <v>-100</v>
      </c>
      <c r="L1344" s="128">
        <f t="shared" si="749"/>
        <v>0</v>
      </c>
      <c r="M1344" s="128">
        <f t="shared" si="749"/>
        <v>0</v>
      </c>
      <c r="N1344" s="128">
        <f t="shared" si="749"/>
        <v>800</v>
      </c>
      <c r="O1344" s="128">
        <f t="shared" si="749"/>
        <v>0</v>
      </c>
      <c r="P1344" s="128">
        <f t="shared" si="749"/>
        <v>0</v>
      </c>
      <c r="Q1344" s="128">
        <f t="shared" si="749"/>
        <v>0</v>
      </c>
      <c r="R1344" s="128">
        <f t="shared" si="749"/>
        <v>0</v>
      </c>
      <c r="S1344" s="128">
        <f t="shared" si="749"/>
        <v>0</v>
      </c>
    </row>
    <row r="1345" spans="1:19" s="12" customFormat="1" ht="15.75" hidden="1" customHeight="1">
      <c r="A1345" s="196" t="s">
        <v>61</v>
      </c>
      <c r="B1345" s="5"/>
      <c r="C1345" s="5"/>
      <c r="D1345" s="6"/>
      <c r="E1345" s="7"/>
      <c r="F1345" s="8"/>
      <c r="G1345" s="8"/>
      <c r="H1345" s="9"/>
      <c r="I1345" s="9"/>
      <c r="J1345" s="2">
        <v>900</v>
      </c>
      <c r="K1345" s="2">
        <v>-100</v>
      </c>
      <c r="L1345" s="2"/>
      <c r="M1345" s="2"/>
      <c r="N1345" s="2">
        <f>SUM(J1345:M1345)</f>
        <v>800</v>
      </c>
      <c r="O1345" s="2"/>
      <c r="P1345" s="2"/>
      <c r="Q1345" s="2"/>
      <c r="R1345" s="2"/>
      <c r="S1345" s="2"/>
    </row>
    <row r="1346" spans="1:19" s="17" customFormat="1" ht="62.25" hidden="1" customHeight="1">
      <c r="A1346" s="193" t="s">
        <v>148</v>
      </c>
      <c r="B1346" s="70" t="s">
        <v>277</v>
      </c>
      <c r="C1346" s="70" t="s">
        <v>165</v>
      </c>
      <c r="D1346" s="78" t="s">
        <v>131</v>
      </c>
      <c r="E1346" s="155" t="s">
        <v>296</v>
      </c>
      <c r="F1346" s="156" t="s">
        <v>122</v>
      </c>
      <c r="G1346" s="156" t="s">
        <v>340</v>
      </c>
      <c r="H1346" s="194" t="s">
        <v>250</v>
      </c>
      <c r="I1346" s="235"/>
      <c r="J1346" s="158">
        <f t="shared" ref="J1346:S1348" si="750">J1347</f>
        <v>0</v>
      </c>
      <c r="K1346" s="158">
        <f t="shared" si="750"/>
        <v>0</v>
      </c>
      <c r="L1346" s="158">
        <f t="shared" si="750"/>
        <v>0</v>
      </c>
      <c r="M1346" s="158">
        <f t="shared" si="750"/>
        <v>0</v>
      </c>
      <c r="N1346" s="158">
        <f t="shared" si="750"/>
        <v>0</v>
      </c>
      <c r="O1346" s="158">
        <f t="shared" si="750"/>
        <v>0</v>
      </c>
      <c r="P1346" s="158">
        <f t="shared" si="750"/>
        <v>0</v>
      </c>
      <c r="Q1346" s="158">
        <f t="shared" si="750"/>
        <v>0</v>
      </c>
      <c r="R1346" s="158">
        <f t="shared" si="750"/>
        <v>0</v>
      </c>
      <c r="S1346" s="158">
        <f t="shared" si="750"/>
        <v>0</v>
      </c>
    </row>
    <row r="1347" spans="1:19" s="24" customFormat="1" ht="22.5" hidden="1" customHeight="1">
      <c r="A1347" s="150" t="s">
        <v>187</v>
      </c>
      <c r="B1347" s="70" t="s">
        <v>277</v>
      </c>
      <c r="C1347" s="70" t="s">
        <v>165</v>
      </c>
      <c r="D1347" s="78" t="s">
        <v>131</v>
      </c>
      <c r="E1347" s="26" t="s">
        <v>296</v>
      </c>
      <c r="F1347" s="27" t="s">
        <v>122</v>
      </c>
      <c r="G1347" s="27" t="s">
        <v>340</v>
      </c>
      <c r="H1347" s="1" t="s">
        <v>250</v>
      </c>
      <c r="I1347" s="1" t="s">
        <v>188</v>
      </c>
      <c r="J1347" s="30">
        <f t="shared" si="750"/>
        <v>0</v>
      </c>
      <c r="K1347" s="30">
        <f t="shared" si="750"/>
        <v>0</v>
      </c>
      <c r="L1347" s="30">
        <f t="shared" si="750"/>
        <v>0</v>
      </c>
      <c r="M1347" s="30">
        <f t="shared" si="750"/>
        <v>0</v>
      </c>
      <c r="N1347" s="30">
        <f t="shared" si="750"/>
        <v>0</v>
      </c>
      <c r="O1347" s="30">
        <f t="shared" si="750"/>
        <v>0</v>
      </c>
      <c r="P1347" s="30">
        <f t="shared" si="750"/>
        <v>0</v>
      </c>
      <c r="Q1347" s="30">
        <f t="shared" si="750"/>
        <v>0</v>
      </c>
      <c r="R1347" s="30">
        <f t="shared" si="750"/>
        <v>0</v>
      </c>
      <c r="S1347" s="30">
        <f t="shared" si="750"/>
        <v>0</v>
      </c>
    </row>
    <row r="1348" spans="1:19" s="24" customFormat="1" ht="15" hidden="1" customHeight="1">
      <c r="A1348" s="171" t="s">
        <v>189</v>
      </c>
      <c r="B1348" s="130" t="s">
        <v>277</v>
      </c>
      <c r="C1348" s="130" t="s">
        <v>165</v>
      </c>
      <c r="D1348" s="131" t="s">
        <v>131</v>
      </c>
      <c r="E1348" s="132" t="s">
        <v>296</v>
      </c>
      <c r="F1348" s="133" t="s">
        <v>122</v>
      </c>
      <c r="G1348" s="133" t="s">
        <v>340</v>
      </c>
      <c r="H1348" s="134" t="s">
        <v>250</v>
      </c>
      <c r="I1348" s="134" t="s">
        <v>190</v>
      </c>
      <c r="J1348" s="128">
        <f t="shared" si="750"/>
        <v>0</v>
      </c>
      <c r="K1348" s="128">
        <f t="shared" si="750"/>
        <v>0</v>
      </c>
      <c r="L1348" s="128">
        <f t="shared" si="750"/>
        <v>0</v>
      </c>
      <c r="M1348" s="128">
        <f t="shared" si="750"/>
        <v>0</v>
      </c>
      <c r="N1348" s="128">
        <f t="shared" si="750"/>
        <v>0</v>
      </c>
      <c r="O1348" s="128">
        <f t="shared" si="750"/>
        <v>0</v>
      </c>
      <c r="P1348" s="128">
        <f t="shared" si="750"/>
        <v>0</v>
      </c>
      <c r="Q1348" s="128">
        <f t="shared" si="750"/>
        <v>0</v>
      </c>
      <c r="R1348" s="128">
        <f t="shared" si="750"/>
        <v>0</v>
      </c>
      <c r="S1348" s="128">
        <f t="shared" si="750"/>
        <v>0</v>
      </c>
    </row>
    <row r="1349" spans="1:19" s="24" customFormat="1" ht="14.25" hidden="1" customHeight="1">
      <c r="A1349" s="196" t="s">
        <v>61</v>
      </c>
      <c r="B1349" s="130"/>
      <c r="C1349" s="130"/>
      <c r="D1349" s="131"/>
      <c r="E1349" s="132"/>
      <c r="F1349" s="133"/>
      <c r="G1349" s="133"/>
      <c r="H1349" s="134"/>
      <c r="I1349" s="134"/>
      <c r="J1349" s="11"/>
      <c r="K1349" s="11"/>
      <c r="L1349" s="11"/>
      <c r="M1349" s="11"/>
      <c r="N1349" s="2">
        <f>SUM(J1349:M1349)</f>
        <v>0</v>
      </c>
      <c r="O1349" s="11"/>
      <c r="P1349" s="11"/>
      <c r="Q1349" s="11"/>
      <c r="R1349" s="2">
        <f>N1349+Q1349</f>
        <v>0</v>
      </c>
      <c r="S1349" s="2">
        <f>O1349+R1349</f>
        <v>0</v>
      </c>
    </row>
    <row r="1350" spans="1:19" s="95" customFormat="1" ht="21" customHeight="1">
      <c r="A1350" s="346" t="s">
        <v>924</v>
      </c>
      <c r="B1350" s="347"/>
      <c r="C1350" s="347"/>
      <c r="D1350" s="347"/>
      <c r="E1350" s="347"/>
      <c r="F1350" s="347"/>
      <c r="G1350" s="347"/>
      <c r="H1350" s="347"/>
      <c r="I1350" s="348"/>
      <c r="J1350" s="81">
        <v>11056.5</v>
      </c>
      <c r="K1350" s="81">
        <v>22115.5</v>
      </c>
      <c r="R1350" s="81">
        <v>12479.8</v>
      </c>
      <c r="S1350" s="81">
        <v>25362.9</v>
      </c>
    </row>
    <row r="1351" spans="1:19" s="237" customFormat="1" ht="18.75" customHeight="1">
      <c r="A1351" s="341" t="s">
        <v>115</v>
      </c>
      <c r="B1351" s="342"/>
      <c r="C1351" s="342"/>
      <c r="D1351" s="342"/>
      <c r="E1351" s="342"/>
      <c r="F1351" s="342"/>
      <c r="G1351" s="342"/>
      <c r="H1351" s="342"/>
      <c r="I1351" s="343"/>
      <c r="J1351" s="236" t="e">
        <f t="shared" ref="J1351:Q1351" si="751">J666+J379+J9</f>
        <v>#REF!</v>
      </c>
      <c r="K1351" s="236" t="e">
        <f t="shared" si="751"/>
        <v>#REF!</v>
      </c>
      <c r="L1351" s="236" t="e">
        <f t="shared" si="751"/>
        <v>#REF!</v>
      </c>
      <c r="M1351" s="236" t="e">
        <f t="shared" si="751"/>
        <v>#REF!</v>
      </c>
      <c r="N1351" s="236" t="e">
        <f t="shared" si="751"/>
        <v>#REF!</v>
      </c>
      <c r="O1351" s="236" t="e">
        <f t="shared" si="751"/>
        <v>#REF!</v>
      </c>
      <c r="P1351" s="236" t="e">
        <f t="shared" si="751"/>
        <v>#REF!</v>
      </c>
      <c r="Q1351" s="236" t="e">
        <f t="shared" si="751"/>
        <v>#REF!</v>
      </c>
      <c r="R1351" s="236">
        <f>R666+R379+R9+R1350</f>
        <v>1000504.8</v>
      </c>
      <c r="S1351" s="236">
        <f>S666+S379+S9+S1350</f>
        <v>1037799.2999999998</v>
      </c>
    </row>
    <row r="1352" spans="1:19">
      <c r="R1352" s="238">
        <f>R1350/R1363</f>
        <v>2.5641204761450782E-2</v>
      </c>
      <c r="S1352" s="238">
        <f>S1350/S1363</f>
        <v>5.2637510148580202E-2</v>
      </c>
    </row>
    <row r="1353" spans="1:19">
      <c r="A1353" s="302" t="s">
        <v>931</v>
      </c>
      <c r="B1353" s="302"/>
      <c r="C1353" s="302"/>
      <c r="D1353" s="302"/>
      <c r="E1353" s="302"/>
      <c r="F1353" s="302"/>
      <c r="G1353" s="302"/>
      <c r="H1353" s="302"/>
      <c r="I1353" s="302"/>
      <c r="J1353" s="239"/>
      <c r="K1353" s="239"/>
      <c r="L1353" s="239"/>
      <c r="M1353" s="239"/>
      <c r="N1353" s="239"/>
      <c r="O1353" s="239"/>
      <c r="R1353" s="90">
        <v>955354.8</v>
      </c>
      <c r="S1353" s="90">
        <v>992199.3</v>
      </c>
    </row>
    <row r="1354" spans="1:19">
      <c r="A1354" s="302" t="s">
        <v>932</v>
      </c>
      <c r="B1354" s="302"/>
      <c r="C1354" s="302"/>
      <c r="D1354" s="302"/>
      <c r="E1354" s="302"/>
      <c r="F1354" s="302"/>
      <c r="G1354" s="302"/>
      <c r="H1354" s="302"/>
      <c r="I1354" s="302"/>
      <c r="J1354" s="239"/>
      <c r="K1354" s="239"/>
      <c r="L1354" s="239"/>
      <c r="M1354" s="239"/>
      <c r="N1354" s="239"/>
      <c r="O1354" s="239"/>
      <c r="R1354" s="90">
        <v>441503.1</v>
      </c>
      <c r="S1354" s="90">
        <v>446045.1</v>
      </c>
    </row>
    <row r="1355" spans="1:19">
      <c r="A1355" s="302" t="s">
        <v>933</v>
      </c>
      <c r="B1355" s="302"/>
      <c r="C1355" s="302"/>
      <c r="D1355" s="302"/>
      <c r="E1355" s="302"/>
      <c r="F1355" s="302"/>
      <c r="G1355" s="302"/>
      <c r="H1355" s="302"/>
      <c r="I1355" s="302"/>
      <c r="J1355" s="239"/>
      <c r="K1355" s="239"/>
      <c r="L1355" s="239"/>
      <c r="M1355" s="239"/>
      <c r="N1355" s="239"/>
      <c r="O1355" s="239"/>
      <c r="R1355" s="90">
        <v>12535.5</v>
      </c>
      <c r="S1355" s="90">
        <v>15558.6</v>
      </c>
    </row>
    <row r="1356" spans="1:19">
      <c r="A1356" s="302" t="s">
        <v>934</v>
      </c>
      <c r="B1356" s="302"/>
      <c r="C1356" s="302"/>
      <c r="D1356" s="302"/>
      <c r="E1356" s="302"/>
      <c r="F1356" s="302"/>
      <c r="G1356" s="302"/>
      <c r="H1356" s="302"/>
      <c r="I1356" s="302"/>
      <c r="J1356" s="302"/>
      <c r="K1356" s="302"/>
      <c r="L1356" s="302"/>
      <c r="M1356" s="302"/>
      <c r="N1356" s="302"/>
      <c r="O1356" s="302"/>
      <c r="R1356" s="90">
        <f>513851.7-R1355</f>
        <v>501316.2</v>
      </c>
      <c r="S1356" s="90">
        <f>546154.2-S1355</f>
        <v>530595.6</v>
      </c>
    </row>
    <row r="1357" spans="1:19">
      <c r="A1357" s="302" t="s">
        <v>935</v>
      </c>
      <c r="B1357" s="302"/>
      <c r="C1357" s="302"/>
      <c r="D1357" s="302"/>
      <c r="E1357" s="302"/>
      <c r="F1357" s="302"/>
      <c r="G1357" s="302"/>
      <c r="H1357" s="302"/>
      <c r="I1357" s="302"/>
      <c r="J1357" s="239"/>
      <c r="K1357" s="239"/>
      <c r="L1357" s="239"/>
      <c r="M1357" s="239"/>
      <c r="N1357" s="239"/>
      <c r="O1357" s="239"/>
      <c r="R1357" s="90">
        <f>44150+1000</f>
        <v>45150</v>
      </c>
      <c r="S1357" s="90">
        <f>44600+1000</f>
        <v>45600</v>
      </c>
    </row>
    <row r="1358" spans="1:19">
      <c r="A1358" s="302" t="s">
        <v>936</v>
      </c>
      <c r="B1358" s="302"/>
      <c r="C1358" s="302"/>
      <c r="D1358" s="302"/>
      <c r="E1358" s="302"/>
      <c r="F1358" s="302"/>
      <c r="G1358" s="302"/>
      <c r="H1358" s="302"/>
      <c r="I1358" s="302"/>
      <c r="J1358" s="239"/>
      <c r="K1358" s="239"/>
      <c r="L1358" s="239"/>
      <c r="M1358" s="239"/>
      <c r="N1358" s="239"/>
      <c r="O1358" s="239"/>
      <c r="R1358" s="90">
        <f>R1353+R1357</f>
        <v>1000504.8</v>
      </c>
      <c r="S1358" s="90">
        <f>S1353+S1357</f>
        <v>1037799.3</v>
      </c>
    </row>
    <row r="1359" spans="1:19">
      <c r="A1359" s="303" t="s">
        <v>945</v>
      </c>
      <c r="B1359" s="303"/>
      <c r="C1359" s="303"/>
      <c r="D1359" s="303"/>
      <c r="E1359" s="303"/>
      <c r="F1359" s="303"/>
      <c r="G1359" s="303"/>
      <c r="H1359" s="303"/>
      <c r="I1359" s="303"/>
      <c r="J1359" s="239"/>
      <c r="K1359" s="239"/>
      <c r="L1359" s="239"/>
      <c r="M1359" s="239"/>
      <c r="N1359" s="239"/>
      <c r="O1359" s="239"/>
      <c r="R1359" s="90">
        <f>(R1354+R1355+R1357)*2.5%</f>
        <v>12479.715</v>
      </c>
      <c r="S1359" s="90">
        <f>(S1354+S1355+S1357)*5%</f>
        <v>25360.184999999998</v>
      </c>
    </row>
    <row r="1360" spans="1:19">
      <c r="A1360" s="303" t="s">
        <v>944</v>
      </c>
      <c r="B1360" s="303"/>
      <c r="C1360" s="303"/>
      <c r="D1360" s="303"/>
      <c r="E1360" s="303"/>
      <c r="F1360" s="303"/>
      <c r="G1360" s="303"/>
      <c r="H1360" s="303"/>
      <c r="I1360" s="303"/>
      <c r="R1360" s="90">
        <f>R1363*2.5%</f>
        <v>12167.720000000003</v>
      </c>
      <c r="S1360" s="90">
        <f>S1363*5%</f>
        <v>24092.039999999997</v>
      </c>
    </row>
    <row r="1361" spans="1:19">
      <c r="A1361" s="302" t="s">
        <v>937</v>
      </c>
      <c r="B1361" s="302"/>
      <c r="C1361" s="302"/>
      <c r="D1361" s="302"/>
      <c r="E1361" s="302"/>
      <c r="F1361" s="302"/>
      <c r="G1361" s="302"/>
      <c r="H1361" s="302"/>
      <c r="I1361" s="302"/>
      <c r="R1361" s="90">
        <f>R1358-(R1351+R1360)</f>
        <v>-12167.719999999972</v>
      </c>
      <c r="S1361" s="90">
        <f>S1358-(S1351+S1360)</f>
        <v>-24092.039999999804</v>
      </c>
    </row>
    <row r="1363" spans="1:19" ht="25.5">
      <c r="I1363" s="89" t="s">
        <v>938</v>
      </c>
      <c r="R1363" s="90">
        <f>R1346+R1342+R1334+R1316++R1306+R1299+R1283+R1260+R1247+R1244+R1232+R1228+R1224+R1217+R1211+R1204+R1198+R1181+R1162+R1154+R1145+R1138+R1129+R1119+R1115+R1102+R1093+R1088+R1070+R1062+R1051+R1045+R1030+R1022+R993+R984+R974+R961+R952+R927+R906+R901+R891+R882+R865+R842+R828+R816+R804+R799+R781+R765+R748+R722+R717+R707+R702+R690+R679+R670+R660+R641+R633+R624+R611+R602+R586+R579+R561+R558+R555+R542+R532+R521+R514+R480+R456+R427+R413+R389+R384+R375+R363+R339+R334+R326+R319+R311+R297+R271+R266+R259+R250+R226+R221+R193+R188+R182+R177+R155+R137+R100+R47+R32+R28+R22+R14+R261</f>
        <v>486708.8000000001</v>
      </c>
      <c r="S1363" s="90">
        <f>S1346+S1342+S1334+S1316++S1306+S1299+S1283+S1260+S1247+S1244+S1232+S1228+S1224+S1217+S1211+S1204+S1198+S1181+S1162+S1154+S1145+S1138+S1129+S1119+S1115+S1102+S1093+S1088+S1070+S1062+S1051+S1045+S1030+S1022+S993+S984+S974+S961+S952+S927+S906+S901+S891+S882+S865+S842+S828+S816+S804+S799+S781+S765+S748+S722+S717+S707+S702+S690+S679+S670+S660+S641+S633+S624+S611+S602+S586+S579+S561+S558+S555+S542+S532+S521+S514+S480+S456+S427+S413+S389+S384+S375+S363+S339+S334+S326+S319+S311+S297+S271+S266+S259+S250+S226+S221+S193+S188+S182+S177+S155+S137+S100+S47+S32+S28+S22+S14+S261+S778</f>
        <v>481840.79999999993</v>
      </c>
    </row>
    <row r="1364" spans="1:19">
      <c r="I1364" s="89" t="s">
        <v>939</v>
      </c>
      <c r="R1364" s="90">
        <f>R1315+R1273+R1255+R926+R838+R796+R745+R686+R656+R651+R638+R606+R444+R260+R90+R75+R65+R55</f>
        <v>496150.9</v>
      </c>
      <c r="S1364" s="90">
        <f>S1315+S1273+S1255+S926+S838+S796+S745+S686+S656+S651+S638+S606+S444+S260+S90+S75+S65+S55+S897+S792+S713+S986</f>
        <v>525432.30000000005</v>
      </c>
    </row>
    <row r="1365" spans="1:19">
      <c r="I1365" s="89" t="s">
        <v>940</v>
      </c>
      <c r="R1365" s="90">
        <f>R655+R650+R281+R130</f>
        <v>5165.3</v>
      </c>
      <c r="S1365" s="90">
        <f>S655+S650+S281+S130</f>
        <v>5163.3</v>
      </c>
    </row>
    <row r="1366" spans="1:19">
      <c r="G1366" s="298" t="s">
        <v>942</v>
      </c>
      <c r="H1366" s="298"/>
      <c r="I1366" s="298"/>
      <c r="R1366" s="90">
        <f>R1364+R1365</f>
        <v>501316.2</v>
      </c>
      <c r="S1366" s="90">
        <f>S1364+S1365</f>
        <v>530595.60000000009</v>
      </c>
    </row>
    <row r="1367" spans="1:19">
      <c r="G1367" s="298" t="s">
        <v>937</v>
      </c>
      <c r="H1367" s="298"/>
      <c r="I1367" s="298"/>
      <c r="R1367" s="90">
        <f>R1366-R1356</f>
        <v>0</v>
      </c>
      <c r="S1367" s="90">
        <f>S1366-S1356</f>
        <v>0</v>
      </c>
    </row>
    <row r="1368" spans="1:19">
      <c r="I1368" s="89" t="s">
        <v>941</v>
      </c>
      <c r="R1368" s="90">
        <f>R1363+R1364+R1365</f>
        <v>988025.00000000023</v>
      </c>
      <c r="S1368" s="90">
        <f>S1363+S1364+S1365</f>
        <v>1012436.4</v>
      </c>
    </row>
    <row r="1369" spans="1:19">
      <c r="R1369" s="90">
        <f>R1368+R1350</f>
        <v>1000504.8000000003</v>
      </c>
      <c r="S1369" s="90">
        <f>S1368+S1350</f>
        <v>1037799.3</v>
      </c>
    </row>
    <row r="1370" spans="1:19">
      <c r="R1370" s="90">
        <f>R1358-R1369</f>
        <v>0</v>
      </c>
      <c r="S1370" s="90">
        <f>S1358-S1369</f>
        <v>0</v>
      </c>
    </row>
    <row r="1371" spans="1:19">
      <c r="R1371" s="90">
        <f>R1358-R1359-R1364-R1365</f>
        <v>486708.88500000007</v>
      </c>
      <c r="S1371" s="90">
        <f>S1358-S1359-S1364-S1365</f>
        <v>481843.51499999996</v>
      </c>
    </row>
    <row r="1372" spans="1:19">
      <c r="R1372" s="90">
        <f>R1363-R1371</f>
        <v>-8.4999999962747097E-2</v>
      </c>
      <c r="S1372" s="90">
        <f>S1363-S1371</f>
        <v>-2.7150000000256114</v>
      </c>
    </row>
    <row r="1373" spans="1:19">
      <c r="R1373" s="90">
        <f>R1358-R1351</f>
        <v>0</v>
      </c>
      <c r="S1373" s="90">
        <f>S1358-S1351</f>
        <v>0</v>
      </c>
    </row>
  </sheetData>
  <mergeCells count="86">
    <mergeCell ref="R5:S6"/>
    <mergeCell ref="A1:S1"/>
    <mergeCell ref="A3:S3"/>
    <mergeCell ref="A1350:I1350"/>
    <mergeCell ref="E1303:H1303"/>
    <mergeCell ref="E1304:H1304"/>
    <mergeCell ref="E1311:H1311"/>
    <mergeCell ref="E1340:H1340"/>
    <mergeCell ref="E667:H667"/>
    <mergeCell ref="E676:H676"/>
    <mergeCell ref="E644:H644"/>
    <mergeCell ref="E677:H677"/>
    <mergeCell ref="E741:H741"/>
    <mergeCell ref="E657:H657"/>
    <mergeCell ref="E658:H658"/>
    <mergeCell ref="E666:H666"/>
    <mergeCell ref="E379:H379"/>
    <mergeCell ref="A1351:I1351"/>
    <mergeCell ref="E814:H814"/>
    <mergeCell ref="E1270:H1270"/>
    <mergeCell ref="G852:H852"/>
    <mergeCell ref="F860:G860"/>
    <mergeCell ref="F864:G864"/>
    <mergeCell ref="F868:G868"/>
    <mergeCell ref="E915:H915"/>
    <mergeCell ref="E990:H990"/>
    <mergeCell ref="E1056:H1056"/>
    <mergeCell ref="E1057:H1057"/>
    <mergeCell ref="E1151:H1151"/>
    <mergeCell ref="E1152:H1152"/>
    <mergeCell ref="E1159:H1159"/>
    <mergeCell ref="E1160:H1160"/>
    <mergeCell ref="E1252:H1252"/>
    <mergeCell ref="E478:H478"/>
    <mergeCell ref="E380:H380"/>
    <mergeCell ref="E404:H404"/>
    <mergeCell ref="E405:H405"/>
    <mergeCell ref="E411:H411"/>
    <mergeCell ref="E629:H629"/>
    <mergeCell ref="I5:I7"/>
    <mergeCell ref="B4:I4"/>
    <mergeCell ref="A5:A7"/>
    <mergeCell ref="E324:H324"/>
    <mergeCell ref="J5:J6"/>
    <mergeCell ref="K5:M5"/>
    <mergeCell ref="N5:N7"/>
    <mergeCell ref="E8:H8"/>
    <mergeCell ref="O5:Q5"/>
    <mergeCell ref="E295:H295"/>
    <mergeCell ref="B5:B7"/>
    <mergeCell ref="C5:C7"/>
    <mergeCell ref="D5:D7"/>
    <mergeCell ref="E9:H9"/>
    <mergeCell ref="E10:H10"/>
    <mergeCell ref="F109:H109"/>
    <mergeCell ref="E5:H7"/>
    <mergeCell ref="E52:H52"/>
    <mergeCell ref="E11:H11"/>
    <mergeCell ref="F196:H196"/>
    <mergeCell ref="E280:H280"/>
    <mergeCell ref="E281:H281"/>
    <mergeCell ref="E294:H294"/>
    <mergeCell ref="E603:H603"/>
    <mergeCell ref="E628:H628"/>
    <mergeCell ref="E497:H497"/>
    <mergeCell ref="E498:H498"/>
    <mergeCell ref="E505:H505"/>
    <mergeCell ref="E530:H530"/>
    <mergeCell ref="E331:H331"/>
    <mergeCell ref="E359:H359"/>
    <mergeCell ref="E360:H360"/>
    <mergeCell ref="E371:H371"/>
    <mergeCell ref="E437:H437"/>
    <mergeCell ref="E372:H372"/>
    <mergeCell ref="E330:H330"/>
    <mergeCell ref="A1353:I1353"/>
    <mergeCell ref="A1354:I1354"/>
    <mergeCell ref="A1355:I1355"/>
    <mergeCell ref="A1356:O1356"/>
    <mergeCell ref="A1357:I1357"/>
    <mergeCell ref="G1366:I1366"/>
    <mergeCell ref="G1367:I1367"/>
    <mergeCell ref="A1358:I1358"/>
    <mergeCell ref="A1360:I1360"/>
    <mergeCell ref="A1361:I1361"/>
    <mergeCell ref="A1359:I1359"/>
  </mergeCells>
  <phoneticPr fontId="27" type="noConversion"/>
  <pageMargins left="0.86614173228346458" right="0.15748031496062992" top="0.27559055118110237" bottom="0.19685039370078741" header="0.15748031496062992" footer="0.15748031496062992"/>
  <pageSetup paperSize="9" scale="79" fitToHeight="16" orientation="portrait" verticalDpi="0" r:id="rId1"/>
  <headerFooter alignWithMargins="0"/>
  <rowBreaks count="1" manualBreakCount="1">
    <brk id="1158" max="18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055"/>
  <sheetViews>
    <sheetView tabSelected="1" view="pageBreakPreview" zoomScaleNormal="115" zoomScaleSheetLayoutView="100" workbookViewId="0">
      <pane xSplit="6" ySplit="5" topLeftCell="G633" activePane="bottomRight" state="frozenSplit"/>
      <selection pane="topRight" activeCell="G1" sqref="G1"/>
      <selection pane="bottomLeft" activeCell="A8" sqref="A8"/>
      <selection pane="bottomRight" activeCell="K661" sqref="K661"/>
    </sheetView>
  </sheetViews>
  <sheetFormatPr defaultRowHeight="12.75"/>
  <cols>
    <col min="1" max="1" width="69.42578125" style="293" customWidth="1"/>
    <col min="2" max="2" width="2.7109375" style="294" customWidth="1"/>
    <col min="3" max="3" width="2.5703125" style="294" customWidth="1"/>
    <col min="4" max="4" width="3.5703125" style="294" customWidth="1"/>
    <col min="5" max="5" width="6.140625" style="294" customWidth="1"/>
    <col min="6" max="6" width="4.7109375" style="294" customWidth="1"/>
    <col min="7" max="8" width="11.42578125" style="243" customWidth="1"/>
    <col min="9" max="9" width="14.28515625" style="243" hidden="1" customWidth="1"/>
    <col min="10" max="10" width="8.140625" style="243" customWidth="1"/>
    <col min="11" max="16384" width="9.140625" style="243"/>
  </cols>
  <sheetData>
    <row r="1" spans="1:8" s="240" customFormat="1" ht="41.25" customHeight="1">
      <c r="A1" s="300" t="s">
        <v>949</v>
      </c>
      <c r="B1" s="300"/>
      <c r="C1" s="300"/>
      <c r="D1" s="300"/>
      <c r="E1" s="300"/>
      <c r="F1" s="300"/>
      <c r="G1" s="300"/>
      <c r="H1" s="300"/>
    </row>
    <row r="2" spans="1:8" s="240" customFormat="1" ht="64.5" customHeight="1">
      <c r="A2" s="349" t="s">
        <v>950</v>
      </c>
      <c r="B2" s="349"/>
      <c r="C2" s="349"/>
      <c r="D2" s="349"/>
      <c r="E2" s="349"/>
      <c r="F2" s="349"/>
      <c r="G2" s="349"/>
      <c r="H2" s="349"/>
    </row>
    <row r="3" spans="1:8" s="240" customFormat="1" ht="7.5" customHeight="1">
      <c r="A3" s="241"/>
      <c r="B3" s="242"/>
      <c r="C3" s="242"/>
      <c r="D3" s="242"/>
      <c r="E3" s="242"/>
      <c r="F3" s="242"/>
    </row>
    <row r="4" spans="1:8" ht="26.25" customHeight="1">
      <c r="A4" s="353" t="s">
        <v>109</v>
      </c>
      <c r="B4" s="353" t="s">
        <v>404</v>
      </c>
      <c r="C4" s="353"/>
      <c r="D4" s="353"/>
      <c r="E4" s="353"/>
      <c r="F4" s="354" t="s">
        <v>405</v>
      </c>
      <c r="G4" s="333" t="s">
        <v>953</v>
      </c>
      <c r="H4" s="334"/>
    </row>
    <row r="5" spans="1:8" ht="35.25" customHeight="1">
      <c r="A5" s="353"/>
      <c r="B5" s="353"/>
      <c r="C5" s="353"/>
      <c r="D5" s="353"/>
      <c r="E5" s="353"/>
      <c r="F5" s="355"/>
      <c r="G5" s="296">
        <v>2020</v>
      </c>
      <c r="H5" s="296">
        <v>2021</v>
      </c>
    </row>
    <row r="6" spans="1:8" s="248" customFormat="1" ht="27" customHeight="1">
      <c r="A6" s="244" t="s">
        <v>406</v>
      </c>
      <c r="B6" s="244"/>
      <c r="C6" s="245"/>
      <c r="D6" s="245"/>
      <c r="E6" s="246"/>
      <c r="F6" s="245"/>
      <c r="G6" s="247">
        <f>G7+G163+G210+G226+G251+G255+G274+G285+G408+G414+G429+G445+G482+G542+G549+G570+G610+G661+G667+G695+G797+G824</f>
        <v>959992.5</v>
      </c>
      <c r="H6" s="247">
        <f>H7+H163+H210+H226+H251+H255+H274+H285+H408+H414+H429+H445+H482+H542+H549+H570+H610+H661+H667+H695+H797+H824</f>
        <v>192093.80000000002</v>
      </c>
    </row>
    <row r="7" spans="1:8" s="252" customFormat="1" ht="26.25" customHeight="1">
      <c r="A7" s="96" t="s">
        <v>450</v>
      </c>
      <c r="B7" s="249" t="s">
        <v>119</v>
      </c>
      <c r="C7" s="250" t="s">
        <v>122</v>
      </c>
      <c r="D7" s="250" t="s">
        <v>340</v>
      </c>
      <c r="E7" s="251" t="s">
        <v>341</v>
      </c>
      <c r="F7" s="250"/>
      <c r="G7" s="236">
        <f t="shared" ref="G7:H7" si="0">G8+G135</f>
        <v>67339.8</v>
      </c>
      <c r="H7" s="236">
        <f t="shared" si="0"/>
        <v>68376.3</v>
      </c>
    </row>
    <row r="8" spans="1:8" s="240" customFormat="1" ht="93" customHeight="1">
      <c r="A8" s="253" t="s">
        <v>451</v>
      </c>
      <c r="B8" s="254" t="s">
        <v>119</v>
      </c>
      <c r="C8" s="255" t="s">
        <v>124</v>
      </c>
      <c r="D8" s="255" t="s">
        <v>340</v>
      </c>
      <c r="E8" s="256" t="s">
        <v>341</v>
      </c>
      <c r="F8" s="255"/>
      <c r="G8" s="257">
        <f t="shared" ref="G8:H8" si="1">G9+G19+G29+G39+G49+G54+G62+G72+G77+G95+G113+G131</f>
        <v>67166</v>
      </c>
      <c r="H8" s="257">
        <f t="shared" si="1"/>
        <v>68200</v>
      </c>
    </row>
    <row r="9" spans="1:8" s="258" customFormat="1" ht="27.75" customHeight="1">
      <c r="A9" s="18" t="s">
        <v>201</v>
      </c>
      <c r="B9" s="26" t="s">
        <v>119</v>
      </c>
      <c r="C9" s="27" t="s">
        <v>124</v>
      </c>
      <c r="D9" s="27" t="s">
        <v>340</v>
      </c>
      <c r="E9" s="1" t="s">
        <v>23</v>
      </c>
      <c r="F9" s="27"/>
      <c r="G9" s="75">
        <f t="shared" ref="G9:H9" si="2">G10+G15</f>
        <v>2967.4</v>
      </c>
      <c r="H9" s="75">
        <f t="shared" si="2"/>
        <v>2967.4</v>
      </c>
    </row>
    <row r="10" spans="1:8" s="258" customFormat="1" ht="39" customHeight="1">
      <c r="A10" s="18" t="s">
        <v>126</v>
      </c>
      <c r="B10" s="26"/>
      <c r="C10" s="27"/>
      <c r="D10" s="27"/>
      <c r="E10" s="1"/>
      <c r="F10" s="27" t="s">
        <v>127</v>
      </c>
      <c r="G10" s="75">
        <f t="shared" ref="G10:H10" si="3">G11</f>
        <v>2812</v>
      </c>
      <c r="H10" s="75">
        <f t="shared" si="3"/>
        <v>2812</v>
      </c>
    </row>
    <row r="11" spans="1:8" s="258" customFormat="1" ht="15" customHeight="1">
      <c r="A11" s="18" t="s">
        <v>128</v>
      </c>
      <c r="B11" s="26"/>
      <c r="C11" s="27"/>
      <c r="D11" s="27"/>
      <c r="E11" s="1"/>
      <c r="F11" s="27" t="s">
        <v>129</v>
      </c>
      <c r="G11" s="75">
        <f t="shared" ref="G11:H11" si="4">SUM(G12:G14)</f>
        <v>2812</v>
      </c>
      <c r="H11" s="75">
        <f t="shared" si="4"/>
        <v>2812</v>
      </c>
    </row>
    <row r="12" spans="1:8" s="259" customFormat="1" ht="12.75" hidden="1" customHeight="1">
      <c r="A12" s="4" t="s">
        <v>394</v>
      </c>
      <c r="B12" s="7"/>
      <c r="C12" s="8"/>
      <c r="D12" s="8"/>
      <c r="E12" s="9"/>
      <c r="F12" s="8" t="s">
        <v>383</v>
      </c>
      <c r="G12" s="57">
        <f>'прил 10'!R287</f>
        <v>2094</v>
      </c>
      <c r="H12" s="57">
        <f>'прил 10'!S287</f>
        <v>2094</v>
      </c>
    </row>
    <row r="13" spans="1:8" s="259" customFormat="1" ht="12.75" hidden="1" customHeight="1">
      <c r="A13" s="4" t="s">
        <v>395</v>
      </c>
      <c r="B13" s="7"/>
      <c r="C13" s="8"/>
      <c r="D13" s="8"/>
      <c r="E13" s="9"/>
      <c r="F13" s="8" t="s">
        <v>385</v>
      </c>
      <c r="G13" s="57">
        <f>'прил 10'!R288</f>
        <v>85.6</v>
      </c>
      <c r="H13" s="57">
        <f>'прил 10'!S288</f>
        <v>85.6</v>
      </c>
    </row>
    <row r="14" spans="1:8" s="259" customFormat="1" ht="12.75" hidden="1" customHeight="1">
      <c r="A14" s="4" t="s">
        <v>396</v>
      </c>
      <c r="B14" s="7"/>
      <c r="C14" s="8"/>
      <c r="D14" s="8"/>
      <c r="E14" s="9"/>
      <c r="F14" s="8" t="s">
        <v>384</v>
      </c>
      <c r="G14" s="57">
        <f>'прил 10'!R289</f>
        <v>632.4</v>
      </c>
      <c r="H14" s="57">
        <f>'прил 10'!S289</f>
        <v>632.4</v>
      </c>
    </row>
    <row r="15" spans="1:8" s="258" customFormat="1" ht="15.75" customHeight="1">
      <c r="A15" s="18" t="s">
        <v>140</v>
      </c>
      <c r="B15" s="26"/>
      <c r="C15" s="27"/>
      <c r="D15" s="27"/>
      <c r="E15" s="1"/>
      <c r="F15" s="27" t="s">
        <v>141</v>
      </c>
      <c r="G15" s="75">
        <f t="shared" ref="G15:H15" si="5">G16</f>
        <v>155.4</v>
      </c>
      <c r="H15" s="75">
        <f t="shared" si="5"/>
        <v>155.4</v>
      </c>
    </row>
    <row r="16" spans="1:8" s="258" customFormat="1" ht="15" customHeight="1">
      <c r="A16" s="18" t="s">
        <v>142</v>
      </c>
      <c r="B16" s="26"/>
      <c r="C16" s="27"/>
      <c r="D16" s="27"/>
      <c r="E16" s="1"/>
      <c r="F16" s="27" t="s">
        <v>143</v>
      </c>
      <c r="G16" s="75">
        <f t="shared" ref="G16:H16" si="6">SUM(G17:G18)</f>
        <v>155.4</v>
      </c>
      <c r="H16" s="75">
        <f t="shared" si="6"/>
        <v>155.4</v>
      </c>
    </row>
    <row r="17" spans="1:9" s="259" customFormat="1" ht="12.75" hidden="1" customHeight="1">
      <c r="A17" s="4" t="s">
        <v>388</v>
      </c>
      <c r="B17" s="7"/>
      <c r="C17" s="8"/>
      <c r="D17" s="8"/>
      <c r="E17" s="9"/>
      <c r="F17" s="8" t="s">
        <v>386</v>
      </c>
      <c r="G17" s="57">
        <f>'прил 10'!R292</f>
        <v>56</v>
      </c>
      <c r="H17" s="57">
        <f>'прил 10'!S292</f>
        <v>56</v>
      </c>
    </row>
    <row r="18" spans="1:9" s="259" customFormat="1" ht="12.75" hidden="1" customHeight="1">
      <c r="A18" s="4" t="s">
        <v>389</v>
      </c>
      <c r="B18" s="7"/>
      <c r="C18" s="8"/>
      <c r="D18" s="8"/>
      <c r="E18" s="9"/>
      <c r="F18" s="8" t="s">
        <v>387</v>
      </c>
      <c r="G18" s="57">
        <f>'прил 10'!R293</f>
        <v>99.4</v>
      </c>
      <c r="H18" s="57">
        <f>'прил 10'!S293</f>
        <v>99.4</v>
      </c>
    </row>
    <row r="19" spans="1:9" s="258" customFormat="1" ht="27.75" customHeight="1">
      <c r="A19" s="18" t="s">
        <v>151</v>
      </c>
      <c r="B19" s="26" t="s">
        <v>119</v>
      </c>
      <c r="C19" s="27" t="s">
        <v>124</v>
      </c>
      <c r="D19" s="27" t="s">
        <v>340</v>
      </c>
      <c r="E19" s="1" t="s">
        <v>881</v>
      </c>
      <c r="F19" s="27"/>
      <c r="G19" s="75">
        <f t="shared" ref="G19:H19" si="7">G20+G25</f>
        <v>3210.3</v>
      </c>
      <c r="H19" s="75">
        <f t="shared" si="7"/>
        <v>3320.5</v>
      </c>
      <c r="I19" s="258">
        <v>110078792</v>
      </c>
    </row>
    <row r="20" spans="1:9" s="258" customFormat="1" ht="39" customHeight="1">
      <c r="A20" s="18" t="s">
        <v>126</v>
      </c>
      <c r="B20" s="26"/>
      <c r="C20" s="27"/>
      <c r="D20" s="27"/>
      <c r="E20" s="1"/>
      <c r="F20" s="27" t="s">
        <v>127</v>
      </c>
      <c r="G20" s="75">
        <f t="shared" ref="G20:H20" si="8">G21</f>
        <v>2935.3</v>
      </c>
      <c r="H20" s="75">
        <f t="shared" si="8"/>
        <v>3045.5</v>
      </c>
    </row>
    <row r="21" spans="1:9" s="258" customFormat="1" ht="15" customHeight="1">
      <c r="A21" s="18" t="s">
        <v>128</v>
      </c>
      <c r="B21" s="26"/>
      <c r="C21" s="27"/>
      <c r="D21" s="27"/>
      <c r="E21" s="1"/>
      <c r="F21" s="27" t="s">
        <v>129</v>
      </c>
      <c r="G21" s="75">
        <f t="shared" ref="G21:H21" si="9">SUM(G22:G24)</f>
        <v>2935.3</v>
      </c>
      <c r="H21" s="75">
        <f t="shared" si="9"/>
        <v>3045.5</v>
      </c>
    </row>
    <row r="22" spans="1:9" s="259" customFormat="1" ht="12.75" hidden="1" customHeight="1">
      <c r="A22" s="4" t="s">
        <v>394</v>
      </c>
      <c r="B22" s="7"/>
      <c r="C22" s="8"/>
      <c r="D22" s="8"/>
      <c r="E22" s="9"/>
      <c r="F22" s="8" t="s">
        <v>383</v>
      </c>
      <c r="G22" s="57">
        <f>'прил 10'!R58</f>
        <v>2170</v>
      </c>
      <c r="H22" s="57">
        <f>'прил 10'!S58</f>
        <v>2254.6</v>
      </c>
    </row>
    <row r="23" spans="1:9" s="259" customFormat="1" ht="12.75" hidden="1" customHeight="1">
      <c r="A23" s="4" t="s">
        <v>395</v>
      </c>
      <c r="B23" s="7"/>
      <c r="C23" s="8"/>
      <c r="D23" s="8"/>
      <c r="E23" s="9"/>
      <c r="F23" s="8" t="s">
        <v>385</v>
      </c>
      <c r="G23" s="57">
        <f>'прил 10'!R59</f>
        <v>110</v>
      </c>
      <c r="H23" s="57">
        <f>'прил 10'!S59</f>
        <v>110</v>
      </c>
    </row>
    <row r="24" spans="1:9" s="259" customFormat="1" ht="12.75" hidden="1" customHeight="1">
      <c r="A24" s="4" t="s">
        <v>396</v>
      </c>
      <c r="B24" s="7"/>
      <c r="C24" s="8"/>
      <c r="D24" s="8"/>
      <c r="E24" s="9"/>
      <c r="F24" s="8" t="s">
        <v>384</v>
      </c>
      <c r="G24" s="57">
        <f>'прил 10'!R60</f>
        <v>655.29999999999995</v>
      </c>
      <c r="H24" s="57">
        <f>'прил 10'!S60</f>
        <v>680.9</v>
      </c>
    </row>
    <row r="25" spans="1:9" s="258" customFormat="1" ht="15.75" customHeight="1">
      <c r="A25" s="18" t="s">
        <v>140</v>
      </c>
      <c r="B25" s="26"/>
      <c r="C25" s="27"/>
      <c r="D25" s="27"/>
      <c r="E25" s="1"/>
      <c r="F25" s="27" t="s">
        <v>141</v>
      </c>
      <c r="G25" s="75">
        <f t="shared" ref="G25:H25" si="10">G26</f>
        <v>275</v>
      </c>
      <c r="H25" s="75">
        <f t="shared" si="10"/>
        <v>275</v>
      </c>
    </row>
    <row r="26" spans="1:9" s="258" customFormat="1" ht="15" customHeight="1">
      <c r="A26" s="18" t="s">
        <v>142</v>
      </c>
      <c r="B26" s="26"/>
      <c r="C26" s="27"/>
      <c r="D26" s="27"/>
      <c r="E26" s="1"/>
      <c r="F26" s="27" t="s">
        <v>143</v>
      </c>
      <c r="G26" s="75">
        <f t="shared" ref="G26:H26" si="11">SUM(G27:G28)</f>
        <v>275</v>
      </c>
      <c r="H26" s="75">
        <f t="shared" si="11"/>
        <v>275</v>
      </c>
    </row>
    <row r="27" spans="1:9" s="259" customFormat="1" ht="12.75" hidden="1" customHeight="1">
      <c r="A27" s="4" t="s">
        <v>388</v>
      </c>
      <c r="B27" s="7"/>
      <c r="C27" s="8"/>
      <c r="D27" s="8"/>
      <c r="E27" s="9"/>
      <c r="F27" s="8" t="s">
        <v>386</v>
      </c>
      <c r="G27" s="57">
        <f>'прил 10'!R63</f>
        <v>65</v>
      </c>
      <c r="H27" s="57">
        <f>'прил 10'!S63</f>
        <v>65</v>
      </c>
    </row>
    <row r="28" spans="1:9" s="259" customFormat="1" ht="12.75" hidden="1" customHeight="1">
      <c r="A28" s="4" t="s">
        <v>389</v>
      </c>
      <c r="B28" s="7"/>
      <c r="C28" s="8"/>
      <c r="D28" s="8"/>
      <c r="E28" s="9"/>
      <c r="F28" s="8" t="s">
        <v>387</v>
      </c>
      <c r="G28" s="57">
        <f>'прил 10'!R64</f>
        <v>210</v>
      </c>
      <c r="H28" s="57">
        <f>'прил 10'!S64</f>
        <v>210</v>
      </c>
    </row>
    <row r="29" spans="1:9" s="258" customFormat="1" ht="27.75" customHeight="1">
      <c r="A29" s="18" t="s">
        <v>152</v>
      </c>
      <c r="B29" s="26" t="s">
        <v>119</v>
      </c>
      <c r="C29" s="27" t="s">
        <v>124</v>
      </c>
      <c r="D29" s="27" t="s">
        <v>340</v>
      </c>
      <c r="E29" s="1" t="s">
        <v>882</v>
      </c>
      <c r="F29" s="27"/>
      <c r="G29" s="75">
        <f t="shared" ref="G29:H29" si="12">G30+G35</f>
        <v>1167.3</v>
      </c>
      <c r="H29" s="75">
        <f t="shared" si="12"/>
        <v>1207.4000000000001</v>
      </c>
    </row>
    <row r="30" spans="1:9" s="258" customFormat="1" ht="39" customHeight="1">
      <c r="A30" s="18" t="s">
        <v>126</v>
      </c>
      <c r="B30" s="26"/>
      <c r="C30" s="27"/>
      <c r="D30" s="27"/>
      <c r="E30" s="1"/>
      <c r="F30" s="27" t="s">
        <v>127</v>
      </c>
      <c r="G30" s="75">
        <f t="shared" ref="G30:H30" si="13">G31</f>
        <v>1089.3</v>
      </c>
      <c r="H30" s="75">
        <f t="shared" si="13"/>
        <v>1129.4000000000001</v>
      </c>
    </row>
    <row r="31" spans="1:9" s="258" customFormat="1" ht="15" customHeight="1">
      <c r="A31" s="18" t="s">
        <v>128</v>
      </c>
      <c r="B31" s="26"/>
      <c r="C31" s="27"/>
      <c r="D31" s="27"/>
      <c r="E31" s="1"/>
      <c r="F31" s="27" t="s">
        <v>129</v>
      </c>
      <c r="G31" s="75">
        <f t="shared" ref="G31:H31" si="14">SUM(G32:G34)</f>
        <v>1089.3</v>
      </c>
      <c r="H31" s="75">
        <f t="shared" si="14"/>
        <v>1129.4000000000001</v>
      </c>
    </row>
    <row r="32" spans="1:9" s="259" customFormat="1" ht="12.75" hidden="1" customHeight="1">
      <c r="A32" s="4" t="s">
        <v>394</v>
      </c>
      <c r="B32" s="7"/>
      <c r="C32" s="8"/>
      <c r="D32" s="8"/>
      <c r="E32" s="9"/>
      <c r="F32" s="8" t="s">
        <v>383</v>
      </c>
      <c r="G32" s="57">
        <f>'прил 10'!R68</f>
        <v>789.1</v>
      </c>
      <c r="H32" s="57">
        <f>'прил 10'!S68</f>
        <v>819.9</v>
      </c>
    </row>
    <row r="33" spans="1:8" s="259" customFormat="1" ht="12.75" hidden="1" customHeight="1">
      <c r="A33" s="4" t="s">
        <v>395</v>
      </c>
      <c r="B33" s="7"/>
      <c r="C33" s="8"/>
      <c r="D33" s="8"/>
      <c r="E33" s="9"/>
      <c r="F33" s="8" t="s">
        <v>385</v>
      </c>
      <c r="G33" s="57">
        <f>'прил 10'!R69</f>
        <v>62</v>
      </c>
      <c r="H33" s="57">
        <f>'прил 10'!S69</f>
        <v>62</v>
      </c>
    </row>
    <row r="34" spans="1:8" s="259" customFormat="1" ht="12.75" hidden="1" customHeight="1">
      <c r="A34" s="4" t="s">
        <v>396</v>
      </c>
      <c r="B34" s="7"/>
      <c r="C34" s="8"/>
      <c r="D34" s="8"/>
      <c r="E34" s="9"/>
      <c r="F34" s="8" t="s">
        <v>384</v>
      </c>
      <c r="G34" s="57">
        <f>'прил 10'!R70</f>
        <v>238.2</v>
      </c>
      <c r="H34" s="57">
        <f>'прил 10'!S70</f>
        <v>247.5</v>
      </c>
    </row>
    <row r="35" spans="1:8" s="258" customFormat="1" ht="15.75" customHeight="1">
      <c r="A35" s="18" t="s">
        <v>140</v>
      </c>
      <c r="B35" s="26"/>
      <c r="C35" s="27"/>
      <c r="D35" s="27"/>
      <c r="E35" s="1"/>
      <c r="F35" s="27" t="s">
        <v>141</v>
      </c>
      <c r="G35" s="75">
        <f t="shared" ref="G35:H35" si="15">G36</f>
        <v>78</v>
      </c>
      <c r="H35" s="75">
        <f t="shared" si="15"/>
        <v>78</v>
      </c>
    </row>
    <row r="36" spans="1:8" s="258" customFormat="1" ht="15" customHeight="1">
      <c r="A36" s="18" t="s">
        <v>142</v>
      </c>
      <c r="B36" s="26"/>
      <c r="C36" s="27"/>
      <c r="D36" s="27"/>
      <c r="E36" s="1"/>
      <c r="F36" s="27" t="s">
        <v>143</v>
      </c>
      <c r="G36" s="75">
        <f t="shared" ref="G36:H36" si="16">SUM(G37:G38)</f>
        <v>78</v>
      </c>
      <c r="H36" s="75">
        <f t="shared" si="16"/>
        <v>78</v>
      </c>
    </row>
    <row r="37" spans="1:8" s="259" customFormat="1" ht="12.75" hidden="1" customHeight="1">
      <c r="A37" s="4" t="s">
        <v>388</v>
      </c>
      <c r="B37" s="7"/>
      <c r="C37" s="8"/>
      <c r="D37" s="8"/>
      <c r="E37" s="9"/>
      <c r="F37" s="8" t="s">
        <v>386</v>
      </c>
      <c r="G37" s="57">
        <f>'прил 10'!R73</f>
        <v>36</v>
      </c>
      <c r="H37" s="57">
        <f>'прил 10'!S73</f>
        <v>36</v>
      </c>
    </row>
    <row r="38" spans="1:8" s="259" customFormat="1" ht="12.75" hidden="1" customHeight="1">
      <c r="A38" s="4" t="s">
        <v>389</v>
      </c>
      <c r="B38" s="7"/>
      <c r="C38" s="8"/>
      <c r="D38" s="8"/>
      <c r="E38" s="9"/>
      <c r="F38" s="8" t="s">
        <v>387</v>
      </c>
      <c r="G38" s="57">
        <f>'прил 10'!R74</f>
        <v>42</v>
      </c>
      <c r="H38" s="57">
        <f>'прил 10'!S74</f>
        <v>42</v>
      </c>
    </row>
    <row r="39" spans="1:8" s="258" customFormat="1" ht="18" customHeight="1">
      <c r="A39" s="18" t="s">
        <v>153</v>
      </c>
      <c r="B39" s="26" t="s">
        <v>119</v>
      </c>
      <c r="C39" s="27" t="s">
        <v>124</v>
      </c>
      <c r="D39" s="27" t="s">
        <v>340</v>
      </c>
      <c r="E39" s="1" t="s">
        <v>20</v>
      </c>
      <c r="F39" s="27"/>
      <c r="G39" s="75">
        <f t="shared" ref="G39:H39" si="17">G40+G45</f>
        <v>658.7</v>
      </c>
      <c r="H39" s="75">
        <f t="shared" si="17"/>
        <v>678.7</v>
      </c>
    </row>
    <row r="40" spans="1:8" s="258" customFormat="1" ht="39" customHeight="1">
      <c r="A40" s="18" t="s">
        <v>126</v>
      </c>
      <c r="B40" s="26"/>
      <c r="C40" s="27"/>
      <c r="D40" s="27"/>
      <c r="E40" s="1"/>
      <c r="F40" s="27" t="s">
        <v>127</v>
      </c>
      <c r="G40" s="75">
        <f t="shared" ref="G40:H40" si="18">G41</f>
        <v>533.70000000000005</v>
      </c>
      <c r="H40" s="75">
        <f t="shared" si="18"/>
        <v>553.70000000000005</v>
      </c>
    </row>
    <row r="41" spans="1:8" s="258" customFormat="1" ht="15" customHeight="1">
      <c r="A41" s="18" t="s">
        <v>128</v>
      </c>
      <c r="B41" s="26"/>
      <c r="C41" s="27"/>
      <c r="D41" s="27"/>
      <c r="E41" s="1"/>
      <c r="F41" s="27" t="s">
        <v>129</v>
      </c>
      <c r="G41" s="75">
        <f t="shared" ref="G41:H41" si="19">SUM(G42:G44)</f>
        <v>533.70000000000005</v>
      </c>
      <c r="H41" s="75">
        <f t="shared" si="19"/>
        <v>553.70000000000005</v>
      </c>
    </row>
    <row r="42" spans="1:8" s="259" customFormat="1" ht="12.75" hidden="1" customHeight="1">
      <c r="A42" s="4" t="s">
        <v>394</v>
      </c>
      <c r="B42" s="7"/>
      <c r="C42" s="8"/>
      <c r="D42" s="8"/>
      <c r="E42" s="9"/>
      <c r="F42" s="8" t="s">
        <v>383</v>
      </c>
      <c r="G42" s="57">
        <f>'прил 10'!R78</f>
        <v>394.5</v>
      </c>
      <c r="H42" s="57">
        <f>'прил 10'!S78</f>
        <v>410</v>
      </c>
    </row>
    <row r="43" spans="1:8" s="259" customFormat="1" ht="12.75" hidden="1" customHeight="1">
      <c r="A43" s="4" t="s">
        <v>395</v>
      </c>
      <c r="B43" s="7"/>
      <c r="C43" s="8"/>
      <c r="D43" s="8"/>
      <c r="E43" s="9"/>
      <c r="F43" s="8" t="s">
        <v>385</v>
      </c>
      <c r="G43" s="57">
        <f>'прил 10'!R79</f>
        <v>20</v>
      </c>
      <c r="H43" s="57">
        <f>'прил 10'!S79</f>
        <v>20</v>
      </c>
    </row>
    <row r="44" spans="1:8" s="259" customFormat="1" ht="12.75" hidden="1" customHeight="1">
      <c r="A44" s="4" t="s">
        <v>396</v>
      </c>
      <c r="B44" s="7"/>
      <c r="C44" s="8"/>
      <c r="D44" s="8"/>
      <c r="E44" s="9"/>
      <c r="F44" s="8" t="s">
        <v>384</v>
      </c>
      <c r="G44" s="57">
        <f>'прил 10'!R80</f>
        <v>119.2</v>
      </c>
      <c r="H44" s="57">
        <f>'прил 10'!S80</f>
        <v>123.7</v>
      </c>
    </row>
    <row r="45" spans="1:8" s="258" customFormat="1" ht="15.75" customHeight="1">
      <c r="A45" s="18" t="s">
        <v>140</v>
      </c>
      <c r="B45" s="26"/>
      <c r="C45" s="27"/>
      <c r="D45" s="27"/>
      <c r="E45" s="1"/>
      <c r="F45" s="27" t="s">
        <v>141</v>
      </c>
      <c r="G45" s="75">
        <f t="shared" ref="G45:H45" si="20">G46</f>
        <v>125</v>
      </c>
      <c r="H45" s="75">
        <f t="shared" si="20"/>
        <v>125</v>
      </c>
    </row>
    <row r="46" spans="1:8" s="258" customFormat="1" ht="15" customHeight="1">
      <c r="A46" s="18" t="s">
        <v>142</v>
      </c>
      <c r="B46" s="26"/>
      <c r="C46" s="27"/>
      <c r="D46" s="27"/>
      <c r="E46" s="1"/>
      <c r="F46" s="27" t="s">
        <v>143</v>
      </c>
      <c r="G46" s="75">
        <f t="shared" ref="G46:H46" si="21">SUM(G47:G48)</f>
        <v>125</v>
      </c>
      <c r="H46" s="75">
        <f t="shared" si="21"/>
        <v>125</v>
      </c>
    </row>
    <row r="47" spans="1:8" s="259" customFormat="1" ht="12.75" hidden="1" customHeight="1">
      <c r="A47" s="4" t="s">
        <v>388</v>
      </c>
      <c r="B47" s="7"/>
      <c r="C47" s="8"/>
      <c r="D47" s="8"/>
      <c r="E47" s="9"/>
      <c r="F47" s="8" t="s">
        <v>386</v>
      </c>
      <c r="G47" s="57">
        <f>'прил 10'!R83</f>
        <v>30</v>
      </c>
      <c r="H47" s="57">
        <f>'прил 10'!S83</f>
        <v>30</v>
      </c>
    </row>
    <row r="48" spans="1:8" s="259" customFormat="1" ht="12.75" hidden="1" customHeight="1">
      <c r="A48" s="4" t="s">
        <v>389</v>
      </c>
      <c r="B48" s="7"/>
      <c r="C48" s="8"/>
      <c r="D48" s="8"/>
      <c r="E48" s="9"/>
      <c r="F48" s="8" t="s">
        <v>387</v>
      </c>
      <c r="G48" s="57">
        <f>'прил 10'!R84</f>
        <v>95</v>
      </c>
      <c r="H48" s="57">
        <f>'прил 10'!S84</f>
        <v>95</v>
      </c>
    </row>
    <row r="49" spans="1:8" s="258" customFormat="1" ht="38.25" customHeight="1">
      <c r="A49" s="18" t="s">
        <v>154</v>
      </c>
      <c r="B49" s="26" t="s">
        <v>119</v>
      </c>
      <c r="C49" s="27" t="s">
        <v>124</v>
      </c>
      <c r="D49" s="27" t="s">
        <v>340</v>
      </c>
      <c r="E49" s="1" t="s">
        <v>21</v>
      </c>
      <c r="F49" s="27"/>
      <c r="G49" s="75">
        <f t="shared" ref="G49:H50" si="22">G50</f>
        <v>5</v>
      </c>
      <c r="H49" s="75">
        <f t="shared" si="22"/>
        <v>5</v>
      </c>
    </row>
    <row r="50" spans="1:8" s="258" customFormat="1" ht="15.75" customHeight="1">
      <c r="A50" s="18" t="s">
        <v>140</v>
      </c>
      <c r="B50" s="26"/>
      <c r="C50" s="27"/>
      <c r="D50" s="27"/>
      <c r="E50" s="1"/>
      <c r="F50" s="27" t="s">
        <v>141</v>
      </c>
      <c r="G50" s="75">
        <f t="shared" si="22"/>
        <v>5</v>
      </c>
      <c r="H50" s="75">
        <f t="shared" si="22"/>
        <v>5</v>
      </c>
    </row>
    <row r="51" spans="1:8" s="258" customFormat="1" ht="15" customHeight="1">
      <c r="A51" s="18" t="s">
        <v>142</v>
      </c>
      <c r="B51" s="26"/>
      <c r="C51" s="27"/>
      <c r="D51" s="27"/>
      <c r="E51" s="1"/>
      <c r="F51" s="27" t="s">
        <v>143</v>
      </c>
      <c r="G51" s="75">
        <f t="shared" ref="G51:H51" si="23">SUM(G52:G53)</f>
        <v>5</v>
      </c>
      <c r="H51" s="75">
        <f t="shared" si="23"/>
        <v>5</v>
      </c>
    </row>
    <row r="52" spans="1:8" s="259" customFormat="1" ht="12.75" hidden="1" customHeight="1">
      <c r="A52" s="4" t="s">
        <v>388</v>
      </c>
      <c r="B52" s="7"/>
      <c r="C52" s="8"/>
      <c r="D52" s="8"/>
      <c r="E52" s="9"/>
      <c r="F52" s="8" t="s">
        <v>386</v>
      </c>
      <c r="G52" s="57">
        <f>'прил 10'!R609</f>
        <v>5</v>
      </c>
      <c r="H52" s="57">
        <f>'прил 10'!S609</f>
        <v>5</v>
      </c>
    </row>
    <row r="53" spans="1:8" s="259" customFormat="1" ht="12.75" hidden="1" customHeight="1">
      <c r="A53" s="4" t="s">
        <v>389</v>
      </c>
      <c r="B53" s="7"/>
      <c r="C53" s="8"/>
      <c r="D53" s="8"/>
      <c r="E53" s="9"/>
      <c r="F53" s="8" t="s">
        <v>387</v>
      </c>
      <c r="G53" s="57">
        <f>'прил 10'!R89</f>
        <v>0</v>
      </c>
      <c r="H53" s="57">
        <f>'прил 10'!S89</f>
        <v>0</v>
      </c>
    </row>
    <row r="54" spans="1:8" s="258" customFormat="1" ht="18" customHeight="1">
      <c r="A54" s="18" t="s">
        <v>155</v>
      </c>
      <c r="B54" s="26" t="s">
        <v>119</v>
      </c>
      <c r="C54" s="27" t="s">
        <v>124</v>
      </c>
      <c r="D54" s="27" t="s">
        <v>340</v>
      </c>
      <c r="E54" s="1" t="s">
        <v>22</v>
      </c>
      <c r="F54" s="27"/>
      <c r="G54" s="75">
        <f t="shared" ref="G54:H54" si="24">G55+G58</f>
        <v>25</v>
      </c>
      <c r="H54" s="75">
        <f t="shared" si="24"/>
        <v>25</v>
      </c>
    </row>
    <row r="55" spans="1:8" s="258" customFormat="1" ht="39" customHeight="1">
      <c r="A55" s="18" t="s">
        <v>126</v>
      </c>
      <c r="B55" s="26"/>
      <c r="C55" s="27"/>
      <c r="D55" s="27"/>
      <c r="E55" s="1"/>
      <c r="F55" s="27" t="s">
        <v>127</v>
      </c>
      <c r="G55" s="75">
        <f t="shared" ref="G55:H56" si="25">G56</f>
        <v>7.7</v>
      </c>
      <c r="H55" s="75">
        <f t="shared" si="25"/>
        <v>7.7</v>
      </c>
    </row>
    <row r="56" spans="1:8" s="258" customFormat="1" ht="15" customHeight="1">
      <c r="A56" s="18" t="s">
        <v>128</v>
      </c>
      <c r="B56" s="26"/>
      <c r="C56" s="27"/>
      <c r="D56" s="27"/>
      <c r="E56" s="1"/>
      <c r="F56" s="27" t="s">
        <v>129</v>
      </c>
      <c r="G56" s="75">
        <f t="shared" si="25"/>
        <v>7.7</v>
      </c>
      <c r="H56" s="75">
        <f t="shared" si="25"/>
        <v>7.7</v>
      </c>
    </row>
    <row r="57" spans="1:8" s="259" customFormat="1" ht="12.75" hidden="1" customHeight="1">
      <c r="A57" s="4" t="s">
        <v>395</v>
      </c>
      <c r="B57" s="7"/>
      <c r="C57" s="8"/>
      <c r="D57" s="8"/>
      <c r="E57" s="9"/>
      <c r="F57" s="8" t="s">
        <v>385</v>
      </c>
      <c r="G57" s="57">
        <f>'прил 10'!R94</f>
        <v>7.7</v>
      </c>
      <c r="H57" s="57">
        <f>'прил 10'!S94</f>
        <v>7.7</v>
      </c>
    </row>
    <row r="58" spans="1:8" s="258" customFormat="1" ht="15.75" customHeight="1">
      <c r="A58" s="18" t="s">
        <v>140</v>
      </c>
      <c r="B58" s="26"/>
      <c r="C58" s="27"/>
      <c r="D58" s="27"/>
      <c r="E58" s="1"/>
      <c r="F58" s="27" t="s">
        <v>141</v>
      </c>
      <c r="G58" s="75">
        <f t="shared" ref="G58:H58" si="26">G59</f>
        <v>17.3</v>
      </c>
      <c r="H58" s="75">
        <f t="shared" si="26"/>
        <v>17.3</v>
      </c>
    </row>
    <row r="59" spans="1:8" s="258" customFormat="1" ht="15" customHeight="1">
      <c r="A59" s="18" t="s">
        <v>142</v>
      </c>
      <c r="B59" s="26"/>
      <c r="C59" s="27"/>
      <c r="D59" s="27"/>
      <c r="E59" s="1"/>
      <c r="F59" s="27" t="s">
        <v>143</v>
      </c>
      <c r="G59" s="75">
        <f t="shared" ref="G59:H59" si="27">SUM(G60:G61)</f>
        <v>17.3</v>
      </c>
      <c r="H59" s="75">
        <f t="shared" si="27"/>
        <v>17.3</v>
      </c>
    </row>
    <row r="60" spans="1:8" s="259" customFormat="1" ht="12.75" hidden="1" customHeight="1">
      <c r="A60" s="4" t="s">
        <v>388</v>
      </c>
      <c r="B60" s="7"/>
      <c r="C60" s="8"/>
      <c r="D60" s="8"/>
      <c r="E60" s="9"/>
      <c r="F60" s="8" t="s">
        <v>386</v>
      </c>
      <c r="G60" s="57">
        <f>'прил 10'!R98</f>
        <v>4.3</v>
      </c>
      <c r="H60" s="57">
        <f>'прил 10'!S98</f>
        <v>4.3</v>
      </c>
    </row>
    <row r="61" spans="1:8" s="259" customFormat="1" ht="12.75" hidden="1" customHeight="1">
      <c r="A61" s="4" t="s">
        <v>389</v>
      </c>
      <c r="B61" s="7"/>
      <c r="C61" s="8"/>
      <c r="D61" s="8"/>
      <c r="E61" s="9"/>
      <c r="F61" s="8" t="s">
        <v>387</v>
      </c>
      <c r="G61" s="57">
        <f>'прил 10'!R99</f>
        <v>13</v>
      </c>
      <c r="H61" s="57">
        <f>'прил 10'!S99</f>
        <v>13</v>
      </c>
    </row>
    <row r="62" spans="1:8" s="258" customFormat="1" ht="18" customHeight="1">
      <c r="A62" s="18" t="s">
        <v>334</v>
      </c>
      <c r="B62" s="26" t="s">
        <v>119</v>
      </c>
      <c r="C62" s="27" t="s">
        <v>124</v>
      </c>
      <c r="D62" s="27" t="s">
        <v>340</v>
      </c>
      <c r="E62" s="1" t="s">
        <v>24</v>
      </c>
      <c r="F62" s="27"/>
      <c r="G62" s="75">
        <f t="shared" ref="G62:H62" si="28">G63+G68</f>
        <v>583.70000000000005</v>
      </c>
      <c r="H62" s="75">
        <f t="shared" si="28"/>
        <v>603.70000000000005</v>
      </c>
    </row>
    <row r="63" spans="1:8" s="258" customFormat="1" ht="39" customHeight="1">
      <c r="A63" s="18" t="s">
        <v>126</v>
      </c>
      <c r="B63" s="26"/>
      <c r="C63" s="27"/>
      <c r="D63" s="27"/>
      <c r="E63" s="1"/>
      <c r="F63" s="27" t="s">
        <v>127</v>
      </c>
      <c r="G63" s="75">
        <f t="shared" ref="G63:H63" si="29">G64</f>
        <v>533.70000000000005</v>
      </c>
      <c r="H63" s="75">
        <f t="shared" si="29"/>
        <v>553.70000000000005</v>
      </c>
    </row>
    <row r="64" spans="1:8" s="258" customFormat="1" ht="15" customHeight="1">
      <c r="A64" s="18" t="s">
        <v>128</v>
      </c>
      <c r="B64" s="26"/>
      <c r="C64" s="27"/>
      <c r="D64" s="27"/>
      <c r="E64" s="1"/>
      <c r="F64" s="27" t="s">
        <v>129</v>
      </c>
      <c r="G64" s="75">
        <f t="shared" ref="G64:H64" si="30">SUM(G65:G67)</f>
        <v>533.70000000000005</v>
      </c>
      <c r="H64" s="75">
        <f t="shared" si="30"/>
        <v>553.70000000000005</v>
      </c>
    </row>
    <row r="65" spans="1:8" s="259" customFormat="1" ht="12.75" hidden="1" customHeight="1">
      <c r="A65" s="4" t="s">
        <v>394</v>
      </c>
      <c r="B65" s="7"/>
      <c r="C65" s="8"/>
      <c r="D65" s="8"/>
      <c r="E65" s="9"/>
      <c r="F65" s="8" t="s">
        <v>383</v>
      </c>
      <c r="G65" s="57">
        <f>'прил 10'!R1276</f>
        <v>394.5</v>
      </c>
      <c r="H65" s="57">
        <f>'прил 10'!S1276</f>
        <v>410</v>
      </c>
    </row>
    <row r="66" spans="1:8" s="259" customFormat="1" ht="12.75" hidden="1" customHeight="1">
      <c r="A66" s="4" t="s">
        <v>395</v>
      </c>
      <c r="B66" s="7"/>
      <c r="C66" s="8"/>
      <c r="D66" s="8"/>
      <c r="E66" s="9"/>
      <c r="F66" s="8" t="s">
        <v>385</v>
      </c>
      <c r="G66" s="57">
        <f>'прил 10'!R1277</f>
        <v>20</v>
      </c>
      <c r="H66" s="57">
        <f>'прил 10'!S1277</f>
        <v>20</v>
      </c>
    </row>
    <row r="67" spans="1:8" s="259" customFormat="1" ht="12.75" hidden="1" customHeight="1">
      <c r="A67" s="4" t="s">
        <v>396</v>
      </c>
      <c r="B67" s="7"/>
      <c r="C67" s="8"/>
      <c r="D67" s="8"/>
      <c r="E67" s="9"/>
      <c r="F67" s="8" t="s">
        <v>384</v>
      </c>
      <c r="G67" s="57">
        <f>'прил 10'!R1278</f>
        <v>119.2</v>
      </c>
      <c r="H67" s="57">
        <f>'прил 10'!S1278</f>
        <v>123.7</v>
      </c>
    </row>
    <row r="68" spans="1:8" s="258" customFormat="1" ht="15.75" customHeight="1">
      <c r="A68" s="18" t="s">
        <v>140</v>
      </c>
      <c r="B68" s="26"/>
      <c r="C68" s="27"/>
      <c r="D68" s="27"/>
      <c r="E68" s="1"/>
      <c r="F68" s="27" t="s">
        <v>141</v>
      </c>
      <c r="G68" s="75">
        <f t="shared" ref="G68:H68" si="31">G69</f>
        <v>50</v>
      </c>
      <c r="H68" s="75">
        <f t="shared" si="31"/>
        <v>50</v>
      </c>
    </row>
    <row r="69" spans="1:8" s="258" customFormat="1" ht="15" customHeight="1">
      <c r="A69" s="18" t="s">
        <v>142</v>
      </c>
      <c r="B69" s="26"/>
      <c r="C69" s="27"/>
      <c r="D69" s="27"/>
      <c r="E69" s="1"/>
      <c r="F69" s="27" t="s">
        <v>143</v>
      </c>
      <c r="G69" s="75">
        <f t="shared" ref="G69:H69" si="32">SUM(G70:G71)</f>
        <v>50</v>
      </c>
      <c r="H69" s="75">
        <f t="shared" si="32"/>
        <v>50</v>
      </c>
    </row>
    <row r="70" spans="1:8" s="259" customFormat="1" ht="12.75" hidden="1" customHeight="1">
      <c r="A70" s="4" t="s">
        <v>388</v>
      </c>
      <c r="B70" s="7"/>
      <c r="C70" s="8"/>
      <c r="D70" s="8"/>
      <c r="E70" s="9"/>
      <c r="F70" s="8" t="s">
        <v>386</v>
      </c>
      <c r="G70" s="57">
        <f>'прил 10'!R1281</f>
        <v>50</v>
      </c>
      <c r="H70" s="57">
        <f>'прил 10'!S1281</f>
        <v>50</v>
      </c>
    </row>
    <row r="71" spans="1:8" s="259" customFormat="1" ht="12.75" hidden="1" customHeight="1">
      <c r="A71" s="4" t="s">
        <v>389</v>
      </c>
      <c r="B71" s="7"/>
      <c r="C71" s="8"/>
      <c r="D71" s="8"/>
      <c r="E71" s="9"/>
      <c r="F71" s="8" t="s">
        <v>387</v>
      </c>
      <c r="G71" s="57">
        <f>'прил 10'!R1282</f>
        <v>0</v>
      </c>
      <c r="H71" s="57">
        <f>'прил 10'!S1282</f>
        <v>0</v>
      </c>
    </row>
    <row r="72" spans="1:8" s="258" customFormat="1" ht="17.25" customHeight="1">
      <c r="A72" s="18" t="s">
        <v>125</v>
      </c>
      <c r="B72" s="26" t="s">
        <v>119</v>
      </c>
      <c r="C72" s="27" t="s">
        <v>124</v>
      </c>
      <c r="D72" s="27" t="s">
        <v>340</v>
      </c>
      <c r="E72" s="1" t="s">
        <v>342</v>
      </c>
      <c r="F72" s="27"/>
      <c r="G72" s="75">
        <f t="shared" ref="G72:H73" si="33">G73</f>
        <v>1348.8000000000002</v>
      </c>
      <c r="H72" s="75">
        <f t="shared" si="33"/>
        <v>1368.1</v>
      </c>
    </row>
    <row r="73" spans="1:8" s="258" customFormat="1" ht="38.25" customHeight="1">
      <c r="A73" s="18" t="s">
        <v>126</v>
      </c>
      <c r="B73" s="26"/>
      <c r="C73" s="27"/>
      <c r="D73" s="27"/>
      <c r="E73" s="1"/>
      <c r="F73" s="27" t="s">
        <v>127</v>
      </c>
      <c r="G73" s="75">
        <f t="shared" si="33"/>
        <v>1348.8000000000002</v>
      </c>
      <c r="H73" s="75">
        <f t="shared" si="33"/>
        <v>1368.1</v>
      </c>
    </row>
    <row r="74" spans="1:8" s="258" customFormat="1" ht="15" customHeight="1">
      <c r="A74" s="18" t="s">
        <v>128</v>
      </c>
      <c r="B74" s="26"/>
      <c r="C74" s="27"/>
      <c r="D74" s="27"/>
      <c r="E74" s="1"/>
      <c r="F74" s="27" t="s">
        <v>129</v>
      </c>
      <c r="G74" s="75">
        <f t="shared" ref="G74:H74" si="34">SUM(G75:G76)</f>
        <v>1348.8000000000002</v>
      </c>
      <c r="H74" s="75">
        <f t="shared" si="34"/>
        <v>1368.1</v>
      </c>
    </row>
    <row r="75" spans="1:8" s="259" customFormat="1" ht="15" hidden="1" customHeight="1">
      <c r="A75" s="4" t="s">
        <v>394</v>
      </c>
      <c r="B75" s="7"/>
      <c r="C75" s="8"/>
      <c r="D75" s="8"/>
      <c r="E75" s="9"/>
      <c r="F75" s="8" t="s">
        <v>383</v>
      </c>
      <c r="G75" s="57">
        <f>'прил 10'!R17</f>
        <v>1035.9000000000001</v>
      </c>
      <c r="H75" s="57">
        <f>'прил 10'!S17</f>
        <v>1050.7</v>
      </c>
    </row>
    <row r="76" spans="1:8" s="259" customFormat="1" ht="15" hidden="1" customHeight="1">
      <c r="A76" s="4" t="s">
        <v>396</v>
      </c>
      <c r="B76" s="7"/>
      <c r="C76" s="8"/>
      <c r="D76" s="8"/>
      <c r="E76" s="9"/>
      <c r="F76" s="8" t="s">
        <v>384</v>
      </c>
      <c r="G76" s="57">
        <f>'прил 10'!R18</f>
        <v>312.89999999999998</v>
      </c>
      <c r="H76" s="57">
        <f>'прил 10'!S18</f>
        <v>317.39999999999998</v>
      </c>
    </row>
    <row r="77" spans="1:8" s="258" customFormat="1" ht="15.75" customHeight="1">
      <c r="A77" s="18" t="s">
        <v>407</v>
      </c>
      <c r="B77" s="26" t="s">
        <v>119</v>
      </c>
      <c r="C77" s="27" t="s">
        <v>124</v>
      </c>
      <c r="D77" s="27" t="s">
        <v>340</v>
      </c>
      <c r="E77" s="1" t="s">
        <v>344</v>
      </c>
      <c r="F77" s="27"/>
      <c r="G77" s="75">
        <f t="shared" ref="G77:H77" si="35">G78+G83+G87+G90</f>
        <v>33671.4</v>
      </c>
      <c r="H77" s="75">
        <f t="shared" si="35"/>
        <v>34309.799999999996</v>
      </c>
    </row>
    <row r="78" spans="1:8" s="258" customFormat="1" ht="39" customHeight="1">
      <c r="A78" s="18" t="s">
        <v>126</v>
      </c>
      <c r="B78" s="26"/>
      <c r="C78" s="27"/>
      <c r="D78" s="27"/>
      <c r="E78" s="1"/>
      <c r="F78" s="27" t="s">
        <v>127</v>
      </c>
      <c r="G78" s="75">
        <f t="shared" ref="G78:H78" si="36">G79</f>
        <v>25706</v>
      </c>
      <c r="H78" s="75">
        <f t="shared" si="36"/>
        <v>26075.1</v>
      </c>
    </row>
    <row r="79" spans="1:8" s="258" customFormat="1" ht="15" customHeight="1">
      <c r="A79" s="18" t="s">
        <v>128</v>
      </c>
      <c r="B79" s="26"/>
      <c r="C79" s="27"/>
      <c r="D79" s="27"/>
      <c r="E79" s="1"/>
      <c r="F79" s="27" t="s">
        <v>129</v>
      </c>
      <c r="G79" s="75">
        <f t="shared" ref="G79:H79" si="37">SUM(G80:G82)</f>
        <v>25706</v>
      </c>
      <c r="H79" s="75">
        <f t="shared" si="37"/>
        <v>26075.1</v>
      </c>
    </row>
    <row r="80" spans="1:8" s="259" customFormat="1" ht="12.75" hidden="1" customHeight="1">
      <c r="A80" s="4" t="s">
        <v>394</v>
      </c>
      <c r="B80" s="7"/>
      <c r="C80" s="8"/>
      <c r="D80" s="8"/>
      <c r="E80" s="9"/>
      <c r="F80" s="8" t="s">
        <v>383</v>
      </c>
      <c r="G80" s="57">
        <f>'прил 10'!R103</f>
        <v>19587.3</v>
      </c>
      <c r="H80" s="57">
        <f>'прил 10'!S103</f>
        <v>19868.599999999999</v>
      </c>
    </row>
    <row r="81" spans="1:8" s="259" customFormat="1" ht="12.75" hidden="1" customHeight="1">
      <c r="A81" s="4" t="s">
        <v>395</v>
      </c>
      <c r="B81" s="7"/>
      <c r="C81" s="8"/>
      <c r="D81" s="8"/>
      <c r="E81" s="9"/>
      <c r="F81" s="8" t="s">
        <v>385</v>
      </c>
      <c r="G81" s="57">
        <f>'прил 10'!R104</f>
        <v>263.3</v>
      </c>
      <c r="H81" s="57">
        <f>'прил 10'!S104</f>
        <v>267</v>
      </c>
    </row>
    <row r="82" spans="1:8" s="259" customFormat="1" ht="12.75" hidden="1" customHeight="1">
      <c r="A82" s="4" t="s">
        <v>396</v>
      </c>
      <c r="B82" s="7"/>
      <c r="C82" s="8"/>
      <c r="D82" s="8"/>
      <c r="E82" s="9"/>
      <c r="F82" s="8" t="s">
        <v>384</v>
      </c>
      <c r="G82" s="57">
        <f>'прил 10'!R105</f>
        <v>5855.4</v>
      </c>
      <c r="H82" s="57">
        <f>'прил 10'!S105</f>
        <v>5939.5</v>
      </c>
    </row>
    <row r="83" spans="1:8" s="258" customFormat="1" ht="15.75" customHeight="1">
      <c r="A83" s="18" t="s">
        <v>140</v>
      </c>
      <c r="B83" s="26"/>
      <c r="C83" s="27"/>
      <c r="D83" s="27"/>
      <c r="E83" s="1"/>
      <c r="F83" s="27" t="s">
        <v>141</v>
      </c>
      <c r="G83" s="75">
        <f t="shared" ref="G83:H83" si="38">G84</f>
        <v>6187.7</v>
      </c>
      <c r="H83" s="75">
        <f t="shared" si="38"/>
        <v>6276.5999999999995</v>
      </c>
    </row>
    <row r="84" spans="1:8" s="258" customFormat="1" ht="15" customHeight="1">
      <c r="A84" s="18" t="s">
        <v>142</v>
      </c>
      <c r="B84" s="26"/>
      <c r="C84" s="27"/>
      <c r="D84" s="27"/>
      <c r="E84" s="1"/>
      <c r="F84" s="27" t="s">
        <v>143</v>
      </c>
      <c r="G84" s="75">
        <f t="shared" ref="G84:H84" si="39">SUM(G85:G86)</f>
        <v>6187.7</v>
      </c>
      <c r="H84" s="75">
        <f t="shared" si="39"/>
        <v>6276.5999999999995</v>
      </c>
    </row>
    <row r="85" spans="1:8" s="259" customFormat="1" ht="12.75" hidden="1" customHeight="1">
      <c r="A85" s="4" t="s">
        <v>388</v>
      </c>
      <c r="B85" s="7"/>
      <c r="C85" s="8"/>
      <c r="D85" s="8"/>
      <c r="E85" s="9"/>
      <c r="F85" s="8" t="s">
        <v>386</v>
      </c>
      <c r="G85" s="57">
        <f>'прил 10'!R108</f>
        <v>829</v>
      </c>
      <c r="H85" s="57">
        <f>'прил 10'!S108</f>
        <v>840.9</v>
      </c>
    </row>
    <row r="86" spans="1:8" s="259" customFormat="1" ht="12.75" hidden="1" customHeight="1">
      <c r="A86" s="4" t="s">
        <v>389</v>
      </c>
      <c r="B86" s="7"/>
      <c r="C86" s="8"/>
      <c r="D86" s="8"/>
      <c r="E86" s="9"/>
      <c r="F86" s="8" t="s">
        <v>387</v>
      </c>
      <c r="G86" s="57">
        <f>'прил 10'!R109</f>
        <v>5358.7</v>
      </c>
      <c r="H86" s="57">
        <f>'прил 10'!S109</f>
        <v>5435.7</v>
      </c>
    </row>
    <row r="87" spans="1:8" s="258" customFormat="1" ht="15.75" hidden="1" customHeight="1">
      <c r="A87" s="18" t="s">
        <v>175</v>
      </c>
      <c r="B87" s="26"/>
      <c r="C87" s="27"/>
      <c r="D87" s="27"/>
      <c r="E87" s="1"/>
      <c r="F87" s="27" t="s">
        <v>225</v>
      </c>
      <c r="G87" s="75">
        <f t="shared" ref="G87:H88" si="40">G88</f>
        <v>0</v>
      </c>
      <c r="H87" s="75">
        <f t="shared" si="40"/>
        <v>0</v>
      </c>
    </row>
    <row r="88" spans="1:8" s="258" customFormat="1" ht="15" hidden="1" customHeight="1">
      <c r="A88" s="18" t="s">
        <v>176</v>
      </c>
      <c r="B88" s="26"/>
      <c r="C88" s="27"/>
      <c r="D88" s="27"/>
      <c r="E88" s="1"/>
      <c r="F88" s="27" t="s">
        <v>502</v>
      </c>
      <c r="G88" s="75">
        <f t="shared" si="40"/>
        <v>0</v>
      </c>
      <c r="H88" s="75">
        <f t="shared" si="40"/>
        <v>0</v>
      </c>
    </row>
    <row r="89" spans="1:8" s="259" customFormat="1" ht="12.75" hidden="1" customHeight="1">
      <c r="A89" s="4" t="s">
        <v>185</v>
      </c>
      <c r="B89" s="7"/>
      <c r="C89" s="8"/>
      <c r="D89" s="8"/>
      <c r="E89" s="9"/>
      <c r="F89" s="8" t="s">
        <v>184</v>
      </c>
      <c r="G89" s="57"/>
      <c r="H89" s="57"/>
    </row>
    <row r="90" spans="1:8" s="258" customFormat="1" ht="15.75" customHeight="1">
      <c r="A90" s="18" t="s">
        <v>144</v>
      </c>
      <c r="B90" s="26"/>
      <c r="C90" s="27"/>
      <c r="D90" s="27"/>
      <c r="E90" s="1"/>
      <c r="F90" s="27" t="s">
        <v>145</v>
      </c>
      <c r="G90" s="75">
        <f t="shared" ref="G90:H90" si="41">G91</f>
        <v>1777.6999999999998</v>
      </c>
      <c r="H90" s="75">
        <f t="shared" si="41"/>
        <v>1958.1000000000001</v>
      </c>
    </row>
    <row r="91" spans="1:8" s="258" customFormat="1" ht="15" customHeight="1">
      <c r="A91" s="18" t="s">
        <v>146</v>
      </c>
      <c r="B91" s="26"/>
      <c r="C91" s="27"/>
      <c r="D91" s="27"/>
      <c r="E91" s="1"/>
      <c r="F91" s="27" t="s">
        <v>147</v>
      </c>
      <c r="G91" s="75">
        <f t="shared" ref="G91:H91" si="42">SUM(G92:G94)</f>
        <v>1777.6999999999998</v>
      </c>
      <c r="H91" s="75">
        <f t="shared" si="42"/>
        <v>1958.1000000000001</v>
      </c>
    </row>
    <row r="92" spans="1:8" s="259" customFormat="1" ht="12.75" hidden="1" customHeight="1">
      <c r="A92" s="4" t="s">
        <v>392</v>
      </c>
      <c r="B92" s="7"/>
      <c r="C92" s="8"/>
      <c r="D92" s="8"/>
      <c r="E92" s="9"/>
      <c r="F92" s="8" t="s">
        <v>390</v>
      </c>
      <c r="G92" s="57">
        <f>'прил 10'!R115</f>
        <v>1708.1</v>
      </c>
      <c r="H92" s="57">
        <f>'прил 10'!S115</f>
        <v>1887.4</v>
      </c>
    </row>
    <row r="93" spans="1:8" s="259" customFormat="1" ht="12.75" hidden="1" customHeight="1">
      <c r="A93" s="4" t="s">
        <v>393</v>
      </c>
      <c r="B93" s="7"/>
      <c r="C93" s="8"/>
      <c r="D93" s="8"/>
      <c r="E93" s="9"/>
      <c r="F93" s="8" t="s">
        <v>391</v>
      </c>
      <c r="G93" s="57">
        <f>'прил 10'!R116</f>
        <v>61.5</v>
      </c>
      <c r="H93" s="57">
        <f>'прил 10'!S116</f>
        <v>62.4</v>
      </c>
    </row>
    <row r="94" spans="1:8" s="259" customFormat="1" ht="12.75" hidden="1" customHeight="1">
      <c r="A94" s="4" t="s">
        <v>36</v>
      </c>
      <c r="B94" s="7"/>
      <c r="C94" s="8"/>
      <c r="D94" s="8"/>
      <c r="E94" s="9"/>
      <c r="F94" s="8" t="s">
        <v>183</v>
      </c>
      <c r="G94" s="57">
        <f>'прил 10'!R117</f>
        <v>8.1</v>
      </c>
      <c r="H94" s="57">
        <f>'прил 10'!S117</f>
        <v>8.3000000000000007</v>
      </c>
    </row>
    <row r="95" spans="1:8" s="258" customFormat="1" ht="26.25" customHeight="1">
      <c r="A95" s="18" t="s">
        <v>268</v>
      </c>
      <c r="B95" s="26" t="s">
        <v>119</v>
      </c>
      <c r="C95" s="27" t="s">
        <v>124</v>
      </c>
      <c r="D95" s="27" t="s">
        <v>340</v>
      </c>
      <c r="E95" s="1" t="s">
        <v>367</v>
      </c>
      <c r="F95" s="27"/>
      <c r="G95" s="75">
        <f t="shared" ref="G95:H95" si="43">G96+G101+G105+G108</f>
        <v>9683.6999999999989</v>
      </c>
      <c r="H95" s="75">
        <f t="shared" si="43"/>
        <v>9822.6</v>
      </c>
    </row>
    <row r="96" spans="1:8" s="258" customFormat="1" ht="39" customHeight="1">
      <c r="A96" s="18" t="s">
        <v>126</v>
      </c>
      <c r="B96" s="26"/>
      <c r="C96" s="27"/>
      <c r="D96" s="27"/>
      <c r="E96" s="1"/>
      <c r="F96" s="27" t="s">
        <v>127</v>
      </c>
      <c r="G96" s="75">
        <f t="shared" ref="G96:H96" si="44">G97</f>
        <v>9286.7999999999993</v>
      </c>
      <c r="H96" s="75">
        <f t="shared" si="44"/>
        <v>9420.1</v>
      </c>
    </row>
    <row r="97" spans="1:8" s="258" customFormat="1" ht="15" customHeight="1">
      <c r="A97" s="18" t="s">
        <v>128</v>
      </c>
      <c r="B97" s="26"/>
      <c r="C97" s="27"/>
      <c r="D97" s="27"/>
      <c r="E97" s="1"/>
      <c r="F97" s="27" t="s">
        <v>129</v>
      </c>
      <c r="G97" s="75">
        <f t="shared" ref="G97:H97" si="45">SUM(G98:G100)</f>
        <v>9286.7999999999993</v>
      </c>
      <c r="H97" s="75">
        <f t="shared" si="45"/>
        <v>9420.1</v>
      </c>
    </row>
    <row r="98" spans="1:8" s="259" customFormat="1" ht="12.75" hidden="1" customHeight="1">
      <c r="A98" s="4" t="s">
        <v>394</v>
      </c>
      <c r="B98" s="7"/>
      <c r="C98" s="8"/>
      <c r="D98" s="8"/>
      <c r="E98" s="9"/>
      <c r="F98" s="8" t="s">
        <v>383</v>
      </c>
      <c r="G98" s="57">
        <f>'прил 10'!R614</f>
        <v>7097.4</v>
      </c>
      <c r="H98" s="57">
        <f>'прил 10'!S614</f>
        <v>7199.3</v>
      </c>
    </row>
    <row r="99" spans="1:8" s="259" customFormat="1" ht="12.75" hidden="1" customHeight="1">
      <c r="A99" s="4" t="s">
        <v>395</v>
      </c>
      <c r="B99" s="7"/>
      <c r="C99" s="8"/>
      <c r="D99" s="8"/>
      <c r="E99" s="9"/>
      <c r="F99" s="8" t="s">
        <v>385</v>
      </c>
      <c r="G99" s="57">
        <f>'прил 10'!R615</f>
        <v>68.099999999999994</v>
      </c>
      <c r="H99" s="57">
        <f>'прил 10'!S615</f>
        <v>69</v>
      </c>
    </row>
    <row r="100" spans="1:8" s="259" customFormat="1" ht="12.75" hidden="1" customHeight="1">
      <c r="A100" s="4" t="s">
        <v>396</v>
      </c>
      <c r="B100" s="7"/>
      <c r="C100" s="8"/>
      <c r="D100" s="8"/>
      <c r="E100" s="9"/>
      <c r="F100" s="8" t="s">
        <v>384</v>
      </c>
      <c r="G100" s="57">
        <f>'прил 10'!R616</f>
        <v>2121.3000000000002</v>
      </c>
      <c r="H100" s="57">
        <f>'прил 10'!S616</f>
        <v>2151.8000000000002</v>
      </c>
    </row>
    <row r="101" spans="1:8" s="258" customFormat="1" ht="15.75" customHeight="1">
      <c r="A101" s="18" t="s">
        <v>140</v>
      </c>
      <c r="B101" s="26"/>
      <c r="C101" s="27"/>
      <c r="D101" s="27"/>
      <c r="E101" s="1"/>
      <c r="F101" s="27" t="s">
        <v>141</v>
      </c>
      <c r="G101" s="75">
        <f t="shared" ref="G101:H101" si="46">G102</f>
        <v>396.9</v>
      </c>
      <c r="H101" s="75">
        <f t="shared" si="46"/>
        <v>402.5</v>
      </c>
    </row>
    <row r="102" spans="1:8" s="258" customFormat="1" ht="15" customHeight="1">
      <c r="A102" s="18" t="s">
        <v>142</v>
      </c>
      <c r="B102" s="26"/>
      <c r="C102" s="27"/>
      <c r="D102" s="27"/>
      <c r="E102" s="1"/>
      <c r="F102" s="27" t="s">
        <v>143</v>
      </c>
      <c r="G102" s="75">
        <f t="shared" ref="G102:H102" si="47">SUM(G103:G104)</f>
        <v>396.9</v>
      </c>
      <c r="H102" s="75">
        <f t="shared" si="47"/>
        <v>402.5</v>
      </c>
    </row>
    <row r="103" spans="1:8" s="259" customFormat="1" ht="12.75" hidden="1" customHeight="1">
      <c r="A103" s="4" t="s">
        <v>388</v>
      </c>
      <c r="B103" s="7"/>
      <c r="C103" s="8"/>
      <c r="D103" s="8"/>
      <c r="E103" s="9"/>
      <c r="F103" s="8" t="s">
        <v>386</v>
      </c>
      <c r="G103" s="57">
        <f>'прил 10'!R619</f>
        <v>163</v>
      </c>
      <c r="H103" s="57">
        <f>'прил 10'!S619</f>
        <v>165.3</v>
      </c>
    </row>
    <row r="104" spans="1:8" s="259" customFormat="1" ht="12.75" hidden="1" customHeight="1">
      <c r="A104" s="4" t="s">
        <v>389</v>
      </c>
      <c r="B104" s="7"/>
      <c r="C104" s="8"/>
      <c r="D104" s="8"/>
      <c r="E104" s="9"/>
      <c r="F104" s="8" t="s">
        <v>387</v>
      </c>
      <c r="G104" s="57">
        <f>'прил 10'!R620</f>
        <v>233.9</v>
      </c>
      <c r="H104" s="57">
        <f>'прил 10'!S620</f>
        <v>237.2</v>
      </c>
    </row>
    <row r="105" spans="1:8" s="258" customFormat="1" ht="15.75" hidden="1" customHeight="1">
      <c r="A105" s="18" t="s">
        <v>175</v>
      </c>
      <c r="B105" s="26"/>
      <c r="C105" s="27"/>
      <c r="D105" s="27"/>
      <c r="E105" s="1"/>
      <c r="F105" s="27" t="s">
        <v>225</v>
      </c>
      <c r="G105" s="75">
        <f t="shared" ref="G105:H106" si="48">G106</f>
        <v>0</v>
      </c>
      <c r="H105" s="75">
        <f t="shared" si="48"/>
        <v>0</v>
      </c>
    </row>
    <row r="106" spans="1:8" s="258" customFormat="1" ht="15" hidden="1" customHeight="1">
      <c r="A106" s="18" t="s">
        <v>176</v>
      </c>
      <c r="B106" s="26"/>
      <c r="C106" s="27"/>
      <c r="D106" s="27"/>
      <c r="E106" s="1"/>
      <c r="F106" s="27" t="s">
        <v>502</v>
      </c>
      <c r="G106" s="75">
        <f t="shared" si="48"/>
        <v>0</v>
      </c>
      <c r="H106" s="75">
        <f t="shared" si="48"/>
        <v>0</v>
      </c>
    </row>
    <row r="107" spans="1:8" s="259" customFormat="1" ht="12.75" hidden="1" customHeight="1">
      <c r="A107" s="4" t="s">
        <v>185</v>
      </c>
      <c r="B107" s="7"/>
      <c r="C107" s="8"/>
      <c r="D107" s="8"/>
      <c r="E107" s="9"/>
      <c r="F107" s="8" t="s">
        <v>184</v>
      </c>
      <c r="G107" s="57"/>
      <c r="H107" s="57"/>
    </row>
    <row r="108" spans="1:8" s="258" customFormat="1" ht="15.75" hidden="1" customHeight="1">
      <c r="A108" s="18" t="s">
        <v>144</v>
      </c>
      <c r="B108" s="26"/>
      <c r="C108" s="27"/>
      <c r="D108" s="27"/>
      <c r="E108" s="1"/>
      <c r="F108" s="27" t="s">
        <v>145</v>
      </c>
      <c r="G108" s="75">
        <f t="shared" ref="G108:H108" si="49">G109</f>
        <v>0</v>
      </c>
      <c r="H108" s="75">
        <f t="shared" si="49"/>
        <v>0</v>
      </c>
    </row>
    <row r="109" spans="1:8" s="258" customFormat="1" ht="15" hidden="1" customHeight="1">
      <c r="A109" s="18" t="s">
        <v>146</v>
      </c>
      <c r="B109" s="26"/>
      <c r="C109" s="27"/>
      <c r="D109" s="27"/>
      <c r="E109" s="1"/>
      <c r="F109" s="27" t="s">
        <v>147</v>
      </c>
      <c r="G109" s="75">
        <f t="shared" ref="G109:H109" si="50">SUM(G110:G112)</f>
        <v>0</v>
      </c>
      <c r="H109" s="75">
        <f t="shared" si="50"/>
        <v>0</v>
      </c>
    </row>
    <row r="110" spans="1:8" s="259" customFormat="1" ht="12.75" hidden="1" customHeight="1">
      <c r="A110" s="4" t="s">
        <v>392</v>
      </c>
      <c r="B110" s="7"/>
      <c r="C110" s="8"/>
      <c r="D110" s="8"/>
      <c r="E110" s="9"/>
      <c r="F110" s="8" t="s">
        <v>390</v>
      </c>
      <c r="G110" s="57"/>
      <c r="H110" s="57"/>
    </row>
    <row r="111" spans="1:8" s="259" customFormat="1" ht="12.75" hidden="1" customHeight="1">
      <c r="A111" s="4" t="s">
        <v>393</v>
      </c>
      <c r="B111" s="7"/>
      <c r="C111" s="8"/>
      <c r="D111" s="8"/>
      <c r="E111" s="9"/>
      <c r="F111" s="8" t="s">
        <v>391</v>
      </c>
      <c r="G111" s="57"/>
      <c r="H111" s="57"/>
    </row>
    <row r="112" spans="1:8" s="259" customFormat="1" ht="12.75" hidden="1" customHeight="1">
      <c r="A112" s="4" t="s">
        <v>36</v>
      </c>
      <c r="B112" s="7"/>
      <c r="C112" s="8"/>
      <c r="D112" s="8"/>
      <c r="E112" s="9"/>
      <c r="F112" s="8" t="s">
        <v>183</v>
      </c>
      <c r="G112" s="57"/>
      <c r="H112" s="57"/>
    </row>
    <row r="113" spans="1:8" s="258" customFormat="1" ht="14.25" customHeight="1">
      <c r="A113" s="18" t="s">
        <v>335</v>
      </c>
      <c r="B113" s="26" t="s">
        <v>119</v>
      </c>
      <c r="C113" s="27" t="s">
        <v>124</v>
      </c>
      <c r="D113" s="27" t="s">
        <v>340</v>
      </c>
      <c r="E113" s="1" t="s">
        <v>380</v>
      </c>
      <c r="F113" s="27"/>
      <c r="G113" s="75">
        <f t="shared" ref="G113:H113" si="51">G114+G119+G123+G126</f>
        <v>12260.9</v>
      </c>
      <c r="H113" s="75">
        <f t="shared" si="51"/>
        <v>12285.3</v>
      </c>
    </row>
    <row r="114" spans="1:8" s="258" customFormat="1" ht="39" customHeight="1">
      <c r="A114" s="18" t="s">
        <v>126</v>
      </c>
      <c r="B114" s="26"/>
      <c r="C114" s="27"/>
      <c r="D114" s="27"/>
      <c r="E114" s="1"/>
      <c r="F114" s="27" t="s">
        <v>127</v>
      </c>
      <c r="G114" s="75">
        <f t="shared" ref="G114:H114" si="52">G115</f>
        <v>11702.699999999999</v>
      </c>
      <c r="H114" s="75">
        <f t="shared" si="52"/>
        <v>11870.8</v>
      </c>
    </row>
    <row r="115" spans="1:8" s="258" customFormat="1" ht="15" customHeight="1">
      <c r="A115" s="18" t="s">
        <v>128</v>
      </c>
      <c r="B115" s="26"/>
      <c r="C115" s="27"/>
      <c r="D115" s="27"/>
      <c r="E115" s="1"/>
      <c r="F115" s="27" t="s">
        <v>129</v>
      </c>
      <c r="G115" s="75">
        <f t="shared" ref="G115:H115" si="53">SUM(G116:G118)</f>
        <v>11702.699999999999</v>
      </c>
      <c r="H115" s="75">
        <f t="shared" si="53"/>
        <v>11870.8</v>
      </c>
    </row>
    <row r="116" spans="1:8" s="259" customFormat="1" ht="12.75" hidden="1" customHeight="1">
      <c r="A116" s="4" t="s">
        <v>394</v>
      </c>
      <c r="B116" s="7"/>
      <c r="C116" s="8"/>
      <c r="D116" s="8"/>
      <c r="E116" s="9"/>
      <c r="F116" s="8" t="s">
        <v>383</v>
      </c>
      <c r="G116" s="57">
        <f>'прил 10'!R1286</f>
        <v>8943.5</v>
      </c>
      <c r="H116" s="57">
        <f>'прил 10'!S1286</f>
        <v>9072</v>
      </c>
    </row>
    <row r="117" spans="1:8" s="259" customFormat="1" ht="12.75" hidden="1" customHeight="1">
      <c r="A117" s="4" t="s">
        <v>395</v>
      </c>
      <c r="B117" s="7"/>
      <c r="C117" s="8"/>
      <c r="D117" s="8"/>
      <c r="E117" s="9"/>
      <c r="F117" s="8" t="s">
        <v>385</v>
      </c>
      <c r="G117" s="57">
        <f>'прил 10'!R1287</f>
        <v>84.8</v>
      </c>
      <c r="H117" s="57">
        <f>'прил 10'!S1287</f>
        <v>86</v>
      </c>
    </row>
    <row r="118" spans="1:8" s="259" customFormat="1" ht="12.75" hidden="1" customHeight="1">
      <c r="A118" s="4" t="s">
        <v>396</v>
      </c>
      <c r="B118" s="7"/>
      <c r="C118" s="8"/>
      <c r="D118" s="8"/>
      <c r="E118" s="9"/>
      <c r="F118" s="8" t="s">
        <v>384</v>
      </c>
      <c r="G118" s="57">
        <f>'прил 10'!R1288</f>
        <v>2674.4</v>
      </c>
      <c r="H118" s="57">
        <f>'прил 10'!S1288</f>
        <v>2712.8</v>
      </c>
    </row>
    <row r="119" spans="1:8" s="258" customFormat="1" ht="15.75" customHeight="1">
      <c r="A119" s="18" t="s">
        <v>140</v>
      </c>
      <c r="B119" s="26"/>
      <c r="C119" s="27"/>
      <c r="D119" s="27"/>
      <c r="E119" s="1"/>
      <c r="F119" s="27" t="s">
        <v>141</v>
      </c>
      <c r="G119" s="75">
        <f t="shared" ref="G119:H119" si="54">G120</f>
        <v>558.20000000000005</v>
      </c>
      <c r="H119" s="75">
        <f t="shared" si="54"/>
        <v>414.5</v>
      </c>
    </row>
    <row r="120" spans="1:8" s="258" customFormat="1" ht="15" customHeight="1">
      <c r="A120" s="18" t="s">
        <v>142</v>
      </c>
      <c r="B120" s="26"/>
      <c r="C120" s="27"/>
      <c r="D120" s="27"/>
      <c r="E120" s="1"/>
      <c r="F120" s="27" t="s">
        <v>143</v>
      </c>
      <c r="G120" s="75">
        <f t="shared" ref="G120:H120" si="55">SUM(G121:G122)</f>
        <v>558.20000000000005</v>
      </c>
      <c r="H120" s="75">
        <f t="shared" si="55"/>
        <v>414.5</v>
      </c>
    </row>
    <row r="121" spans="1:8" s="259" customFormat="1" ht="12.75" hidden="1" customHeight="1">
      <c r="A121" s="4" t="s">
        <v>388</v>
      </c>
      <c r="B121" s="7"/>
      <c r="C121" s="8"/>
      <c r="D121" s="8"/>
      <c r="E121" s="9"/>
      <c r="F121" s="8" t="s">
        <v>386</v>
      </c>
      <c r="G121" s="57">
        <f>'прил 10'!R1291</f>
        <v>392</v>
      </c>
      <c r="H121" s="57">
        <f>'прил 10'!S1291</f>
        <v>397.6</v>
      </c>
    </row>
    <row r="122" spans="1:8" s="259" customFormat="1" ht="12.75" hidden="1" customHeight="1">
      <c r="A122" s="4" t="s">
        <v>389</v>
      </c>
      <c r="B122" s="7"/>
      <c r="C122" s="8"/>
      <c r="D122" s="8"/>
      <c r="E122" s="9"/>
      <c r="F122" s="8" t="s">
        <v>387</v>
      </c>
      <c r="G122" s="57">
        <f>'прил 10'!R1292</f>
        <v>166.2</v>
      </c>
      <c r="H122" s="57">
        <f>'прил 10'!S1292</f>
        <v>16.899999999999999</v>
      </c>
    </row>
    <row r="123" spans="1:8" s="258" customFormat="1" ht="15.75" hidden="1" customHeight="1">
      <c r="A123" s="18" t="s">
        <v>175</v>
      </c>
      <c r="B123" s="26"/>
      <c r="C123" s="27"/>
      <c r="D123" s="27"/>
      <c r="E123" s="1"/>
      <c r="F123" s="27" t="s">
        <v>225</v>
      </c>
      <c r="G123" s="75">
        <f t="shared" ref="G123:H124" si="56">G124</f>
        <v>0</v>
      </c>
      <c r="H123" s="75">
        <f t="shared" si="56"/>
        <v>0</v>
      </c>
    </row>
    <row r="124" spans="1:8" s="258" customFormat="1" ht="15" hidden="1" customHeight="1">
      <c r="A124" s="18" t="s">
        <v>176</v>
      </c>
      <c r="B124" s="26"/>
      <c r="C124" s="27"/>
      <c r="D124" s="27"/>
      <c r="E124" s="1"/>
      <c r="F124" s="27" t="s">
        <v>502</v>
      </c>
      <c r="G124" s="75">
        <f t="shared" si="56"/>
        <v>0</v>
      </c>
      <c r="H124" s="75">
        <f t="shared" si="56"/>
        <v>0</v>
      </c>
    </row>
    <row r="125" spans="1:8" s="259" customFormat="1" ht="12.75" hidden="1" customHeight="1">
      <c r="A125" s="4" t="s">
        <v>185</v>
      </c>
      <c r="B125" s="7"/>
      <c r="C125" s="8"/>
      <c r="D125" s="8"/>
      <c r="E125" s="9"/>
      <c r="F125" s="8" t="s">
        <v>184</v>
      </c>
      <c r="G125" s="57">
        <f>'прил 10'!R1295</f>
        <v>0</v>
      </c>
      <c r="H125" s="57">
        <f>'прил 10'!S1295</f>
        <v>0</v>
      </c>
    </row>
    <row r="126" spans="1:8" s="258" customFormat="1" ht="15.75" hidden="1" customHeight="1">
      <c r="A126" s="18" t="s">
        <v>144</v>
      </c>
      <c r="B126" s="26"/>
      <c r="C126" s="27"/>
      <c r="D126" s="27"/>
      <c r="E126" s="1"/>
      <c r="F126" s="27" t="s">
        <v>145</v>
      </c>
      <c r="G126" s="75">
        <f t="shared" ref="G126:H126" si="57">G127</f>
        <v>0</v>
      </c>
      <c r="H126" s="75">
        <f t="shared" si="57"/>
        <v>0</v>
      </c>
    </row>
    <row r="127" spans="1:8" s="258" customFormat="1" ht="15" hidden="1" customHeight="1">
      <c r="A127" s="18" t="s">
        <v>146</v>
      </c>
      <c r="B127" s="26"/>
      <c r="C127" s="27"/>
      <c r="D127" s="27"/>
      <c r="E127" s="1"/>
      <c r="F127" s="27" t="s">
        <v>147</v>
      </c>
      <c r="G127" s="75">
        <f t="shared" ref="G127:H127" si="58">SUM(G128:G130)</f>
        <v>0</v>
      </c>
      <c r="H127" s="75">
        <f t="shared" si="58"/>
        <v>0</v>
      </c>
    </row>
    <row r="128" spans="1:8" s="259" customFormat="1" ht="12.75" hidden="1" customHeight="1">
      <c r="A128" s="4" t="s">
        <v>392</v>
      </c>
      <c r="B128" s="7"/>
      <c r="C128" s="8"/>
      <c r="D128" s="8"/>
      <c r="E128" s="9"/>
      <c r="F128" s="8" t="s">
        <v>390</v>
      </c>
      <c r="G128" s="57"/>
      <c r="H128" s="57"/>
    </row>
    <row r="129" spans="1:8" s="259" customFormat="1" ht="12.75" hidden="1" customHeight="1">
      <c r="A129" s="4" t="s">
        <v>393</v>
      </c>
      <c r="B129" s="7"/>
      <c r="C129" s="8"/>
      <c r="D129" s="8"/>
      <c r="E129" s="9"/>
      <c r="F129" s="8" t="s">
        <v>391</v>
      </c>
      <c r="G129" s="57"/>
      <c r="H129" s="57"/>
    </row>
    <row r="130" spans="1:8" s="259" customFormat="1" ht="12.75" hidden="1" customHeight="1">
      <c r="A130" s="4" t="s">
        <v>36</v>
      </c>
      <c r="B130" s="7"/>
      <c r="C130" s="8"/>
      <c r="D130" s="8"/>
      <c r="E130" s="9"/>
      <c r="F130" s="8" t="s">
        <v>183</v>
      </c>
      <c r="G130" s="57"/>
      <c r="H130" s="57"/>
    </row>
    <row r="131" spans="1:8" s="258" customFormat="1" ht="14.25" customHeight="1">
      <c r="A131" s="18" t="s">
        <v>348</v>
      </c>
      <c r="B131" s="26" t="s">
        <v>119</v>
      </c>
      <c r="C131" s="27" t="s">
        <v>124</v>
      </c>
      <c r="D131" s="27" t="s">
        <v>340</v>
      </c>
      <c r="E131" s="1" t="s">
        <v>349</v>
      </c>
      <c r="F131" s="27"/>
      <c r="G131" s="75">
        <f t="shared" ref="G131:H133" si="59">G132</f>
        <v>1583.8</v>
      </c>
      <c r="H131" s="75">
        <f t="shared" si="59"/>
        <v>1606.5</v>
      </c>
    </row>
    <row r="132" spans="1:8" s="258" customFormat="1" ht="15.75" customHeight="1">
      <c r="A132" s="18" t="s">
        <v>140</v>
      </c>
      <c r="B132" s="26"/>
      <c r="C132" s="27"/>
      <c r="D132" s="27"/>
      <c r="E132" s="1"/>
      <c r="F132" s="27" t="s">
        <v>141</v>
      </c>
      <c r="G132" s="75">
        <f t="shared" si="59"/>
        <v>1583.8</v>
      </c>
      <c r="H132" s="75">
        <f t="shared" si="59"/>
        <v>1606.5</v>
      </c>
    </row>
    <row r="133" spans="1:8" s="258" customFormat="1" ht="15" customHeight="1">
      <c r="A133" s="18" t="s">
        <v>142</v>
      </c>
      <c r="B133" s="26"/>
      <c r="C133" s="27"/>
      <c r="D133" s="27"/>
      <c r="E133" s="1"/>
      <c r="F133" s="27" t="s">
        <v>143</v>
      </c>
      <c r="G133" s="75">
        <f t="shared" si="59"/>
        <v>1583.8</v>
      </c>
      <c r="H133" s="75">
        <f t="shared" si="59"/>
        <v>1606.5</v>
      </c>
    </row>
    <row r="134" spans="1:8" s="259" customFormat="1" ht="17.25" hidden="1" customHeight="1">
      <c r="A134" s="4" t="s">
        <v>488</v>
      </c>
      <c r="B134" s="7"/>
      <c r="C134" s="8"/>
      <c r="D134" s="8"/>
      <c r="E134" s="9"/>
      <c r="F134" s="8" t="s">
        <v>387</v>
      </c>
      <c r="G134" s="57">
        <f>'прил 10'!R191</f>
        <v>1583.8</v>
      </c>
      <c r="H134" s="57">
        <f>'прил 10'!S191</f>
        <v>1606.5</v>
      </c>
    </row>
    <row r="135" spans="1:8" s="258" customFormat="1" ht="25.5" customHeight="1">
      <c r="A135" s="18" t="s">
        <v>408</v>
      </c>
      <c r="B135" s="26" t="s">
        <v>119</v>
      </c>
      <c r="C135" s="27" t="s">
        <v>137</v>
      </c>
      <c r="D135" s="27" t="s">
        <v>340</v>
      </c>
      <c r="E135" s="1" t="s">
        <v>341</v>
      </c>
      <c r="F135" s="27"/>
      <c r="G135" s="75">
        <f t="shared" ref="G135:H135" si="60">G136</f>
        <v>173.8</v>
      </c>
      <c r="H135" s="75">
        <f t="shared" si="60"/>
        <v>176.3</v>
      </c>
    </row>
    <row r="136" spans="1:8" s="258" customFormat="1" ht="14.25" customHeight="1">
      <c r="A136" s="18" t="s">
        <v>348</v>
      </c>
      <c r="B136" s="26" t="s">
        <v>119</v>
      </c>
      <c r="C136" s="27" t="s">
        <v>137</v>
      </c>
      <c r="D136" s="27" t="s">
        <v>340</v>
      </c>
      <c r="E136" s="1" t="s">
        <v>349</v>
      </c>
      <c r="F136" s="27"/>
      <c r="G136" s="75">
        <f t="shared" ref="G136:H136" si="61">G137+G140+G154+G159</f>
        <v>173.8</v>
      </c>
      <c r="H136" s="75">
        <f t="shared" si="61"/>
        <v>176.3</v>
      </c>
    </row>
    <row r="137" spans="1:8" s="258" customFormat="1" ht="39" hidden="1" customHeight="1">
      <c r="A137" s="18" t="s">
        <v>126</v>
      </c>
      <c r="B137" s="26"/>
      <c r="C137" s="27"/>
      <c r="D137" s="27"/>
      <c r="E137" s="1"/>
      <c r="F137" s="27" t="s">
        <v>127</v>
      </c>
      <c r="G137" s="75">
        <f t="shared" ref="G137:H138" si="62">G138</f>
        <v>0</v>
      </c>
      <c r="H137" s="75">
        <f t="shared" si="62"/>
        <v>0</v>
      </c>
    </row>
    <row r="138" spans="1:8" s="258" customFormat="1" ht="15" hidden="1" customHeight="1">
      <c r="A138" s="18" t="s">
        <v>128</v>
      </c>
      <c r="B138" s="26"/>
      <c r="C138" s="27"/>
      <c r="D138" s="27"/>
      <c r="E138" s="1"/>
      <c r="F138" s="27" t="s">
        <v>129</v>
      </c>
      <c r="G138" s="75">
        <f t="shared" si="62"/>
        <v>0</v>
      </c>
      <c r="H138" s="75">
        <f t="shared" si="62"/>
        <v>0</v>
      </c>
    </row>
    <row r="139" spans="1:8" s="259" customFormat="1" ht="12.75" hidden="1" customHeight="1">
      <c r="A139" s="4" t="s">
        <v>489</v>
      </c>
      <c r="B139" s="7"/>
      <c r="C139" s="8"/>
      <c r="D139" s="8"/>
      <c r="E139" s="9"/>
      <c r="F139" s="8" t="s">
        <v>385</v>
      </c>
      <c r="G139" s="57">
        <f>'прил 10'!R196</f>
        <v>0</v>
      </c>
      <c r="H139" s="57">
        <f>'прил 10'!S196</f>
        <v>0</v>
      </c>
    </row>
    <row r="140" spans="1:8" s="258" customFormat="1" ht="15.75" customHeight="1">
      <c r="A140" s="18" t="s">
        <v>140</v>
      </c>
      <c r="B140" s="26"/>
      <c r="C140" s="27"/>
      <c r="D140" s="27"/>
      <c r="E140" s="1"/>
      <c r="F140" s="27" t="s">
        <v>141</v>
      </c>
      <c r="G140" s="75">
        <f t="shared" ref="G140:H140" si="63">G141</f>
        <v>173.8</v>
      </c>
      <c r="H140" s="75">
        <f t="shared" si="63"/>
        <v>176.3</v>
      </c>
    </row>
    <row r="141" spans="1:8" s="258" customFormat="1" ht="15" customHeight="1">
      <c r="A141" s="18" t="s">
        <v>142</v>
      </c>
      <c r="B141" s="26"/>
      <c r="C141" s="27"/>
      <c r="D141" s="27"/>
      <c r="E141" s="1"/>
      <c r="F141" s="27" t="s">
        <v>143</v>
      </c>
      <c r="G141" s="75">
        <f t="shared" ref="G141:H141" si="64">SUM(G142:G153)</f>
        <v>173.8</v>
      </c>
      <c r="H141" s="75">
        <f t="shared" si="64"/>
        <v>176.3</v>
      </c>
    </row>
    <row r="142" spans="1:8" s="38" customFormat="1" ht="12.75" hidden="1" customHeight="1">
      <c r="A142" s="4" t="s">
        <v>490</v>
      </c>
      <c r="B142" s="7"/>
      <c r="C142" s="8"/>
      <c r="D142" s="8"/>
      <c r="E142" s="9"/>
      <c r="F142" s="8" t="s">
        <v>386</v>
      </c>
      <c r="G142" s="57">
        <f>'прил 10'!R200</f>
        <v>0</v>
      </c>
      <c r="H142" s="57">
        <f>'прил 10'!S200</f>
        <v>0</v>
      </c>
    </row>
    <row r="143" spans="1:8" s="38" customFormat="1" ht="12.75" hidden="1" customHeight="1">
      <c r="A143" s="4" t="s">
        <v>776</v>
      </c>
      <c r="B143" s="7"/>
      <c r="C143" s="8"/>
      <c r="D143" s="8"/>
      <c r="E143" s="9"/>
      <c r="F143" s="8" t="s">
        <v>386</v>
      </c>
      <c r="G143" s="57">
        <f>'прил 10'!R387</f>
        <v>173.8</v>
      </c>
      <c r="H143" s="57">
        <f>'прил 10'!S387</f>
        <v>176.3</v>
      </c>
    </row>
    <row r="144" spans="1:8" s="38" customFormat="1" ht="12.75" hidden="1" customHeight="1">
      <c r="A144" s="4" t="s">
        <v>491</v>
      </c>
      <c r="B144" s="7"/>
      <c r="C144" s="8"/>
      <c r="D144" s="8"/>
      <c r="E144" s="9"/>
      <c r="F144" s="8" t="s">
        <v>387</v>
      </c>
      <c r="G144" s="57">
        <f>'прил 10'!R201</f>
        <v>0</v>
      </c>
      <c r="H144" s="57">
        <f>'прил 10'!S201</f>
        <v>0</v>
      </c>
    </row>
    <row r="145" spans="1:8" s="38" customFormat="1" ht="12.75" hidden="1" customHeight="1">
      <c r="A145" s="4" t="s">
        <v>181</v>
      </c>
      <c r="B145" s="7"/>
      <c r="C145" s="8"/>
      <c r="D145" s="8"/>
      <c r="E145" s="9"/>
      <c r="F145" s="8" t="s">
        <v>387</v>
      </c>
      <c r="G145" s="57">
        <f>'прил 10'!R203</f>
        <v>0</v>
      </c>
      <c r="H145" s="57">
        <f>'прил 10'!S203</f>
        <v>0</v>
      </c>
    </row>
    <row r="146" spans="1:8" s="38" customFormat="1" ht="12.75" hidden="1" customHeight="1">
      <c r="A146" s="4" t="s">
        <v>492</v>
      </c>
      <c r="B146" s="7"/>
      <c r="C146" s="8"/>
      <c r="D146" s="8"/>
      <c r="E146" s="9"/>
      <c r="F146" s="8" t="s">
        <v>387</v>
      </c>
      <c r="G146" s="57">
        <f>'прил 10'!R208</f>
        <v>0</v>
      </c>
      <c r="H146" s="57">
        <f>'прил 10'!S208</f>
        <v>0</v>
      </c>
    </row>
    <row r="147" spans="1:8" s="38" customFormat="1" ht="12.75" hidden="1" customHeight="1">
      <c r="A147" s="4" t="s">
        <v>493</v>
      </c>
      <c r="B147" s="7"/>
      <c r="C147" s="8"/>
      <c r="D147" s="8"/>
      <c r="E147" s="9"/>
      <c r="F147" s="8" t="s">
        <v>387</v>
      </c>
      <c r="G147" s="57">
        <f>'прил 10'!R209</f>
        <v>0</v>
      </c>
      <c r="H147" s="57">
        <f>'прил 10'!S209</f>
        <v>0</v>
      </c>
    </row>
    <row r="148" spans="1:8" s="38" customFormat="1" ht="12.75" hidden="1" customHeight="1">
      <c r="A148" s="4" t="s">
        <v>497</v>
      </c>
      <c r="B148" s="7"/>
      <c r="C148" s="8"/>
      <c r="D148" s="8"/>
      <c r="E148" s="9"/>
      <c r="F148" s="8" t="s">
        <v>387</v>
      </c>
      <c r="G148" s="57">
        <f>'прил 10'!R204</f>
        <v>0</v>
      </c>
      <c r="H148" s="57">
        <f>'прил 10'!S204</f>
        <v>0</v>
      </c>
    </row>
    <row r="149" spans="1:8" s="38" customFormat="1" ht="12.75" hidden="1" customHeight="1">
      <c r="A149" s="4" t="s">
        <v>498</v>
      </c>
      <c r="B149" s="7"/>
      <c r="C149" s="8"/>
      <c r="D149" s="8"/>
      <c r="E149" s="9"/>
      <c r="F149" s="8" t="s">
        <v>387</v>
      </c>
      <c r="G149" s="57">
        <f>'прил 10'!R205</f>
        <v>0</v>
      </c>
      <c r="H149" s="57">
        <f>'прил 10'!S205</f>
        <v>0</v>
      </c>
    </row>
    <row r="150" spans="1:8" s="38" customFormat="1" ht="12.75" hidden="1" customHeight="1">
      <c r="A150" s="4" t="s">
        <v>499</v>
      </c>
      <c r="B150" s="7"/>
      <c r="C150" s="8"/>
      <c r="D150" s="8"/>
      <c r="E150" s="9"/>
      <c r="F150" s="8" t="s">
        <v>387</v>
      </c>
      <c r="G150" s="57"/>
      <c r="H150" s="57"/>
    </row>
    <row r="151" spans="1:8" s="38" customFormat="1" ht="12.75" hidden="1" customHeight="1">
      <c r="A151" s="4" t="s">
        <v>500</v>
      </c>
      <c r="B151" s="7"/>
      <c r="C151" s="8"/>
      <c r="D151" s="8"/>
      <c r="E151" s="9"/>
      <c r="F151" s="8" t="s">
        <v>387</v>
      </c>
      <c r="G151" s="57">
        <f>'прил 10'!R202</f>
        <v>0</v>
      </c>
      <c r="H151" s="57">
        <f>'прил 10'!S202</f>
        <v>0</v>
      </c>
    </row>
    <row r="152" spans="1:8" s="38" customFormat="1" ht="12.75" hidden="1" customHeight="1">
      <c r="A152" s="4" t="s">
        <v>431</v>
      </c>
      <c r="B152" s="7"/>
      <c r="C152" s="8"/>
      <c r="D152" s="8"/>
      <c r="E152" s="9"/>
      <c r="F152" s="8" t="s">
        <v>387</v>
      </c>
      <c r="G152" s="57">
        <f>'прил 10'!R206</f>
        <v>0</v>
      </c>
      <c r="H152" s="57">
        <f>'прил 10'!S206</f>
        <v>0</v>
      </c>
    </row>
    <row r="153" spans="1:8" s="38" customFormat="1" ht="12.75" hidden="1" customHeight="1">
      <c r="A153" s="4" t="s">
        <v>415</v>
      </c>
      <c r="B153" s="7"/>
      <c r="C153" s="8"/>
      <c r="D153" s="8"/>
      <c r="E153" s="9"/>
      <c r="F153" s="8" t="s">
        <v>387</v>
      </c>
      <c r="G153" s="57">
        <f>'прил 10'!R207</f>
        <v>0</v>
      </c>
      <c r="H153" s="57">
        <f>'прил 10'!S207</f>
        <v>0</v>
      </c>
    </row>
    <row r="154" spans="1:8" s="258" customFormat="1" ht="15.75" hidden="1" customHeight="1">
      <c r="A154" s="18" t="s">
        <v>175</v>
      </c>
      <c r="B154" s="26"/>
      <c r="C154" s="27"/>
      <c r="D154" s="27"/>
      <c r="E154" s="1"/>
      <c r="F154" s="27" t="s">
        <v>225</v>
      </c>
      <c r="G154" s="75">
        <f t="shared" ref="G154:H154" si="65">G155</f>
        <v>0</v>
      </c>
      <c r="H154" s="75">
        <f t="shared" si="65"/>
        <v>0</v>
      </c>
    </row>
    <row r="155" spans="1:8" s="258" customFormat="1" ht="15" hidden="1" customHeight="1">
      <c r="A155" s="18" t="s">
        <v>182</v>
      </c>
      <c r="B155" s="26"/>
      <c r="C155" s="27"/>
      <c r="D155" s="27"/>
      <c r="E155" s="1"/>
      <c r="F155" s="27" t="s">
        <v>501</v>
      </c>
      <c r="G155" s="75">
        <f t="shared" ref="G155:H155" si="66">SUM(G156:G158)</f>
        <v>0</v>
      </c>
      <c r="H155" s="75">
        <f t="shared" si="66"/>
        <v>0</v>
      </c>
    </row>
    <row r="156" spans="1:8" s="38" customFormat="1" ht="12.75" hidden="1" customHeight="1">
      <c r="A156" s="4" t="s">
        <v>494</v>
      </c>
      <c r="B156" s="7"/>
      <c r="C156" s="8"/>
      <c r="D156" s="8"/>
      <c r="E156" s="9"/>
      <c r="F156" s="8" t="s">
        <v>501</v>
      </c>
      <c r="G156" s="57">
        <f>'прил 10'!R212</f>
        <v>0</v>
      </c>
      <c r="H156" s="57">
        <f>'прил 10'!S212</f>
        <v>0</v>
      </c>
    </row>
    <row r="157" spans="1:8" s="38" customFormat="1" ht="12.75" hidden="1" customHeight="1">
      <c r="A157" s="4" t="s">
        <v>495</v>
      </c>
      <c r="B157" s="7"/>
      <c r="C157" s="8"/>
      <c r="D157" s="8"/>
      <c r="E157" s="9"/>
      <c r="F157" s="8" t="s">
        <v>501</v>
      </c>
      <c r="G157" s="57">
        <f>'прил 10'!R213</f>
        <v>0</v>
      </c>
      <c r="H157" s="57">
        <f>'прил 10'!S213</f>
        <v>0</v>
      </c>
    </row>
    <row r="158" spans="1:8" s="38" customFormat="1" ht="12.75" hidden="1" customHeight="1">
      <c r="A158" s="4" t="s">
        <v>496</v>
      </c>
      <c r="B158" s="7"/>
      <c r="C158" s="8"/>
      <c r="D158" s="8"/>
      <c r="E158" s="9"/>
      <c r="F158" s="8" t="s">
        <v>501</v>
      </c>
      <c r="G158" s="57">
        <f>'прил 10'!R214</f>
        <v>0</v>
      </c>
      <c r="H158" s="57">
        <f>'прил 10'!S214</f>
        <v>0</v>
      </c>
    </row>
    <row r="159" spans="1:8" s="258" customFormat="1" ht="15.75" hidden="1" customHeight="1">
      <c r="A159" s="18" t="s">
        <v>144</v>
      </c>
      <c r="B159" s="26"/>
      <c r="C159" s="27"/>
      <c r="D159" s="27"/>
      <c r="E159" s="1"/>
      <c r="F159" s="27" t="s">
        <v>145</v>
      </c>
      <c r="G159" s="75">
        <f t="shared" ref="G159:H159" si="67">G160</f>
        <v>0</v>
      </c>
      <c r="H159" s="75">
        <f t="shared" si="67"/>
        <v>0</v>
      </c>
    </row>
    <row r="160" spans="1:8" s="258" customFormat="1" ht="15" hidden="1" customHeight="1">
      <c r="A160" s="18" t="s">
        <v>146</v>
      </c>
      <c r="B160" s="26"/>
      <c r="C160" s="27"/>
      <c r="D160" s="27"/>
      <c r="E160" s="1"/>
      <c r="F160" s="27" t="s">
        <v>147</v>
      </c>
      <c r="G160" s="75">
        <f t="shared" ref="G160:H160" si="68">SUM(G161:G162)</f>
        <v>0</v>
      </c>
      <c r="H160" s="75">
        <f t="shared" si="68"/>
        <v>0</v>
      </c>
    </row>
    <row r="161" spans="1:8" s="38" customFormat="1" ht="12.75" hidden="1" customHeight="1">
      <c r="A161" s="4" t="s">
        <v>693</v>
      </c>
      <c r="B161" s="7"/>
      <c r="C161" s="8"/>
      <c r="D161" s="8"/>
      <c r="E161" s="9"/>
      <c r="F161" s="8" t="s">
        <v>183</v>
      </c>
      <c r="G161" s="57">
        <f>'прил 10'!R217</f>
        <v>0</v>
      </c>
      <c r="H161" s="57">
        <f>'прил 10'!S217</f>
        <v>0</v>
      </c>
    </row>
    <row r="162" spans="1:8" s="38" customFormat="1" ht="12.75" hidden="1" customHeight="1">
      <c r="A162" s="4" t="s">
        <v>432</v>
      </c>
      <c r="B162" s="7"/>
      <c r="C162" s="8"/>
      <c r="D162" s="8"/>
      <c r="E162" s="9"/>
      <c r="F162" s="8" t="s">
        <v>183</v>
      </c>
      <c r="G162" s="57">
        <f>'прил 10'!R218</f>
        <v>0</v>
      </c>
      <c r="H162" s="57">
        <f>'прил 10'!S218</f>
        <v>0</v>
      </c>
    </row>
    <row r="163" spans="1:8" s="261" customFormat="1" ht="41.25" customHeight="1">
      <c r="A163" s="260" t="s">
        <v>873</v>
      </c>
      <c r="B163" s="249" t="s">
        <v>121</v>
      </c>
      <c r="C163" s="250" t="s">
        <v>122</v>
      </c>
      <c r="D163" s="250" t="s">
        <v>340</v>
      </c>
      <c r="E163" s="251" t="s">
        <v>341</v>
      </c>
      <c r="F163" s="250"/>
      <c r="G163" s="236">
        <f>G164+G187+G206</f>
        <v>46596.299999999996</v>
      </c>
      <c r="H163" s="236">
        <f>H164+H187+H206</f>
        <v>46516.800000000003</v>
      </c>
    </row>
    <row r="164" spans="1:8" s="258" customFormat="1" ht="28.5" customHeight="1">
      <c r="A164" s="18" t="s">
        <v>876</v>
      </c>
      <c r="B164" s="26" t="s">
        <v>121</v>
      </c>
      <c r="C164" s="27" t="s">
        <v>124</v>
      </c>
      <c r="D164" s="27" t="s">
        <v>340</v>
      </c>
      <c r="E164" s="1" t="s">
        <v>341</v>
      </c>
      <c r="F164" s="27"/>
      <c r="G164" s="75">
        <f t="shared" ref="G164:H164" si="69">G165+G183</f>
        <v>8177.4999999999991</v>
      </c>
      <c r="H164" s="75">
        <f t="shared" si="69"/>
        <v>8295</v>
      </c>
    </row>
    <row r="165" spans="1:8" s="258" customFormat="1" ht="12.75" customHeight="1">
      <c r="A165" s="18" t="s">
        <v>159</v>
      </c>
      <c r="B165" s="26" t="s">
        <v>121</v>
      </c>
      <c r="C165" s="27" t="s">
        <v>124</v>
      </c>
      <c r="D165" s="27" t="s">
        <v>340</v>
      </c>
      <c r="E165" s="1" t="s">
        <v>345</v>
      </c>
      <c r="F165" s="27"/>
      <c r="G165" s="75">
        <f t="shared" ref="G165:H165" si="70">G166+G171+G175+G178</f>
        <v>7271.0999999999995</v>
      </c>
      <c r="H165" s="75">
        <f t="shared" si="70"/>
        <v>7375.6</v>
      </c>
    </row>
    <row r="166" spans="1:8" s="258" customFormat="1" ht="39" customHeight="1">
      <c r="A166" s="18" t="s">
        <v>126</v>
      </c>
      <c r="B166" s="26"/>
      <c r="C166" s="27"/>
      <c r="D166" s="27"/>
      <c r="E166" s="1"/>
      <c r="F166" s="27" t="s">
        <v>127</v>
      </c>
      <c r="G166" s="75">
        <f t="shared" ref="G166:H166" si="71">G167</f>
        <v>6941.2999999999993</v>
      </c>
      <c r="H166" s="75">
        <f t="shared" si="71"/>
        <v>7041.1</v>
      </c>
    </row>
    <row r="167" spans="1:8" s="258" customFormat="1" ht="15" customHeight="1">
      <c r="A167" s="18" t="s">
        <v>128</v>
      </c>
      <c r="B167" s="26"/>
      <c r="C167" s="27"/>
      <c r="D167" s="27"/>
      <c r="E167" s="1"/>
      <c r="F167" s="27" t="s">
        <v>129</v>
      </c>
      <c r="G167" s="75">
        <f t="shared" ref="G167:H167" si="72">SUM(G168:G170)</f>
        <v>6941.2999999999993</v>
      </c>
      <c r="H167" s="75">
        <f t="shared" si="72"/>
        <v>7041.1</v>
      </c>
    </row>
    <row r="168" spans="1:8" s="259" customFormat="1" ht="12.75" hidden="1" customHeight="1">
      <c r="A168" s="4" t="s">
        <v>394</v>
      </c>
      <c r="B168" s="7"/>
      <c r="C168" s="8"/>
      <c r="D168" s="8"/>
      <c r="E168" s="9"/>
      <c r="F168" s="8" t="s">
        <v>383</v>
      </c>
      <c r="G168" s="57">
        <f>'прил 10'!R140</f>
        <v>5314.8</v>
      </c>
      <c r="H168" s="57">
        <f>'прил 10'!S140</f>
        <v>5391.1</v>
      </c>
    </row>
    <row r="169" spans="1:8" s="259" customFormat="1" ht="12.75" hidden="1" customHeight="1">
      <c r="A169" s="4" t="s">
        <v>395</v>
      </c>
      <c r="B169" s="7"/>
      <c r="C169" s="8"/>
      <c r="D169" s="8"/>
      <c r="E169" s="9"/>
      <c r="F169" s="8" t="s">
        <v>385</v>
      </c>
      <c r="G169" s="57">
        <f>'прил 10'!R141</f>
        <v>36.9</v>
      </c>
      <c r="H169" s="57">
        <f>'прил 10'!S141</f>
        <v>37.5</v>
      </c>
    </row>
    <row r="170" spans="1:8" s="259" customFormat="1" ht="12.75" hidden="1" customHeight="1">
      <c r="A170" s="4" t="s">
        <v>396</v>
      </c>
      <c r="B170" s="7"/>
      <c r="C170" s="8"/>
      <c r="D170" s="8"/>
      <c r="E170" s="9"/>
      <c r="F170" s="8" t="s">
        <v>384</v>
      </c>
      <c r="G170" s="57">
        <f>'прил 10'!R142</f>
        <v>1589.6</v>
      </c>
      <c r="H170" s="57">
        <f>'прил 10'!S142</f>
        <v>1612.5</v>
      </c>
    </row>
    <row r="171" spans="1:8" s="258" customFormat="1" ht="15.75" customHeight="1">
      <c r="A171" s="18" t="s">
        <v>140</v>
      </c>
      <c r="B171" s="26"/>
      <c r="C171" s="27"/>
      <c r="D171" s="27"/>
      <c r="E171" s="1"/>
      <c r="F171" s="27" t="s">
        <v>141</v>
      </c>
      <c r="G171" s="75">
        <f t="shared" ref="G171:H171" si="73">G172</f>
        <v>322.10000000000002</v>
      </c>
      <c r="H171" s="75">
        <f t="shared" si="73"/>
        <v>326.7</v>
      </c>
    </row>
    <row r="172" spans="1:8" s="258" customFormat="1" ht="15" customHeight="1">
      <c r="A172" s="18" t="s">
        <v>142</v>
      </c>
      <c r="B172" s="26"/>
      <c r="C172" s="27"/>
      <c r="D172" s="27"/>
      <c r="E172" s="1"/>
      <c r="F172" s="27" t="s">
        <v>143</v>
      </c>
      <c r="G172" s="75">
        <f t="shared" ref="G172:H172" si="74">SUM(G173:G174)</f>
        <v>322.10000000000002</v>
      </c>
      <c r="H172" s="75">
        <f t="shared" si="74"/>
        <v>326.7</v>
      </c>
    </row>
    <row r="173" spans="1:8" s="259" customFormat="1" ht="12.75" hidden="1" customHeight="1">
      <c r="A173" s="4" t="s">
        <v>388</v>
      </c>
      <c r="B173" s="7"/>
      <c r="C173" s="8"/>
      <c r="D173" s="8"/>
      <c r="E173" s="9"/>
      <c r="F173" s="8" t="s">
        <v>386</v>
      </c>
      <c r="G173" s="57">
        <f>'прил 10'!R145</f>
        <v>189.9</v>
      </c>
      <c r="H173" s="57">
        <f>'прил 10'!S145</f>
        <v>192.6</v>
      </c>
    </row>
    <row r="174" spans="1:8" s="259" customFormat="1" ht="12.75" hidden="1" customHeight="1">
      <c r="A174" s="4" t="s">
        <v>389</v>
      </c>
      <c r="B174" s="7"/>
      <c r="C174" s="8"/>
      <c r="D174" s="8"/>
      <c r="E174" s="9"/>
      <c r="F174" s="8" t="s">
        <v>387</v>
      </c>
      <c r="G174" s="57">
        <f>'прил 10'!R146</f>
        <v>132.19999999999999</v>
      </c>
      <c r="H174" s="57">
        <f>'прил 10'!S146</f>
        <v>134.1</v>
      </c>
    </row>
    <row r="175" spans="1:8" s="258" customFormat="1" ht="15.75" hidden="1" customHeight="1">
      <c r="A175" s="18" t="s">
        <v>175</v>
      </c>
      <c r="B175" s="26"/>
      <c r="C175" s="27"/>
      <c r="D175" s="27"/>
      <c r="E175" s="1"/>
      <c r="F175" s="27" t="s">
        <v>225</v>
      </c>
      <c r="G175" s="75">
        <f t="shared" ref="G175:H176" si="75">G176</f>
        <v>0</v>
      </c>
      <c r="H175" s="75">
        <f t="shared" si="75"/>
        <v>0</v>
      </c>
    </row>
    <row r="176" spans="1:8" s="258" customFormat="1" ht="15" hidden="1" customHeight="1">
      <c r="A176" s="18" t="s">
        <v>176</v>
      </c>
      <c r="B176" s="26"/>
      <c r="C176" s="27"/>
      <c r="D176" s="27"/>
      <c r="E176" s="1"/>
      <c r="F176" s="27" t="s">
        <v>502</v>
      </c>
      <c r="G176" s="75">
        <f t="shared" si="75"/>
        <v>0</v>
      </c>
      <c r="H176" s="75">
        <f t="shared" si="75"/>
        <v>0</v>
      </c>
    </row>
    <row r="177" spans="1:8" s="259" customFormat="1" ht="12.75" hidden="1" customHeight="1">
      <c r="A177" s="4" t="s">
        <v>185</v>
      </c>
      <c r="B177" s="7"/>
      <c r="C177" s="8"/>
      <c r="D177" s="8"/>
      <c r="E177" s="9"/>
      <c r="F177" s="8" t="s">
        <v>184</v>
      </c>
      <c r="G177" s="57">
        <f>'прил 10'!R149</f>
        <v>0</v>
      </c>
      <c r="H177" s="57">
        <f>'прил 10'!S149</f>
        <v>0</v>
      </c>
    </row>
    <row r="178" spans="1:8" s="258" customFormat="1" ht="15.75" customHeight="1">
      <c r="A178" s="18" t="s">
        <v>144</v>
      </c>
      <c r="B178" s="26"/>
      <c r="C178" s="27"/>
      <c r="D178" s="27"/>
      <c r="E178" s="1"/>
      <c r="F178" s="27" t="s">
        <v>145</v>
      </c>
      <c r="G178" s="75">
        <f t="shared" ref="G178:H178" si="76">G179</f>
        <v>7.7</v>
      </c>
      <c r="H178" s="75">
        <f t="shared" si="76"/>
        <v>7.8</v>
      </c>
    </row>
    <row r="179" spans="1:8" s="258" customFormat="1" ht="15" customHeight="1">
      <c r="A179" s="18" t="s">
        <v>146</v>
      </c>
      <c r="B179" s="26"/>
      <c r="C179" s="27"/>
      <c r="D179" s="27"/>
      <c r="E179" s="1"/>
      <c r="F179" s="27" t="s">
        <v>147</v>
      </c>
      <c r="G179" s="75">
        <f t="shared" ref="G179:H179" si="77">SUM(G180:G182)</f>
        <v>7.7</v>
      </c>
      <c r="H179" s="75">
        <f t="shared" si="77"/>
        <v>7.8</v>
      </c>
    </row>
    <row r="180" spans="1:8" s="259" customFormat="1" ht="12.75" hidden="1" customHeight="1">
      <c r="A180" s="4" t="s">
        <v>392</v>
      </c>
      <c r="B180" s="7"/>
      <c r="C180" s="8"/>
      <c r="D180" s="8"/>
      <c r="E180" s="9"/>
      <c r="F180" s="8" t="s">
        <v>390</v>
      </c>
      <c r="G180" s="57">
        <f>'прил 10'!R152</f>
        <v>5.4</v>
      </c>
      <c r="H180" s="57">
        <f>'прил 10'!S152</f>
        <v>5.5</v>
      </c>
    </row>
    <row r="181" spans="1:8" s="259" customFormat="1" ht="12.75" hidden="1" customHeight="1">
      <c r="A181" s="4" t="s">
        <v>393</v>
      </c>
      <c r="B181" s="7"/>
      <c r="C181" s="8"/>
      <c r="D181" s="8"/>
      <c r="E181" s="9"/>
      <c r="F181" s="8" t="s">
        <v>391</v>
      </c>
      <c r="G181" s="57">
        <f>'прил 10'!R153</f>
        <v>2.2999999999999998</v>
      </c>
      <c r="H181" s="57">
        <f>'прил 10'!S153</f>
        <v>2.2999999999999998</v>
      </c>
    </row>
    <row r="182" spans="1:8" s="259" customFormat="1" ht="12.75" hidden="1" customHeight="1">
      <c r="A182" s="4" t="s">
        <v>36</v>
      </c>
      <c r="B182" s="7"/>
      <c r="C182" s="8"/>
      <c r="D182" s="8"/>
      <c r="E182" s="9"/>
      <c r="F182" s="8" t="s">
        <v>183</v>
      </c>
      <c r="G182" s="57"/>
      <c r="H182" s="57"/>
    </row>
    <row r="183" spans="1:8" s="258" customFormat="1" ht="12.75" customHeight="1">
      <c r="A183" s="18" t="s">
        <v>348</v>
      </c>
      <c r="B183" s="26" t="s">
        <v>121</v>
      </c>
      <c r="C183" s="27" t="s">
        <v>124</v>
      </c>
      <c r="D183" s="27" t="s">
        <v>340</v>
      </c>
      <c r="E183" s="1" t="s">
        <v>349</v>
      </c>
      <c r="F183" s="27"/>
      <c r="G183" s="75">
        <f t="shared" ref="G183:H185" si="78">G184</f>
        <v>906.4</v>
      </c>
      <c r="H183" s="75">
        <f t="shared" si="78"/>
        <v>919.4</v>
      </c>
    </row>
    <row r="184" spans="1:8" s="258" customFormat="1" ht="15.75" customHeight="1">
      <c r="A184" s="18" t="s">
        <v>140</v>
      </c>
      <c r="B184" s="26"/>
      <c r="C184" s="27"/>
      <c r="D184" s="27"/>
      <c r="E184" s="1"/>
      <c r="F184" s="27" t="s">
        <v>141</v>
      </c>
      <c r="G184" s="75">
        <f t="shared" si="78"/>
        <v>906.4</v>
      </c>
      <c r="H184" s="75">
        <f t="shared" si="78"/>
        <v>919.4</v>
      </c>
    </row>
    <row r="185" spans="1:8" s="258" customFormat="1" ht="15" customHeight="1">
      <c r="A185" s="18" t="s">
        <v>142</v>
      </c>
      <c r="B185" s="26"/>
      <c r="C185" s="27"/>
      <c r="D185" s="27"/>
      <c r="E185" s="1"/>
      <c r="F185" s="27" t="s">
        <v>143</v>
      </c>
      <c r="G185" s="75">
        <f t="shared" si="78"/>
        <v>906.4</v>
      </c>
      <c r="H185" s="75">
        <f t="shared" si="78"/>
        <v>919.4</v>
      </c>
    </row>
    <row r="186" spans="1:8" s="38" customFormat="1" ht="12.75" hidden="1" customHeight="1">
      <c r="A186" s="4" t="s">
        <v>747</v>
      </c>
      <c r="B186" s="7"/>
      <c r="C186" s="8"/>
      <c r="D186" s="8"/>
      <c r="E186" s="9"/>
      <c r="F186" s="8" t="s">
        <v>386</v>
      </c>
      <c r="G186" s="57">
        <f>'прил 10'!R224</f>
        <v>906.4</v>
      </c>
      <c r="H186" s="57">
        <f>'прил 10'!S224</f>
        <v>919.4</v>
      </c>
    </row>
    <row r="187" spans="1:8" s="261" customFormat="1" ht="36.75" customHeight="1">
      <c r="A187" s="262" t="s">
        <v>877</v>
      </c>
      <c r="B187" s="26" t="s">
        <v>121</v>
      </c>
      <c r="C187" s="27" t="s">
        <v>137</v>
      </c>
      <c r="D187" s="27" t="s">
        <v>340</v>
      </c>
      <c r="E187" s="1" t="s">
        <v>341</v>
      </c>
      <c r="F187" s="27"/>
      <c r="G187" s="75">
        <f t="shared" ref="G187:H187" si="79">G188</f>
        <v>9694.4</v>
      </c>
      <c r="H187" s="75">
        <f t="shared" si="79"/>
        <v>9836.6</v>
      </c>
    </row>
    <row r="188" spans="1:8" s="258" customFormat="1" ht="15.75" customHeight="1">
      <c r="A188" s="69" t="s">
        <v>186</v>
      </c>
      <c r="B188" s="26" t="s">
        <v>121</v>
      </c>
      <c r="C188" s="27" t="s">
        <v>137</v>
      </c>
      <c r="D188" s="27" t="s">
        <v>340</v>
      </c>
      <c r="E188" s="1" t="s">
        <v>350</v>
      </c>
      <c r="F188" s="27"/>
      <c r="G188" s="75">
        <f>G189+G194+G198+G201</f>
        <v>9694.4</v>
      </c>
      <c r="H188" s="75">
        <f>H189+H194+H198+H201</f>
        <v>9836.6</v>
      </c>
    </row>
    <row r="189" spans="1:8" s="258" customFormat="1" ht="37.5" customHeight="1">
      <c r="A189" s="18" t="s">
        <v>126</v>
      </c>
      <c r="B189" s="26"/>
      <c r="C189" s="27"/>
      <c r="D189" s="27"/>
      <c r="E189" s="1"/>
      <c r="F189" s="27" t="s">
        <v>127</v>
      </c>
      <c r="G189" s="75">
        <f>G190</f>
        <v>8954.1</v>
      </c>
      <c r="H189" s="75">
        <f>H190</f>
        <v>9082.7000000000007</v>
      </c>
    </row>
    <row r="190" spans="1:8" s="258" customFormat="1" ht="12">
      <c r="A190" s="18" t="s">
        <v>685</v>
      </c>
      <c r="B190" s="26"/>
      <c r="C190" s="27"/>
      <c r="D190" s="27"/>
      <c r="E190" s="1"/>
      <c r="F190" s="27" t="s">
        <v>72</v>
      </c>
      <c r="G190" s="75">
        <f>G191+G192+G193</f>
        <v>8954.1</v>
      </c>
      <c r="H190" s="75">
        <f>H191+H192+H193</f>
        <v>9082.7000000000007</v>
      </c>
    </row>
    <row r="191" spans="1:8" s="258" customFormat="1" ht="12" hidden="1">
      <c r="A191" s="4" t="s">
        <v>394</v>
      </c>
      <c r="B191" s="7"/>
      <c r="C191" s="8"/>
      <c r="D191" s="8"/>
      <c r="E191" s="9"/>
      <c r="F191" s="8" t="s">
        <v>398</v>
      </c>
      <c r="G191" s="75">
        <f>'прил 10'!R228</f>
        <v>6871</v>
      </c>
      <c r="H191" s="75">
        <f>'прил 10'!S228</f>
        <v>6969.7</v>
      </c>
    </row>
    <row r="192" spans="1:8" s="258" customFormat="1" ht="12" hidden="1">
      <c r="A192" s="4" t="s">
        <v>395</v>
      </c>
      <c r="B192" s="7"/>
      <c r="C192" s="8"/>
      <c r="D192" s="8"/>
      <c r="E192" s="9"/>
      <c r="F192" s="8" t="s">
        <v>399</v>
      </c>
      <c r="G192" s="75">
        <f>'прил 10'!R229</f>
        <v>8</v>
      </c>
      <c r="H192" s="75">
        <f>'прил 10'!S229</f>
        <v>8.1</v>
      </c>
    </row>
    <row r="193" spans="1:8" s="258" customFormat="1" ht="12" hidden="1">
      <c r="A193" s="4" t="s">
        <v>396</v>
      </c>
      <c r="B193" s="7"/>
      <c r="C193" s="8"/>
      <c r="D193" s="8"/>
      <c r="E193" s="9"/>
      <c r="F193" s="8" t="s">
        <v>400</v>
      </c>
      <c r="G193" s="75">
        <f>'прил 10'!R230</f>
        <v>2075.1</v>
      </c>
      <c r="H193" s="75">
        <f>'прил 10'!S230</f>
        <v>2104.9</v>
      </c>
    </row>
    <row r="194" spans="1:8" s="258" customFormat="1" ht="12">
      <c r="A194" s="18" t="s">
        <v>140</v>
      </c>
      <c r="B194" s="26"/>
      <c r="C194" s="27"/>
      <c r="D194" s="27"/>
      <c r="E194" s="1"/>
      <c r="F194" s="27" t="s">
        <v>141</v>
      </c>
      <c r="G194" s="75">
        <f>G195</f>
        <v>732.4</v>
      </c>
      <c r="H194" s="75">
        <f>H195</f>
        <v>745.90000000000009</v>
      </c>
    </row>
    <row r="195" spans="1:8" s="258" customFormat="1" ht="24">
      <c r="A195" s="18" t="s">
        <v>142</v>
      </c>
      <c r="B195" s="26"/>
      <c r="C195" s="27"/>
      <c r="D195" s="27"/>
      <c r="E195" s="1"/>
      <c r="F195" s="27" t="s">
        <v>143</v>
      </c>
      <c r="G195" s="75">
        <f>G196+G197</f>
        <v>732.4</v>
      </c>
      <c r="H195" s="75">
        <f>H196+H197</f>
        <v>745.90000000000009</v>
      </c>
    </row>
    <row r="196" spans="1:8" s="258" customFormat="1" ht="12" hidden="1">
      <c r="A196" s="4" t="s">
        <v>388</v>
      </c>
      <c r="B196" s="7"/>
      <c r="C196" s="8"/>
      <c r="D196" s="8"/>
      <c r="E196" s="9"/>
      <c r="F196" s="8" t="s">
        <v>386</v>
      </c>
      <c r="G196" s="75">
        <f>'прил 10'!R233</f>
        <v>411.4</v>
      </c>
      <c r="H196" s="75">
        <f>'прил 10'!S233</f>
        <v>417.3</v>
      </c>
    </row>
    <row r="197" spans="1:8" s="258" customFormat="1" ht="12" hidden="1">
      <c r="A197" s="4" t="s">
        <v>389</v>
      </c>
      <c r="B197" s="7"/>
      <c r="C197" s="8"/>
      <c r="D197" s="8"/>
      <c r="E197" s="9"/>
      <c r="F197" s="8" t="s">
        <v>387</v>
      </c>
      <c r="G197" s="75">
        <f>'прил 10'!R234</f>
        <v>321</v>
      </c>
      <c r="H197" s="75">
        <f>'прил 10'!S234</f>
        <v>328.6</v>
      </c>
    </row>
    <row r="198" spans="1:8" s="258" customFormat="1" ht="12" hidden="1">
      <c r="A198" s="18" t="s">
        <v>175</v>
      </c>
      <c r="B198" s="26"/>
      <c r="C198" s="27"/>
      <c r="D198" s="27"/>
      <c r="E198" s="1"/>
      <c r="F198" s="27" t="s">
        <v>225</v>
      </c>
      <c r="G198" s="75">
        <f t="shared" ref="G198:H199" si="80">G199</f>
        <v>0</v>
      </c>
      <c r="H198" s="75">
        <f t="shared" si="80"/>
        <v>0</v>
      </c>
    </row>
    <row r="199" spans="1:8" s="258" customFormat="1" ht="12" hidden="1">
      <c r="A199" s="18" t="s">
        <v>176</v>
      </c>
      <c r="B199" s="26"/>
      <c r="C199" s="27"/>
      <c r="D199" s="27"/>
      <c r="E199" s="1"/>
      <c r="F199" s="27" t="s">
        <v>502</v>
      </c>
      <c r="G199" s="75">
        <f t="shared" si="80"/>
        <v>0</v>
      </c>
      <c r="H199" s="75">
        <f t="shared" si="80"/>
        <v>0</v>
      </c>
    </row>
    <row r="200" spans="1:8" s="258" customFormat="1" ht="15.75" hidden="1" customHeight="1">
      <c r="A200" s="4" t="s">
        <v>185</v>
      </c>
      <c r="B200" s="7"/>
      <c r="C200" s="8"/>
      <c r="D200" s="8"/>
      <c r="E200" s="9"/>
      <c r="F200" s="8" t="s">
        <v>184</v>
      </c>
      <c r="G200" s="57"/>
      <c r="H200" s="57"/>
    </row>
    <row r="201" spans="1:8" s="258" customFormat="1" ht="12">
      <c r="A201" s="18" t="s">
        <v>144</v>
      </c>
      <c r="B201" s="26"/>
      <c r="C201" s="27"/>
      <c r="D201" s="27"/>
      <c r="E201" s="1"/>
      <c r="F201" s="27" t="s">
        <v>145</v>
      </c>
      <c r="G201" s="75">
        <f t="shared" ref="G201:H201" si="81">G202</f>
        <v>7.9</v>
      </c>
      <c r="H201" s="75">
        <f t="shared" si="81"/>
        <v>8</v>
      </c>
    </row>
    <row r="202" spans="1:8" s="258" customFormat="1" ht="15" customHeight="1">
      <c r="A202" s="18" t="s">
        <v>146</v>
      </c>
      <c r="B202" s="26"/>
      <c r="C202" s="27"/>
      <c r="D202" s="27"/>
      <c r="E202" s="1"/>
      <c r="F202" s="27" t="s">
        <v>147</v>
      </c>
      <c r="G202" s="75">
        <f t="shared" ref="G202:H202" si="82">SUM(G203:G205)</f>
        <v>7.9</v>
      </c>
      <c r="H202" s="75">
        <f t="shared" si="82"/>
        <v>8</v>
      </c>
    </row>
    <row r="203" spans="1:8" s="258" customFormat="1" ht="15" hidden="1" customHeight="1">
      <c r="A203" s="4" t="s">
        <v>392</v>
      </c>
      <c r="B203" s="7"/>
      <c r="C203" s="8"/>
      <c r="D203" s="8"/>
      <c r="E203" s="9"/>
      <c r="F203" s="8" t="s">
        <v>390</v>
      </c>
      <c r="G203" s="57">
        <f>'прил 10'!R237</f>
        <v>7.9</v>
      </c>
      <c r="H203" s="57">
        <f>'прил 10'!S237</f>
        <v>8</v>
      </c>
    </row>
    <row r="204" spans="1:8" s="258" customFormat="1" ht="15" hidden="1" customHeight="1">
      <c r="A204" s="4" t="s">
        <v>393</v>
      </c>
      <c r="B204" s="7"/>
      <c r="C204" s="8"/>
      <c r="D204" s="8"/>
      <c r="E204" s="9"/>
      <c r="F204" s="8" t="s">
        <v>391</v>
      </c>
      <c r="G204" s="57">
        <f>'прил 10'!R238</f>
        <v>0</v>
      </c>
      <c r="H204" s="57">
        <f>'прил 10'!S238</f>
        <v>0</v>
      </c>
    </row>
    <row r="205" spans="1:8" s="258" customFormat="1" ht="15" hidden="1" customHeight="1">
      <c r="A205" s="4" t="s">
        <v>36</v>
      </c>
      <c r="B205" s="7"/>
      <c r="C205" s="8"/>
      <c r="D205" s="8"/>
      <c r="E205" s="9"/>
      <c r="F205" s="8" t="s">
        <v>183</v>
      </c>
      <c r="G205" s="57"/>
      <c r="H205" s="57"/>
    </row>
    <row r="206" spans="1:8" s="261" customFormat="1" ht="24.75" customHeight="1">
      <c r="A206" s="18" t="s">
        <v>409</v>
      </c>
      <c r="B206" s="26" t="s">
        <v>121</v>
      </c>
      <c r="C206" s="27" t="s">
        <v>139</v>
      </c>
      <c r="D206" s="27" t="s">
        <v>340</v>
      </c>
      <c r="E206" s="1" t="s">
        <v>341</v>
      </c>
      <c r="F206" s="27"/>
      <c r="G206" s="75">
        <f t="shared" ref="G206:H208" si="83">G207</f>
        <v>28724.399999999998</v>
      </c>
      <c r="H206" s="75">
        <f t="shared" si="83"/>
        <v>28385.200000000001</v>
      </c>
    </row>
    <row r="207" spans="1:8" ht="15" customHeight="1">
      <c r="A207" s="72" t="s">
        <v>234</v>
      </c>
      <c r="B207" s="155" t="s">
        <v>121</v>
      </c>
      <c r="C207" s="156" t="s">
        <v>139</v>
      </c>
      <c r="D207" s="156" t="s">
        <v>340</v>
      </c>
      <c r="E207" s="157" t="s">
        <v>357</v>
      </c>
      <c r="F207" s="156"/>
      <c r="G207" s="263">
        <f t="shared" si="83"/>
        <v>28724.399999999998</v>
      </c>
      <c r="H207" s="263">
        <f t="shared" si="83"/>
        <v>28385.200000000001</v>
      </c>
    </row>
    <row r="208" spans="1:8" s="258" customFormat="1" ht="17.25" customHeight="1">
      <c r="A208" s="18" t="s">
        <v>235</v>
      </c>
      <c r="B208" s="26"/>
      <c r="C208" s="27"/>
      <c r="D208" s="27"/>
      <c r="E208" s="1"/>
      <c r="F208" s="27" t="s">
        <v>503</v>
      </c>
      <c r="G208" s="75">
        <f t="shared" si="83"/>
        <v>28724.399999999998</v>
      </c>
      <c r="H208" s="75">
        <f t="shared" si="83"/>
        <v>28385.200000000001</v>
      </c>
    </row>
    <row r="209" spans="1:8" s="258" customFormat="1" ht="15" customHeight="1">
      <c r="A209" s="18" t="s">
        <v>234</v>
      </c>
      <c r="B209" s="26"/>
      <c r="C209" s="27"/>
      <c r="D209" s="27"/>
      <c r="E209" s="1"/>
      <c r="F209" s="27" t="s">
        <v>504</v>
      </c>
      <c r="G209" s="75">
        <f>'прил 10'!R377</f>
        <v>28724.399999999998</v>
      </c>
      <c r="H209" s="75">
        <f>'прил 10'!S377</f>
        <v>28385.200000000001</v>
      </c>
    </row>
    <row r="210" spans="1:8" s="264" customFormat="1" ht="27.75" customHeight="1">
      <c r="A210" s="96" t="s">
        <v>452</v>
      </c>
      <c r="B210" s="249" t="s">
        <v>131</v>
      </c>
      <c r="C210" s="250" t="s">
        <v>122</v>
      </c>
      <c r="D210" s="250" t="s">
        <v>340</v>
      </c>
      <c r="E210" s="251" t="s">
        <v>341</v>
      </c>
      <c r="F210" s="250"/>
      <c r="G210" s="236">
        <f t="shared" ref="G210:H212" si="84">G211</f>
        <v>6712.7000000000007</v>
      </c>
      <c r="H210" s="236">
        <f t="shared" si="84"/>
        <v>6809.2</v>
      </c>
    </row>
    <row r="211" spans="1:8" ht="15" customHeight="1">
      <c r="A211" s="18" t="s">
        <v>348</v>
      </c>
      <c r="B211" s="155" t="s">
        <v>131</v>
      </c>
      <c r="C211" s="156" t="s">
        <v>122</v>
      </c>
      <c r="D211" s="156" t="s">
        <v>340</v>
      </c>
      <c r="E211" s="157" t="s">
        <v>349</v>
      </c>
      <c r="F211" s="156"/>
      <c r="G211" s="263">
        <f t="shared" si="84"/>
        <v>6712.7000000000007</v>
      </c>
      <c r="H211" s="263">
        <f t="shared" si="84"/>
        <v>6809.2</v>
      </c>
    </row>
    <row r="212" spans="1:8" s="258" customFormat="1" ht="15.75" customHeight="1">
      <c r="A212" s="18" t="s">
        <v>140</v>
      </c>
      <c r="B212" s="26"/>
      <c r="C212" s="27"/>
      <c r="D212" s="27"/>
      <c r="E212" s="1"/>
      <c r="F212" s="27" t="s">
        <v>141</v>
      </c>
      <c r="G212" s="75">
        <f t="shared" si="84"/>
        <v>6712.7000000000007</v>
      </c>
      <c r="H212" s="75">
        <f t="shared" si="84"/>
        <v>6809.2</v>
      </c>
    </row>
    <row r="213" spans="1:8" s="258" customFormat="1" ht="15" customHeight="1">
      <c r="A213" s="18" t="s">
        <v>142</v>
      </c>
      <c r="B213" s="26"/>
      <c r="C213" s="27"/>
      <c r="D213" s="27"/>
      <c r="E213" s="1"/>
      <c r="F213" s="27" t="s">
        <v>143</v>
      </c>
      <c r="G213" s="75">
        <f>SUM(G214:G225)</f>
        <v>6712.7000000000007</v>
      </c>
      <c r="H213" s="75">
        <f>SUM(H214:H225)</f>
        <v>6809.2</v>
      </c>
    </row>
    <row r="214" spans="1:8" s="38" customFormat="1" ht="15.75" hidden="1" customHeight="1">
      <c r="A214" s="4" t="str">
        <f>'прил 10'!A503</f>
        <v>Выкуп жилых помещений в жилых домах, признанных аварийными и подлежащими сносу</v>
      </c>
      <c r="B214" s="7"/>
      <c r="C214" s="8"/>
      <c r="D214" s="8"/>
      <c r="E214" s="9"/>
      <c r="F214" s="8" t="s">
        <v>387</v>
      </c>
      <c r="G214" s="57">
        <f>'прил 10'!R503</f>
        <v>0</v>
      </c>
      <c r="H214" s="57">
        <f>'прил 10'!S503</f>
        <v>0</v>
      </c>
    </row>
    <row r="215" spans="1:8" s="38" customFormat="1" ht="12.75" hidden="1" customHeight="1">
      <c r="A215" s="4" t="str">
        <f>'прил 10'!A393</f>
        <v>Проведение кадастровых работ</v>
      </c>
      <c r="B215" s="7"/>
      <c r="C215" s="8"/>
      <c r="D215" s="8"/>
      <c r="E215" s="9"/>
      <c r="F215" s="8" t="s">
        <v>387</v>
      </c>
      <c r="G215" s="57">
        <f>'прил 10'!R393</f>
        <v>0</v>
      </c>
      <c r="H215" s="57">
        <f>'прил 10'!S393</f>
        <v>0</v>
      </c>
    </row>
    <row r="216" spans="1:8" s="38" customFormat="1" ht="12" hidden="1" customHeight="1">
      <c r="A216" s="4" t="str">
        <f>'прил 10'!A394</f>
        <v>размещение информационных статей</v>
      </c>
      <c r="B216" s="7"/>
      <c r="C216" s="8"/>
      <c r="D216" s="8"/>
      <c r="E216" s="9"/>
      <c r="F216" s="8" t="s">
        <v>387</v>
      </c>
      <c r="G216" s="57">
        <f>'прил 10'!R394</f>
        <v>0</v>
      </c>
      <c r="H216" s="57">
        <f>'прил 10'!S394</f>
        <v>0</v>
      </c>
    </row>
    <row r="217" spans="1:8" s="38" customFormat="1" ht="13.5" hidden="1" customHeight="1">
      <c r="A217" s="4" t="str">
        <f>'прил 10'!A395</f>
        <v>оформление свидетельства о наследовании выморочного имущества</v>
      </c>
      <c r="B217" s="7"/>
      <c r="C217" s="8"/>
      <c r="D217" s="8"/>
      <c r="E217" s="9"/>
      <c r="F217" s="8" t="s">
        <v>387</v>
      </c>
      <c r="G217" s="57">
        <f>'прил 10'!R395</f>
        <v>6.9</v>
      </c>
      <c r="H217" s="57">
        <f>'прил 10'!S395</f>
        <v>7</v>
      </c>
    </row>
    <row r="218" spans="1:8" s="38" customFormat="1" ht="13.5" hidden="1" customHeight="1">
      <c r="A218" s="4" t="str">
        <f>'прил 10'!A396</f>
        <v>оценка движимого и недвижимого имущества и размещ информ в СМИ</v>
      </c>
      <c r="B218" s="7"/>
      <c r="C218" s="8"/>
      <c r="D218" s="8"/>
      <c r="E218" s="9"/>
      <c r="F218" s="8" t="s">
        <v>387</v>
      </c>
      <c r="G218" s="57">
        <f>'прил 10'!R396</f>
        <v>57.9</v>
      </c>
      <c r="H218" s="57">
        <f>'прил 10'!S396</f>
        <v>58.8</v>
      </c>
    </row>
    <row r="219" spans="1:8" s="38" customFormat="1" ht="12.75" hidden="1" customHeight="1">
      <c r="A219" s="4" t="str">
        <f>'прил 10'!A397</f>
        <v>оценка земельных участков</v>
      </c>
      <c r="B219" s="7"/>
      <c r="C219" s="8"/>
      <c r="D219" s="8"/>
      <c r="E219" s="9"/>
      <c r="F219" s="8" t="s">
        <v>387</v>
      </c>
      <c r="G219" s="57">
        <f>'прил 10'!R397</f>
        <v>27.2</v>
      </c>
      <c r="H219" s="57">
        <f>'прил 10'!S397</f>
        <v>27.5</v>
      </c>
    </row>
    <row r="220" spans="1:8" s="38" customFormat="1" ht="12.75" hidden="1" customHeight="1">
      <c r="A220" s="4" t="str">
        <f>'прил 10'!A398</f>
        <v>содержание муниципального имущества казны (нежилой фонд)</v>
      </c>
      <c r="B220" s="7"/>
      <c r="C220" s="8"/>
      <c r="D220" s="8"/>
      <c r="E220" s="9"/>
      <c r="F220" s="8" t="s">
        <v>387</v>
      </c>
      <c r="G220" s="57">
        <f>'прил 10'!R398</f>
        <v>1982.3</v>
      </c>
      <c r="H220" s="57">
        <f>'прил 10'!S398</f>
        <v>2010.8</v>
      </c>
    </row>
    <row r="221" spans="1:8" s="38" customFormat="1" ht="12.75" hidden="1" customHeight="1">
      <c r="A221" s="4" t="str">
        <f>'прил 10'!A399</f>
        <v>содержание свободного муниципального жилищного фонда (жилой фонд)</v>
      </c>
      <c r="B221" s="7"/>
      <c r="C221" s="8"/>
      <c r="D221" s="8"/>
      <c r="E221" s="9"/>
      <c r="F221" s="8" t="s">
        <v>387</v>
      </c>
      <c r="G221" s="57">
        <f>'прил 10'!R399</f>
        <v>1579.8</v>
      </c>
      <c r="H221" s="57">
        <f>'прил 10'!S399</f>
        <v>1602.5</v>
      </c>
    </row>
    <row r="222" spans="1:8" s="38" customFormat="1" ht="12.75" hidden="1" customHeight="1">
      <c r="A222" s="4" t="str">
        <f>'прил 10'!A400</f>
        <v>взнос на капитальный ремонт общего имущества многоквартирных домов</v>
      </c>
      <c r="B222" s="7"/>
      <c r="C222" s="8"/>
      <c r="D222" s="8"/>
      <c r="E222" s="9"/>
      <c r="F222" s="8" t="s">
        <v>387</v>
      </c>
      <c r="G222" s="57">
        <f>'прил 10'!R400</f>
        <v>3021</v>
      </c>
      <c r="H222" s="57">
        <f>'прил 10'!S400</f>
        <v>3064.4</v>
      </c>
    </row>
    <row r="223" spans="1:8" s="38" customFormat="1" ht="12.75" hidden="1" customHeight="1">
      <c r="A223" s="4" t="str">
        <f>'прил 10'!A401</f>
        <v>ведение учета платы за найм жилых помещений, обновление программного продукта "Контур ЖКХ"</v>
      </c>
      <c r="B223" s="7"/>
      <c r="C223" s="8"/>
      <c r="D223" s="8"/>
      <c r="E223" s="9"/>
      <c r="F223" s="8" t="s">
        <v>387</v>
      </c>
      <c r="G223" s="57">
        <f>'прил 10'!R401</f>
        <v>37.6</v>
      </c>
      <c r="H223" s="57">
        <f>'прил 10'!S401</f>
        <v>38.200000000000003</v>
      </c>
    </row>
    <row r="224" spans="1:8" s="38" customFormat="1" ht="12.75" hidden="1" customHeight="1">
      <c r="A224" s="4" t="str">
        <f>'прил 10'!A402</f>
        <v>Ремонт электрики и вентиляции (ул. им. Дыбцына, д. 16, кв. 37)</v>
      </c>
      <c r="B224" s="7"/>
      <c r="C224" s="8"/>
      <c r="D224" s="8"/>
      <c r="E224" s="9"/>
      <c r="F224" s="8" t="s">
        <v>387</v>
      </c>
      <c r="G224" s="57">
        <f>'прил 10'!R402</f>
        <v>0</v>
      </c>
      <c r="H224" s="57">
        <f>'прил 10'!S402</f>
        <v>0</v>
      </c>
    </row>
    <row r="225" spans="1:8" s="38" customFormat="1" ht="12.75" hidden="1" customHeight="1">
      <c r="A225" s="4" t="str">
        <f>'прил 10'!A403</f>
        <v>Охрана зданий, не переданных в пользование юридическим и физическим лицам</v>
      </c>
      <c r="B225" s="7"/>
      <c r="C225" s="8"/>
      <c r="D225" s="8"/>
      <c r="E225" s="9"/>
      <c r="F225" s="8" t="s">
        <v>387</v>
      </c>
      <c r="G225" s="57">
        <f>'прил 10'!R403</f>
        <v>0</v>
      </c>
      <c r="H225" s="57">
        <f>'прил 10'!S403</f>
        <v>0</v>
      </c>
    </row>
    <row r="226" spans="1:8" ht="30" hidden="1" customHeight="1">
      <c r="A226" s="189" t="s">
        <v>311</v>
      </c>
      <c r="B226" s="249" t="s">
        <v>150</v>
      </c>
      <c r="C226" s="250" t="s">
        <v>122</v>
      </c>
      <c r="D226" s="250" t="s">
        <v>340</v>
      </c>
      <c r="E226" s="251" t="s">
        <v>341</v>
      </c>
      <c r="F226" s="250"/>
      <c r="G226" s="236">
        <f t="shared" ref="G226:H226" si="85">G227+G232</f>
        <v>0</v>
      </c>
      <c r="H226" s="236">
        <f t="shared" si="85"/>
        <v>0</v>
      </c>
    </row>
    <row r="227" spans="1:8" s="265" customFormat="1" ht="25.5" hidden="1" customHeight="1">
      <c r="A227" s="18" t="s">
        <v>416</v>
      </c>
      <c r="B227" s="26" t="s">
        <v>150</v>
      </c>
      <c r="C227" s="27" t="s">
        <v>124</v>
      </c>
      <c r="D227" s="27" t="s">
        <v>340</v>
      </c>
      <c r="E227" s="1" t="s">
        <v>341</v>
      </c>
      <c r="F227" s="27"/>
      <c r="G227" s="75">
        <f t="shared" ref="G227:H230" si="86">G228</f>
        <v>0</v>
      </c>
      <c r="H227" s="75">
        <f t="shared" si="86"/>
        <v>0</v>
      </c>
    </row>
    <row r="228" spans="1:8" ht="25.5" hidden="1" customHeight="1">
      <c r="A228" s="18" t="s">
        <v>351</v>
      </c>
      <c r="B228" s="155" t="s">
        <v>150</v>
      </c>
      <c r="C228" s="156" t="s">
        <v>124</v>
      </c>
      <c r="D228" s="156" t="s">
        <v>340</v>
      </c>
      <c r="E228" s="157" t="s">
        <v>352</v>
      </c>
      <c r="F228" s="156"/>
      <c r="G228" s="263">
        <f t="shared" si="86"/>
        <v>0</v>
      </c>
      <c r="H228" s="263">
        <f t="shared" si="86"/>
        <v>0</v>
      </c>
    </row>
    <row r="229" spans="1:8" s="258" customFormat="1" ht="15.75" hidden="1" customHeight="1">
      <c r="A229" s="18" t="s">
        <v>140</v>
      </c>
      <c r="B229" s="26"/>
      <c r="C229" s="27"/>
      <c r="D229" s="27"/>
      <c r="E229" s="1"/>
      <c r="F229" s="27" t="s">
        <v>141</v>
      </c>
      <c r="G229" s="75">
        <f t="shared" si="86"/>
        <v>0</v>
      </c>
      <c r="H229" s="75">
        <f t="shared" si="86"/>
        <v>0</v>
      </c>
    </row>
    <row r="230" spans="1:8" s="258" customFormat="1" ht="15" hidden="1" customHeight="1">
      <c r="A230" s="18" t="s">
        <v>142</v>
      </c>
      <c r="B230" s="26"/>
      <c r="C230" s="27"/>
      <c r="D230" s="27"/>
      <c r="E230" s="1"/>
      <c r="F230" s="27" t="s">
        <v>143</v>
      </c>
      <c r="G230" s="75">
        <f t="shared" si="86"/>
        <v>0</v>
      </c>
      <c r="H230" s="75">
        <f t="shared" si="86"/>
        <v>0</v>
      </c>
    </row>
    <row r="231" spans="1:8" s="38" customFormat="1" ht="12.75" hidden="1" customHeight="1">
      <c r="A231" s="4" t="s">
        <v>213</v>
      </c>
      <c r="B231" s="7"/>
      <c r="C231" s="8"/>
      <c r="D231" s="8"/>
      <c r="E231" s="9"/>
      <c r="F231" s="8" t="s">
        <v>387</v>
      </c>
      <c r="G231" s="57">
        <f>'прил 10'!R337</f>
        <v>0</v>
      </c>
      <c r="H231" s="57">
        <f>'прил 10'!S337</f>
        <v>0</v>
      </c>
    </row>
    <row r="232" spans="1:8" s="265" customFormat="1" ht="25.5" hidden="1" customHeight="1">
      <c r="A232" s="18" t="s">
        <v>417</v>
      </c>
      <c r="B232" s="26" t="s">
        <v>150</v>
      </c>
      <c r="C232" s="27" t="s">
        <v>139</v>
      </c>
      <c r="D232" s="27" t="s">
        <v>340</v>
      </c>
      <c r="E232" s="1" t="s">
        <v>341</v>
      </c>
      <c r="F232" s="27"/>
      <c r="G232" s="75">
        <f t="shared" ref="G232:H232" si="87">G233+G243</f>
        <v>0</v>
      </c>
      <c r="H232" s="75">
        <f t="shared" si="87"/>
        <v>0</v>
      </c>
    </row>
    <row r="233" spans="1:8" s="258" customFormat="1" ht="51.75" hidden="1" customHeight="1">
      <c r="A233" s="18" t="s">
        <v>793</v>
      </c>
      <c r="B233" s="26" t="s">
        <v>150</v>
      </c>
      <c r="C233" s="27" t="s">
        <v>139</v>
      </c>
      <c r="D233" s="27" t="s">
        <v>340</v>
      </c>
      <c r="E233" s="1" t="s">
        <v>792</v>
      </c>
      <c r="F233" s="27"/>
      <c r="G233" s="75">
        <f t="shared" ref="G233:H233" si="88">G234+G238</f>
        <v>0</v>
      </c>
      <c r="H233" s="75">
        <f t="shared" si="88"/>
        <v>0</v>
      </c>
    </row>
    <row r="234" spans="1:8" s="258" customFormat="1" ht="15.75" hidden="1" customHeight="1">
      <c r="A234" s="18" t="s">
        <v>140</v>
      </c>
      <c r="B234" s="26"/>
      <c r="C234" s="27"/>
      <c r="D234" s="27"/>
      <c r="E234" s="1"/>
      <c r="F234" s="27" t="s">
        <v>141</v>
      </c>
      <c r="G234" s="75"/>
      <c r="H234" s="75"/>
    </row>
    <row r="235" spans="1:8" s="258" customFormat="1" ht="15" hidden="1" customHeight="1">
      <c r="A235" s="18" t="s">
        <v>142</v>
      </c>
      <c r="B235" s="26"/>
      <c r="C235" s="27"/>
      <c r="D235" s="27"/>
      <c r="E235" s="1"/>
      <c r="F235" s="27" t="s">
        <v>143</v>
      </c>
      <c r="G235" s="75"/>
      <c r="H235" s="75"/>
    </row>
    <row r="236" spans="1:8" s="38" customFormat="1" ht="12.75" hidden="1" customHeight="1">
      <c r="A236" s="4"/>
      <c r="B236" s="7"/>
      <c r="C236" s="8"/>
      <c r="D236" s="8"/>
      <c r="E236" s="9"/>
      <c r="F236" s="8" t="s">
        <v>387</v>
      </c>
      <c r="G236" s="57"/>
      <c r="H236" s="57"/>
    </row>
    <row r="237" spans="1:8" s="38" customFormat="1" ht="12.75" hidden="1" customHeight="1">
      <c r="A237" s="4"/>
      <c r="B237" s="7"/>
      <c r="C237" s="8"/>
      <c r="D237" s="8"/>
      <c r="E237" s="9"/>
      <c r="F237" s="8" t="s">
        <v>387</v>
      </c>
      <c r="G237" s="57"/>
      <c r="H237" s="57"/>
    </row>
    <row r="238" spans="1:8" s="258" customFormat="1" ht="15.75" hidden="1" customHeight="1">
      <c r="A238" s="18" t="s">
        <v>144</v>
      </c>
      <c r="B238" s="26"/>
      <c r="C238" s="27"/>
      <c r="D238" s="27"/>
      <c r="E238" s="1"/>
      <c r="F238" s="27" t="s">
        <v>145</v>
      </c>
      <c r="G238" s="75">
        <f t="shared" ref="G238:H238" si="89">G239</f>
        <v>0</v>
      </c>
      <c r="H238" s="75">
        <f t="shared" si="89"/>
        <v>0</v>
      </c>
    </row>
    <row r="239" spans="1:8" s="258" customFormat="1" ht="30" hidden="1" customHeight="1">
      <c r="A239" s="18" t="s">
        <v>397</v>
      </c>
      <c r="B239" s="26"/>
      <c r="C239" s="27"/>
      <c r="D239" s="27"/>
      <c r="E239" s="1"/>
      <c r="F239" s="27" t="s">
        <v>174</v>
      </c>
      <c r="G239" s="75">
        <f t="shared" ref="G239:H239" si="90">SUM(G240:G242)</f>
        <v>0</v>
      </c>
      <c r="H239" s="75">
        <f t="shared" si="90"/>
        <v>0</v>
      </c>
    </row>
    <row r="240" spans="1:8" s="38" customFormat="1" ht="12.75" hidden="1" customHeight="1">
      <c r="A240" s="4" t="s">
        <v>662</v>
      </c>
      <c r="B240" s="7"/>
      <c r="C240" s="8"/>
      <c r="D240" s="8"/>
      <c r="E240" s="9"/>
      <c r="F240" s="8" t="s">
        <v>174</v>
      </c>
      <c r="G240" s="57">
        <f>'прил 10'!R353</f>
        <v>0</v>
      </c>
      <c r="H240" s="57">
        <f>'прил 10'!S353</f>
        <v>0</v>
      </c>
    </row>
    <row r="241" spans="1:8" s="38" customFormat="1" ht="24" hidden="1" customHeight="1">
      <c r="A241" s="4"/>
      <c r="B241" s="7"/>
      <c r="C241" s="8"/>
      <c r="D241" s="8"/>
      <c r="E241" s="9"/>
      <c r="F241" s="8"/>
      <c r="G241" s="57"/>
      <c r="H241" s="57"/>
    </row>
    <row r="242" spans="1:8" s="38" customFormat="1" ht="15" hidden="1" customHeight="1">
      <c r="A242" s="4"/>
      <c r="B242" s="7"/>
      <c r="C242" s="8"/>
      <c r="D242" s="8"/>
      <c r="E242" s="9"/>
      <c r="F242" s="8"/>
      <c r="G242" s="57"/>
      <c r="H242" s="57"/>
    </row>
    <row r="243" spans="1:8" s="258" customFormat="1" ht="15" hidden="1" customHeight="1">
      <c r="A243" s="18" t="s">
        <v>215</v>
      </c>
      <c r="B243" s="26" t="s">
        <v>150</v>
      </c>
      <c r="C243" s="27" t="s">
        <v>139</v>
      </c>
      <c r="D243" s="27" t="s">
        <v>340</v>
      </c>
      <c r="E243" s="1" t="s">
        <v>354</v>
      </c>
      <c r="F243" s="27"/>
      <c r="G243" s="75">
        <f t="shared" ref="G243:H243" si="91">G244+G248</f>
        <v>0</v>
      </c>
      <c r="H243" s="75">
        <f t="shared" si="91"/>
        <v>0</v>
      </c>
    </row>
    <row r="244" spans="1:8" s="258" customFormat="1" ht="15.75" hidden="1" customHeight="1">
      <c r="A244" s="18" t="s">
        <v>140</v>
      </c>
      <c r="B244" s="26"/>
      <c r="C244" s="27"/>
      <c r="D244" s="27"/>
      <c r="E244" s="1"/>
      <c r="F244" s="27" t="s">
        <v>141</v>
      </c>
      <c r="G244" s="75">
        <f t="shared" ref="G244:H244" si="92">G245</f>
        <v>0</v>
      </c>
      <c r="H244" s="75">
        <f t="shared" si="92"/>
        <v>0</v>
      </c>
    </row>
    <row r="245" spans="1:8" s="258" customFormat="1" ht="15" hidden="1" customHeight="1">
      <c r="A245" s="18" t="s">
        <v>142</v>
      </c>
      <c r="B245" s="26"/>
      <c r="C245" s="27"/>
      <c r="D245" s="27"/>
      <c r="E245" s="1"/>
      <c r="F245" s="27" t="s">
        <v>143</v>
      </c>
      <c r="G245" s="75">
        <f t="shared" ref="G245:H245" si="93">SUM(G246:G247)</f>
        <v>0</v>
      </c>
      <c r="H245" s="75">
        <f t="shared" si="93"/>
        <v>0</v>
      </c>
    </row>
    <row r="246" spans="1:8" s="38" customFormat="1" ht="24" hidden="1" customHeight="1">
      <c r="A246" s="4" t="s">
        <v>660</v>
      </c>
      <c r="B246" s="7"/>
      <c r="C246" s="8"/>
      <c r="D246" s="8"/>
      <c r="E246" s="9"/>
      <c r="F246" s="8" t="s">
        <v>387</v>
      </c>
      <c r="G246" s="57">
        <f>'прил 10'!R343</f>
        <v>0</v>
      </c>
      <c r="H246" s="57">
        <f>'прил 10'!S343</f>
        <v>0</v>
      </c>
    </row>
    <row r="247" spans="1:8" s="38" customFormat="1" ht="27" hidden="1" customHeight="1">
      <c r="A247" s="4" t="s">
        <v>661</v>
      </c>
      <c r="B247" s="7"/>
      <c r="C247" s="8"/>
      <c r="D247" s="8"/>
      <c r="E247" s="9"/>
      <c r="F247" s="8" t="s">
        <v>387</v>
      </c>
      <c r="G247" s="57">
        <f>'прил 10'!R342</f>
        <v>0</v>
      </c>
      <c r="H247" s="57">
        <f>'прил 10'!S342</f>
        <v>0</v>
      </c>
    </row>
    <row r="248" spans="1:8" s="258" customFormat="1" ht="15.75" hidden="1" customHeight="1">
      <c r="A248" s="18" t="s">
        <v>144</v>
      </c>
      <c r="B248" s="26"/>
      <c r="C248" s="27"/>
      <c r="D248" s="27"/>
      <c r="E248" s="1"/>
      <c r="F248" s="27" t="s">
        <v>145</v>
      </c>
      <c r="G248" s="75">
        <f t="shared" ref="G248:H248" si="94">G249</f>
        <v>0</v>
      </c>
      <c r="H248" s="75">
        <f t="shared" si="94"/>
        <v>0</v>
      </c>
    </row>
    <row r="249" spans="1:8" s="258" customFormat="1" ht="30" hidden="1" customHeight="1">
      <c r="A249" s="18" t="s">
        <v>397</v>
      </c>
      <c r="B249" s="26"/>
      <c r="C249" s="27"/>
      <c r="D249" s="27"/>
      <c r="E249" s="1"/>
      <c r="F249" s="27" t="s">
        <v>174</v>
      </c>
      <c r="G249" s="75">
        <f>G250</f>
        <v>0</v>
      </c>
      <c r="H249" s="75">
        <f>H250</f>
        <v>0</v>
      </c>
    </row>
    <row r="250" spans="1:8" s="38" customFormat="1" ht="25.5" hidden="1" customHeight="1">
      <c r="A250" s="4" t="str">
        <f>'прил 10'!A346</f>
        <v>предоставление субсидий на поддержку и развитие СМП и среднего предпринимательства, занимающихся социально-значимыми видами деятельности</v>
      </c>
      <c r="B250" s="7"/>
      <c r="C250" s="8"/>
      <c r="D250" s="8"/>
      <c r="E250" s="9"/>
      <c r="F250" s="8" t="s">
        <v>875</v>
      </c>
      <c r="G250" s="57">
        <f>'прил 10'!R346</f>
        <v>0</v>
      </c>
      <c r="H250" s="57">
        <f>'прил 10'!S346</f>
        <v>0</v>
      </c>
    </row>
    <row r="251" spans="1:8" ht="27" hidden="1" customHeight="1">
      <c r="A251" s="138" t="s">
        <v>270</v>
      </c>
      <c r="B251" s="249" t="s">
        <v>258</v>
      </c>
      <c r="C251" s="250" t="s">
        <v>122</v>
      </c>
      <c r="D251" s="250" t="s">
        <v>340</v>
      </c>
      <c r="E251" s="251" t="s">
        <v>341</v>
      </c>
      <c r="F251" s="250"/>
      <c r="G251" s="236">
        <f t="shared" ref="G251:H253" si="95">G252</f>
        <v>0</v>
      </c>
      <c r="H251" s="236">
        <f t="shared" si="95"/>
        <v>0</v>
      </c>
    </row>
    <row r="252" spans="1:8" s="258" customFormat="1" ht="15.75" hidden="1" customHeight="1">
      <c r="A252" s="69" t="s">
        <v>348</v>
      </c>
      <c r="B252" s="26" t="s">
        <v>258</v>
      </c>
      <c r="C252" s="27" t="s">
        <v>122</v>
      </c>
      <c r="D252" s="27" t="s">
        <v>340</v>
      </c>
      <c r="E252" s="1" t="s">
        <v>349</v>
      </c>
      <c r="F252" s="27"/>
      <c r="G252" s="75">
        <f t="shared" si="95"/>
        <v>0</v>
      </c>
      <c r="H252" s="75">
        <f t="shared" si="95"/>
        <v>0</v>
      </c>
    </row>
    <row r="253" spans="1:8" s="258" customFormat="1" ht="15.75" hidden="1" customHeight="1">
      <c r="A253" s="18" t="s">
        <v>175</v>
      </c>
      <c r="B253" s="26"/>
      <c r="C253" s="27"/>
      <c r="D253" s="27"/>
      <c r="E253" s="1"/>
      <c r="F253" s="27" t="s">
        <v>225</v>
      </c>
      <c r="G253" s="75">
        <f t="shared" si="95"/>
        <v>0</v>
      </c>
      <c r="H253" s="75">
        <f t="shared" si="95"/>
        <v>0</v>
      </c>
    </row>
    <row r="254" spans="1:8" s="258" customFormat="1" ht="15" hidden="1" customHeight="1">
      <c r="A254" s="18" t="s">
        <v>182</v>
      </c>
      <c r="B254" s="26"/>
      <c r="C254" s="27"/>
      <c r="D254" s="27"/>
      <c r="E254" s="1"/>
      <c r="F254" s="27" t="s">
        <v>501</v>
      </c>
      <c r="G254" s="75">
        <f>'прил 10'!R244</f>
        <v>0</v>
      </c>
      <c r="H254" s="75">
        <f>'прил 10'!S244</f>
        <v>0</v>
      </c>
    </row>
    <row r="255" spans="1:8" ht="37.5" hidden="1" customHeight="1">
      <c r="A255" s="138" t="s">
        <v>453</v>
      </c>
      <c r="B255" s="249" t="s">
        <v>158</v>
      </c>
      <c r="C255" s="250" t="s">
        <v>122</v>
      </c>
      <c r="D255" s="250" t="s">
        <v>340</v>
      </c>
      <c r="E255" s="251" t="s">
        <v>341</v>
      </c>
      <c r="F255" s="250"/>
      <c r="G255" s="236">
        <f t="shared" ref="G255:H255" si="96">G256+G261</f>
        <v>0</v>
      </c>
      <c r="H255" s="236">
        <f t="shared" si="96"/>
        <v>0</v>
      </c>
    </row>
    <row r="256" spans="1:8" s="259" customFormat="1" ht="15" hidden="1" customHeight="1">
      <c r="A256" s="150" t="s">
        <v>454</v>
      </c>
      <c r="B256" s="26" t="s">
        <v>158</v>
      </c>
      <c r="C256" s="27" t="s">
        <v>124</v>
      </c>
      <c r="D256" s="27" t="s">
        <v>340</v>
      </c>
      <c r="E256" s="1" t="s">
        <v>341</v>
      </c>
      <c r="F256" s="27"/>
      <c r="G256" s="75">
        <f t="shared" ref="G256:H259" si="97">G257</f>
        <v>0</v>
      </c>
      <c r="H256" s="75">
        <f t="shared" si="97"/>
        <v>0</v>
      </c>
    </row>
    <row r="257" spans="1:8" s="258" customFormat="1" ht="66.75" hidden="1" customHeight="1">
      <c r="A257" s="18" t="s">
        <v>795</v>
      </c>
      <c r="B257" s="26" t="s">
        <v>158</v>
      </c>
      <c r="C257" s="27" t="s">
        <v>124</v>
      </c>
      <c r="D257" s="27" t="s">
        <v>340</v>
      </c>
      <c r="E257" s="1" t="s">
        <v>794</v>
      </c>
      <c r="F257" s="27"/>
      <c r="G257" s="75">
        <f t="shared" si="97"/>
        <v>0</v>
      </c>
      <c r="H257" s="75">
        <f t="shared" si="97"/>
        <v>0</v>
      </c>
    </row>
    <row r="258" spans="1:8" s="258" customFormat="1" ht="15.75" hidden="1" customHeight="1">
      <c r="A258" s="18" t="s">
        <v>144</v>
      </c>
      <c r="B258" s="26"/>
      <c r="C258" s="27"/>
      <c r="D258" s="27"/>
      <c r="E258" s="1"/>
      <c r="F258" s="27" t="s">
        <v>145</v>
      </c>
      <c r="G258" s="75">
        <f t="shared" si="97"/>
        <v>0</v>
      </c>
      <c r="H258" s="75">
        <f t="shared" si="97"/>
        <v>0</v>
      </c>
    </row>
    <row r="259" spans="1:8" s="258" customFormat="1" ht="30" hidden="1" customHeight="1">
      <c r="A259" s="18" t="s">
        <v>397</v>
      </c>
      <c r="B259" s="26"/>
      <c r="C259" s="27"/>
      <c r="D259" s="27"/>
      <c r="E259" s="1"/>
      <c r="F259" s="27" t="s">
        <v>174</v>
      </c>
      <c r="G259" s="75">
        <f t="shared" si="97"/>
        <v>0</v>
      </c>
      <c r="H259" s="75">
        <f t="shared" si="97"/>
        <v>0</v>
      </c>
    </row>
    <row r="260" spans="1:8" s="38" customFormat="1" ht="27" hidden="1" customHeight="1">
      <c r="A260" s="4" t="s">
        <v>511</v>
      </c>
      <c r="B260" s="7"/>
      <c r="C260" s="8"/>
      <c r="D260" s="8"/>
      <c r="E260" s="9"/>
      <c r="F260" s="8" t="s">
        <v>174</v>
      </c>
      <c r="G260" s="57">
        <f>'прил 10'!R250</f>
        <v>0</v>
      </c>
      <c r="H260" s="57">
        <f>'прил 10'!S250</f>
        <v>0</v>
      </c>
    </row>
    <row r="261" spans="1:8" s="259" customFormat="1" ht="14.25" hidden="1" customHeight="1">
      <c r="A261" s="150" t="s">
        <v>455</v>
      </c>
      <c r="B261" s="26" t="s">
        <v>158</v>
      </c>
      <c r="C261" s="27" t="s">
        <v>137</v>
      </c>
      <c r="D261" s="27" t="s">
        <v>340</v>
      </c>
      <c r="E261" s="1" t="s">
        <v>341</v>
      </c>
      <c r="F261" s="27"/>
      <c r="G261" s="75">
        <f t="shared" ref="G261:H261" si="98">G266+G270+G262</f>
        <v>0</v>
      </c>
      <c r="H261" s="75">
        <f t="shared" si="98"/>
        <v>0</v>
      </c>
    </row>
    <row r="262" spans="1:8" s="258" customFormat="1" ht="18" hidden="1" customHeight="1">
      <c r="A262" s="18" t="s">
        <v>813</v>
      </c>
      <c r="B262" s="26" t="s">
        <v>158</v>
      </c>
      <c r="C262" s="27" t="s">
        <v>137</v>
      </c>
      <c r="D262" s="27" t="s">
        <v>340</v>
      </c>
      <c r="E262" s="1" t="s">
        <v>811</v>
      </c>
      <c r="F262" s="27"/>
      <c r="G262" s="75">
        <f t="shared" ref="G262:H264" si="99">G263</f>
        <v>0</v>
      </c>
      <c r="H262" s="75">
        <f t="shared" si="99"/>
        <v>0</v>
      </c>
    </row>
    <row r="263" spans="1:8" s="258" customFormat="1" ht="15.75" hidden="1" customHeight="1">
      <c r="A263" s="18" t="s">
        <v>144</v>
      </c>
      <c r="B263" s="26"/>
      <c r="C263" s="27"/>
      <c r="D263" s="27"/>
      <c r="E263" s="1"/>
      <c r="F263" s="27" t="s">
        <v>145</v>
      </c>
      <c r="G263" s="75">
        <f t="shared" si="99"/>
        <v>0</v>
      </c>
      <c r="H263" s="75">
        <f t="shared" si="99"/>
        <v>0</v>
      </c>
    </row>
    <row r="264" spans="1:8" s="258" customFormat="1" ht="30" hidden="1" customHeight="1">
      <c r="A264" s="18" t="s">
        <v>397</v>
      </c>
      <c r="B264" s="26"/>
      <c r="C264" s="27"/>
      <c r="D264" s="27"/>
      <c r="E264" s="1"/>
      <c r="F264" s="27" t="s">
        <v>174</v>
      </c>
      <c r="G264" s="75">
        <f t="shared" si="99"/>
        <v>0</v>
      </c>
      <c r="H264" s="75">
        <f t="shared" si="99"/>
        <v>0</v>
      </c>
    </row>
    <row r="265" spans="1:8" s="38" customFormat="1" ht="27.75" hidden="1" customHeight="1">
      <c r="A265" s="4" t="s">
        <v>510</v>
      </c>
      <c r="B265" s="7"/>
      <c r="C265" s="8"/>
      <c r="D265" s="8"/>
      <c r="E265" s="9"/>
      <c r="F265" s="8" t="s">
        <v>174</v>
      </c>
      <c r="G265" s="57">
        <f>'прил 10'!R255</f>
        <v>0</v>
      </c>
      <c r="H265" s="57">
        <f>'прил 10'!S255</f>
        <v>0</v>
      </c>
    </row>
    <row r="266" spans="1:8" s="258" customFormat="1" ht="63" hidden="1" customHeight="1">
      <c r="A266" s="18" t="s">
        <v>456</v>
      </c>
      <c r="B266" s="26" t="s">
        <v>158</v>
      </c>
      <c r="C266" s="27" t="s">
        <v>137</v>
      </c>
      <c r="D266" s="27" t="s">
        <v>340</v>
      </c>
      <c r="E266" s="1" t="s">
        <v>253</v>
      </c>
      <c r="F266" s="27"/>
      <c r="G266" s="75">
        <f t="shared" ref="G266:H272" si="100">G267</f>
        <v>0</v>
      </c>
      <c r="H266" s="75">
        <f t="shared" si="100"/>
        <v>0</v>
      </c>
    </row>
    <row r="267" spans="1:8" s="258" customFormat="1" ht="15.75" hidden="1" customHeight="1">
      <c r="A267" s="18" t="s">
        <v>144</v>
      </c>
      <c r="B267" s="26"/>
      <c r="C267" s="27"/>
      <c r="D267" s="27"/>
      <c r="E267" s="1"/>
      <c r="F267" s="27" t="s">
        <v>145</v>
      </c>
      <c r="G267" s="75">
        <f t="shared" si="100"/>
        <v>0</v>
      </c>
      <c r="H267" s="75">
        <f t="shared" si="100"/>
        <v>0</v>
      </c>
    </row>
    <row r="268" spans="1:8" s="258" customFormat="1" ht="30" hidden="1" customHeight="1">
      <c r="A268" s="18" t="s">
        <v>397</v>
      </c>
      <c r="B268" s="26"/>
      <c r="C268" s="27"/>
      <c r="D268" s="27"/>
      <c r="E268" s="1"/>
      <c r="F268" s="27" t="s">
        <v>174</v>
      </c>
      <c r="G268" s="75">
        <f t="shared" si="100"/>
        <v>0</v>
      </c>
      <c r="H268" s="75">
        <f t="shared" si="100"/>
        <v>0</v>
      </c>
    </row>
    <row r="269" spans="1:8" s="38" customFormat="1" ht="27.75" hidden="1" customHeight="1">
      <c r="A269" s="4" t="s">
        <v>510</v>
      </c>
      <c r="B269" s="7"/>
      <c r="C269" s="8"/>
      <c r="D269" s="8"/>
      <c r="E269" s="9"/>
      <c r="F269" s="8" t="s">
        <v>174</v>
      </c>
      <c r="G269" s="57">
        <f>'прил 10'!R260</f>
        <v>0</v>
      </c>
      <c r="H269" s="57">
        <f>'прил 10'!S260</f>
        <v>0</v>
      </c>
    </row>
    <row r="270" spans="1:8" s="258" customFormat="1" ht="17.25" hidden="1" customHeight="1">
      <c r="A270" s="69" t="s">
        <v>348</v>
      </c>
      <c r="B270" s="26" t="s">
        <v>158</v>
      </c>
      <c r="C270" s="27" t="s">
        <v>137</v>
      </c>
      <c r="D270" s="27" t="s">
        <v>340</v>
      </c>
      <c r="E270" s="1" t="s">
        <v>349</v>
      </c>
      <c r="F270" s="27"/>
      <c r="G270" s="75">
        <f t="shared" si="100"/>
        <v>0</v>
      </c>
      <c r="H270" s="75">
        <f t="shared" si="100"/>
        <v>0</v>
      </c>
    </row>
    <row r="271" spans="1:8" s="258" customFormat="1" ht="15.75" hidden="1" customHeight="1">
      <c r="A271" s="18" t="s">
        <v>140</v>
      </c>
      <c r="B271" s="26"/>
      <c r="C271" s="27"/>
      <c r="D271" s="27"/>
      <c r="E271" s="1"/>
      <c r="F271" s="27" t="s">
        <v>141</v>
      </c>
      <c r="G271" s="75">
        <f t="shared" si="100"/>
        <v>0</v>
      </c>
      <c r="H271" s="75">
        <f t="shared" si="100"/>
        <v>0</v>
      </c>
    </row>
    <row r="272" spans="1:8" s="258" customFormat="1" ht="30" hidden="1" customHeight="1">
      <c r="A272" s="18" t="s">
        <v>142</v>
      </c>
      <c r="B272" s="26"/>
      <c r="C272" s="27"/>
      <c r="D272" s="27"/>
      <c r="E272" s="1"/>
      <c r="F272" s="27" t="s">
        <v>143</v>
      </c>
      <c r="G272" s="75">
        <f t="shared" si="100"/>
        <v>0</v>
      </c>
      <c r="H272" s="75">
        <f t="shared" si="100"/>
        <v>0</v>
      </c>
    </row>
    <row r="273" spans="1:8" s="38" customFormat="1" ht="27.75" hidden="1" customHeight="1">
      <c r="A273" s="4" t="s">
        <v>808</v>
      </c>
      <c r="B273" s="7"/>
      <c r="C273" s="8"/>
      <c r="D273" s="8"/>
      <c r="E273" s="9"/>
      <c r="F273" s="8" t="s">
        <v>387</v>
      </c>
      <c r="G273" s="57">
        <f>'прил 10'!R264</f>
        <v>0</v>
      </c>
      <c r="H273" s="57">
        <f>'прил 10'!S264</f>
        <v>0</v>
      </c>
    </row>
    <row r="274" spans="1:8" s="240" customFormat="1" ht="28.5" hidden="1" customHeight="1">
      <c r="A274" s="189" t="s">
        <v>457</v>
      </c>
      <c r="B274" s="249" t="s">
        <v>163</v>
      </c>
      <c r="C274" s="250" t="s">
        <v>122</v>
      </c>
      <c r="D274" s="250" t="s">
        <v>340</v>
      </c>
      <c r="E274" s="251" t="s">
        <v>341</v>
      </c>
      <c r="F274" s="250"/>
      <c r="G274" s="236">
        <f t="shared" ref="G274:H277" si="101">G275</f>
        <v>0</v>
      </c>
      <c r="H274" s="236">
        <f t="shared" si="101"/>
        <v>0</v>
      </c>
    </row>
    <row r="275" spans="1:8" s="258" customFormat="1" ht="15.75" hidden="1" customHeight="1">
      <c r="A275" s="69" t="s">
        <v>186</v>
      </c>
      <c r="B275" s="26" t="s">
        <v>163</v>
      </c>
      <c r="C275" s="27" t="s">
        <v>122</v>
      </c>
      <c r="D275" s="27" t="s">
        <v>340</v>
      </c>
      <c r="E275" s="1" t="s">
        <v>350</v>
      </c>
      <c r="F275" s="27"/>
      <c r="G275" s="75">
        <f t="shared" si="101"/>
        <v>0</v>
      </c>
      <c r="H275" s="75">
        <f t="shared" si="101"/>
        <v>0</v>
      </c>
    </row>
    <row r="276" spans="1:8" s="258" customFormat="1" ht="24.75" hidden="1" customHeight="1">
      <c r="A276" s="18" t="s">
        <v>187</v>
      </c>
      <c r="B276" s="26"/>
      <c r="C276" s="27"/>
      <c r="D276" s="27"/>
      <c r="E276" s="1"/>
      <c r="F276" s="27" t="s">
        <v>188</v>
      </c>
      <c r="G276" s="75">
        <f t="shared" si="101"/>
        <v>0</v>
      </c>
      <c r="H276" s="75">
        <f t="shared" si="101"/>
        <v>0</v>
      </c>
    </row>
    <row r="277" spans="1:8" s="258" customFormat="1" ht="15" hidden="1" customHeight="1">
      <c r="A277" s="18" t="s">
        <v>189</v>
      </c>
      <c r="B277" s="26"/>
      <c r="C277" s="27"/>
      <c r="D277" s="27"/>
      <c r="E277" s="1"/>
      <c r="F277" s="27" t="s">
        <v>190</v>
      </c>
      <c r="G277" s="75">
        <f t="shared" si="101"/>
        <v>0</v>
      </c>
      <c r="H277" s="75">
        <f t="shared" si="101"/>
        <v>0</v>
      </c>
    </row>
    <row r="278" spans="1:8" s="259" customFormat="1" ht="15" hidden="1" customHeight="1">
      <c r="A278" s="28" t="s">
        <v>302</v>
      </c>
      <c r="B278" s="7"/>
      <c r="C278" s="8"/>
      <c r="D278" s="8"/>
      <c r="E278" s="9"/>
      <c r="F278" s="8" t="s">
        <v>303</v>
      </c>
      <c r="G278" s="57">
        <f t="shared" ref="G278:H278" si="102">SUM(G279:G284)</f>
        <v>0</v>
      </c>
      <c r="H278" s="57">
        <f t="shared" si="102"/>
        <v>0</v>
      </c>
    </row>
    <row r="279" spans="1:8" s="259" customFormat="1" ht="15.75" hidden="1" customHeight="1">
      <c r="A279" s="4" t="s">
        <v>750</v>
      </c>
      <c r="B279" s="7"/>
      <c r="C279" s="8"/>
      <c r="D279" s="8"/>
      <c r="E279" s="9"/>
      <c r="F279" s="8"/>
      <c r="G279" s="57">
        <f>'прил 10'!R683</f>
        <v>0</v>
      </c>
      <c r="H279" s="57">
        <f>'прил 10'!S683</f>
        <v>0</v>
      </c>
    </row>
    <row r="280" spans="1:8" s="259" customFormat="1" ht="15.75" hidden="1" customHeight="1">
      <c r="A280" s="4" t="s">
        <v>512</v>
      </c>
      <c r="B280" s="7"/>
      <c r="C280" s="8"/>
      <c r="D280" s="8"/>
      <c r="E280" s="9"/>
      <c r="F280" s="8"/>
      <c r="G280" s="57">
        <f>'прил 10'!R682</f>
        <v>0</v>
      </c>
      <c r="H280" s="57">
        <f>'прил 10'!S682</f>
        <v>0</v>
      </c>
    </row>
    <row r="281" spans="1:8" s="259" customFormat="1" ht="15.75" hidden="1" customHeight="1">
      <c r="A281" s="4" t="s">
        <v>514</v>
      </c>
      <c r="B281" s="7"/>
      <c r="C281" s="8"/>
      <c r="D281" s="8"/>
      <c r="E281" s="9"/>
      <c r="F281" s="8"/>
      <c r="G281" s="57">
        <f>'прил 10'!R819</f>
        <v>0</v>
      </c>
      <c r="H281" s="57">
        <f>'прил 10'!S819</f>
        <v>0</v>
      </c>
    </row>
    <row r="282" spans="1:8" s="259" customFormat="1" ht="15.75" hidden="1" customHeight="1">
      <c r="A282" s="4" t="s">
        <v>513</v>
      </c>
      <c r="B282" s="7"/>
      <c r="C282" s="8"/>
      <c r="D282" s="8"/>
      <c r="E282" s="9"/>
      <c r="F282" s="8"/>
      <c r="G282" s="57">
        <f>'прил 10'!R822</f>
        <v>0</v>
      </c>
      <c r="H282" s="57">
        <f>'прил 10'!S822</f>
        <v>0</v>
      </c>
    </row>
    <row r="283" spans="1:8" s="259" customFormat="1" ht="24" hidden="1" customHeight="1">
      <c r="A283" s="4" t="s">
        <v>515</v>
      </c>
      <c r="B283" s="7"/>
      <c r="C283" s="8"/>
      <c r="D283" s="8"/>
      <c r="E283" s="9"/>
      <c r="F283" s="8"/>
      <c r="G283" s="57">
        <f>'прил 10'!R820</f>
        <v>0</v>
      </c>
      <c r="H283" s="57">
        <f>'прил 10'!S820</f>
        <v>0</v>
      </c>
    </row>
    <row r="284" spans="1:8" s="259" customFormat="1" ht="23.25" hidden="1" customHeight="1">
      <c r="A284" s="4" t="s">
        <v>516</v>
      </c>
      <c r="B284" s="7"/>
      <c r="C284" s="8"/>
      <c r="D284" s="8"/>
      <c r="E284" s="9"/>
      <c r="F284" s="8"/>
      <c r="G284" s="57">
        <f>'прил 10'!R821</f>
        <v>0</v>
      </c>
      <c r="H284" s="57">
        <f>'прил 10'!S821</f>
        <v>0</v>
      </c>
    </row>
    <row r="285" spans="1:8" s="240" customFormat="1" ht="24.75" customHeight="1">
      <c r="A285" s="189" t="s">
        <v>458</v>
      </c>
      <c r="B285" s="249" t="s">
        <v>247</v>
      </c>
      <c r="C285" s="250" t="s">
        <v>122</v>
      </c>
      <c r="D285" s="250" t="s">
        <v>340</v>
      </c>
      <c r="E285" s="251" t="s">
        <v>341</v>
      </c>
      <c r="F285" s="250"/>
      <c r="G285" s="236">
        <f t="shared" ref="G285:H285" si="103">G286+G313+G326+G355</f>
        <v>651948.1</v>
      </c>
      <c r="H285" s="236">
        <f t="shared" si="103"/>
        <v>0</v>
      </c>
    </row>
    <row r="286" spans="1:8" s="240" customFormat="1" ht="19.5" hidden="1" customHeight="1">
      <c r="A286" s="150" t="s">
        <v>459</v>
      </c>
      <c r="B286" s="26" t="s">
        <v>247</v>
      </c>
      <c r="C286" s="27" t="s">
        <v>124</v>
      </c>
      <c r="D286" s="27" t="s">
        <v>340</v>
      </c>
      <c r="E286" s="1" t="s">
        <v>341</v>
      </c>
      <c r="F286" s="27"/>
      <c r="G286" s="75">
        <f t="shared" ref="G286:H286" si="104">G287</f>
        <v>0</v>
      </c>
      <c r="H286" s="75">
        <f t="shared" si="104"/>
        <v>0</v>
      </c>
    </row>
    <row r="287" spans="1:8" s="258" customFormat="1" ht="15.75" hidden="1" customHeight="1">
      <c r="A287" s="69" t="s">
        <v>290</v>
      </c>
      <c r="B287" s="26" t="s">
        <v>247</v>
      </c>
      <c r="C287" s="27" t="s">
        <v>124</v>
      </c>
      <c r="D287" s="27" t="s">
        <v>340</v>
      </c>
      <c r="E287" s="1" t="s">
        <v>368</v>
      </c>
      <c r="F287" s="27"/>
      <c r="G287" s="75">
        <f t="shared" ref="G287:H287" si="105">G288+G293</f>
        <v>0</v>
      </c>
      <c r="H287" s="75">
        <f t="shared" si="105"/>
        <v>0</v>
      </c>
    </row>
    <row r="288" spans="1:8" s="258" customFormat="1" ht="15.75" hidden="1" customHeight="1">
      <c r="A288" s="18" t="s">
        <v>175</v>
      </c>
      <c r="B288" s="26"/>
      <c r="C288" s="27"/>
      <c r="D288" s="27"/>
      <c r="E288" s="1"/>
      <c r="F288" s="27" t="s">
        <v>225</v>
      </c>
      <c r="G288" s="75">
        <f t="shared" ref="G288:H288" si="106">G289+G291</f>
        <v>0</v>
      </c>
      <c r="H288" s="75">
        <f t="shared" si="106"/>
        <v>0</v>
      </c>
    </row>
    <row r="289" spans="1:8" s="258" customFormat="1" ht="15" hidden="1" customHeight="1">
      <c r="A289" s="18" t="s">
        <v>182</v>
      </c>
      <c r="B289" s="26"/>
      <c r="C289" s="27"/>
      <c r="D289" s="27"/>
      <c r="E289" s="1"/>
      <c r="F289" s="27" t="s">
        <v>501</v>
      </c>
      <c r="G289" s="75">
        <f t="shared" ref="G289:H289" si="107">G290</f>
        <v>0</v>
      </c>
      <c r="H289" s="75">
        <f t="shared" si="107"/>
        <v>0</v>
      </c>
    </row>
    <row r="290" spans="1:8" s="259" customFormat="1" ht="15.75" hidden="1" customHeight="1">
      <c r="A290" s="4" t="s">
        <v>524</v>
      </c>
      <c r="B290" s="7"/>
      <c r="C290" s="8"/>
      <c r="D290" s="8"/>
      <c r="E290" s="9"/>
      <c r="F290" s="8"/>
      <c r="G290" s="57"/>
      <c r="H290" s="57"/>
    </row>
    <row r="291" spans="1:8" s="258" customFormat="1" ht="15" hidden="1" customHeight="1">
      <c r="A291" s="18" t="s">
        <v>177</v>
      </c>
      <c r="B291" s="26"/>
      <c r="C291" s="27"/>
      <c r="D291" s="27"/>
      <c r="E291" s="1"/>
      <c r="F291" s="27" t="s">
        <v>614</v>
      </c>
      <c r="G291" s="75">
        <f t="shared" ref="G291:H291" si="108">G292</f>
        <v>0</v>
      </c>
      <c r="H291" s="75">
        <f t="shared" si="108"/>
        <v>0</v>
      </c>
    </row>
    <row r="292" spans="1:8" s="259" customFormat="1" ht="27.75" hidden="1" customHeight="1">
      <c r="A292" s="4" t="s">
        <v>755</v>
      </c>
      <c r="B292" s="7"/>
      <c r="C292" s="8"/>
      <c r="D292" s="8"/>
      <c r="E292" s="9"/>
      <c r="F292" s="8"/>
      <c r="G292" s="57">
        <f>'прил 10'!R1001</f>
        <v>0</v>
      </c>
      <c r="H292" s="57">
        <f>'прил 10'!S1001</f>
        <v>0</v>
      </c>
    </row>
    <row r="293" spans="1:8" s="258" customFormat="1" ht="24.75" hidden="1" customHeight="1">
      <c r="A293" s="18" t="s">
        <v>187</v>
      </c>
      <c r="B293" s="26"/>
      <c r="C293" s="27"/>
      <c r="D293" s="27"/>
      <c r="E293" s="1"/>
      <c r="F293" s="27" t="s">
        <v>188</v>
      </c>
      <c r="G293" s="75">
        <f t="shared" ref="G293:H294" si="109">G294</f>
        <v>0</v>
      </c>
      <c r="H293" s="75">
        <f t="shared" si="109"/>
        <v>0</v>
      </c>
    </row>
    <row r="294" spans="1:8" s="258" customFormat="1" ht="15" hidden="1" customHeight="1">
      <c r="A294" s="18" t="s">
        <v>189</v>
      </c>
      <c r="B294" s="26"/>
      <c r="C294" s="27"/>
      <c r="D294" s="27"/>
      <c r="E294" s="1"/>
      <c r="F294" s="27" t="s">
        <v>190</v>
      </c>
      <c r="G294" s="75">
        <f t="shared" si="109"/>
        <v>0</v>
      </c>
      <c r="H294" s="75">
        <f t="shared" si="109"/>
        <v>0</v>
      </c>
    </row>
    <row r="295" spans="1:8" s="259" customFormat="1" ht="15" hidden="1" customHeight="1">
      <c r="A295" s="28" t="s">
        <v>302</v>
      </c>
      <c r="B295" s="7"/>
      <c r="C295" s="8"/>
      <c r="D295" s="8"/>
      <c r="E295" s="9"/>
      <c r="F295" s="8" t="s">
        <v>303</v>
      </c>
      <c r="G295" s="57">
        <f t="shared" ref="G295:H295" si="110">SUM(G296:G312)</f>
        <v>0</v>
      </c>
      <c r="H295" s="57">
        <f t="shared" si="110"/>
        <v>0</v>
      </c>
    </row>
    <row r="296" spans="1:8" s="259" customFormat="1" ht="24" hidden="1" customHeight="1">
      <c r="A296" s="4" t="s">
        <v>532</v>
      </c>
      <c r="B296" s="7"/>
      <c r="C296" s="8"/>
      <c r="D296" s="8"/>
      <c r="E296" s="9"/>
      <c r="F296" s="8"/>
      <c r="G296" s="57">
        <f>'прил 10'!R1004</f>
        <v>0</v>
      </c>
      <c r="H296" s="57">
        <f>'прил 10'!S1004</f>
        <v>0</v>
      </c>
    </row>
    <row r="297" spans="1:8" s="259" customFormat="1" ht="15.75" hidden="1" customHeight="1">
      <c r="A297" s="4" t="s">
        <v>517</v>
      </c>
      <c r="B297" s="7"/>
      <c r="C297" s="8"/>
      <c r="D297" s="8"/>
      <c r="E297" s="9"/>
      <c r="F297" s="8"/>
      <c r="G297" s="57">
        <f>'прил 10'!R1010</f>
        <v>0</v>
      </c>
      <c r="H297" s="57">
        <f>'прил 10'!S1010</f>
        <v>0</v>
      </c>
    </row>
    <row r="298" spans="1:8" s="259" customFormat="1" ht="26.25" hidden="1" customHeight="1">
      <c r="A298" s="4" t="s">
        <v>518</v>
      </c>
      <c r="B298" s="7"/>
      <c r="C298" s="8"/>
      <c r="D298" s="8"/>
      <c r="E298" s="9"/>
      <c r="F298" s="8"/>
      <c r="G298" s="57">
        <f>'прил 10'!R1005</f>
        <v>0</v>
      </c>
      <c r="H298" s="57">
        <f>'прил 10'!S1005</f>
        <v>0</v>
      </c>
    </row>
    <row r="299" spans="1:8" s="259" customFormat="1" ht="15.75" hidden="1" customHeight="1">
      <c r="A299" s="4" t="s">
        <v>519</v>
      </c>
      <c r="B299" s="7"/>
      <c r="C299" s="8"/>
      <c r="D299" s="8"/>
      <c r="E299" s="9"/>
      <c r="F299" s="8"/>
      <c r="G299" s="57">
        <f>'прил 10'!R1006</f>
        <v>0</v>
      </c>
      <c r="H299" s="57">
        <f>'прил 10'!S1006</f>
        <v>0</v>
      </c>
    </row>
    <row r="300" spans="1:8" s="259" customFormat="1" ht="15.75" hidden="1" customHeight="1">
      <c r="A300" s="4" t="s">
        <v>520</v>
      </c>
      <c r="B300" s="7"/>
      <c r="C300" s="8"/>
      <c r="D300" s="8"/>
      <c r="E300" s="9"/>
      <c r="F300" s="8"/>
      <c r="G300" s="57">
        <f>'прил 10'!R1007</f>
        <v>0</v>
      </c>
      <c r="H300" s="57">
        <f>'прил 10'!S1007</f>
        <v>0</v>
      </c>
    </row>
    <row r="301" spans="1:8" s="259" customFormat="1" ht="15.75" hidden="1" customHeight="1">
      <c r="A301" s="4" t="s">
        <v>521</v>
      </c>
      <c r="B301" s="7"/>
      <c r="C301" s="8"/>
      <c r="D301" s="8"/>
      <c r="E301" s="9"/>
      <c r="F301" s="8"/>
      <c r="G301" s="57">
        <f>'прил 10'!R1015</f>
        <v>0</v>
      </c>
      <c r="H301" s="57">
        <f>'прил 10'!S1015</f>
        <v>0</v>
      </c>
    </row>
    <row r="302" spans="1:8" s="259" customFormat="1" ht="15.75" hidden="1" customHeight="1">
      <c r="A302" s="4" t="s">
        <v>522</v>
      </c>
      <c r="B302" s="7"/>
      <c r="C302" s="8"/>
      <c r="D302" s="8"/>
      <c r="E302" s="9"/>
      <c r="F302" s="8"/>
      <c r="G302" s="57">
        <f>'прил 10'!R1008</f>
        <v>0</v>
      </c>
      <c r="H302" s="57">
        <f>'прил 10'!S1008</f>
        <v>0</v>
      </c>
    </row>
    <row r="303" spans="1:8" s="259" customFormat="1" ht="15.75" hidden="1" customHeight="1">
      <c r="A303" s="4" t="s">
        <v>523</v>
      </c>
      <c r="B303" s="7"/>
      <c r="C303" s="8"/>
      <c r="D303" s="8"/>
      <c r="E303" s="9"/>
      <c r="F303" s="8"/>
      <c r="G303" s="57">
        <f>'прил 10'!R1009</f>
        <v>0</v>
      </c>
      <c r="H303" s="57">
        <f>'прил 10'!S1009</f>
        <v>0</v>
      </c>
    </row>
    <row r="304" spans="1:8" s="259" customFormat="1" ht="15.75" hidden="1" customHeight="1">
      <c r="A304" s="4" t="s">
        <v>524</v>
      </c>
      <c r="B304" s="7"/>
      <c r="C304" s="8"/>
      <c r="D304" s="8"/>
      <c r="E304" s="9"/>
      <c r="F304" s="8"/>
      <c r="G304" s="57">
        <f>'прил 10'!R1011</f>
        <v>0</v>
      </c>
      <c r="H304" s="57">
        <f>'прил 10'!S1011</f>
        <v>0</v>
      </c>
    </row>
    <row r="305" spans="1:8" s="259" customFormat="1" ht="15.75" hidden="1" customHeight="1">
      <c r="A305" s="4" t="s">
        <v>525</v>
      </c>
      <c r="B305" s="7"/>
      <c r="C305" s="8"/>
      <c r="D305" s="8"/>
      <c r="E305" s="9"/>
      <c r="F305" s="8"/>
      <c r="G305" s="57">
        <f>'прил 10'!R1012</f>
        <v>0</v>
      </c>
      <c r="H305" s="57">
        <f>'прил 10'!S1012</f>
        <v>0</v>
      </c>
    </row>
    <row r="306" spans="1:8" s="259" customFormat="1" ht="25.5" hidden="1" customHeight="1">
      <c r="A306" s="4" t="s">
        <v>526</v>
      </c>
      <c r="B306" s="7"/>
      <c r="C306" s="8"/>
      <c r="D306" s="8"/>
      <c r="E306" s="9"/>
      <c r="F306" s="8"/>
      <c r="G306" s="57">
        <f>'прил 10'!R1016</f>
        <v>0</v>
      </c>
      <c r="H306" s="57">
        <f>'прил 10'!S1016</f>
        <v>0</v>
      </c>
    </row>
    <row r="307" spans="1:8" s="259" customFormat="1" ht="15.75" hidden="1" customHeight="1">
      <c r="A307" s="4" t="s">
        <v>527</v>
      </c>
      <c r="B307" s="7"/>
      <c r="C307" s="8"/>
      <c r="D307" s="8"/>
      <c r="E307" s="9"/>
      <c r="F307" s="8"/>
      <c r="G307" s="57">
        <f>'прил 10'!R1013</f>
        <v>0</v>
      </c>
      <c r="H307" s="57">
        <f>'прил 10'!S1013</f>
        <v>0</v>
      </c>
    </row>
    <row r="308" spans="1:8" s="259" customFormat="1" ht="15.75" hidden="1" customHeight="1">
      <c r="A308" s="4" t="s">
        <v>528</v>
      </c>
      <c r="B308" s="7"/>
      <c r="C308" s="8"/>
      <c r="D308" s="8"/>
      <c r="E308" s="9"/>
      <c r="F308" s="8"/>
      <c r="G308" s="57">
        <f>'прил 10'!R1017</f>
        <v>0</v>
      </c>
      <c r="H308" s="57">
        <f>'прил 10'!S1017</f>
        <v>0</v>
      </c>
    </row>
    <row r="309" spans="1:8" s="259" customFormat="1" ht="15.75" hidden="1" customHeight="1">
      <c r="A309" s="4" t="s">
        <v>529</v>
      </c>
      <c r="B309" s="7"/>
      <c r="C309" s="8"/>
      <c r="D309" s="8"/>
      <c r="E309" s="9"/>
      <c r="F309" s="8"/>
      <c r="G309" s="57">
        <f>'прил 10'!R1018</f>
        <v>0</v>
      </c>
      <c r="H309" s="57">
        <f>'прил 10'!S1018</f>
        <v>0</v>
      </c>
    </row>
    <row r="310" spans="1:8" s="259" customFormat="1" ht="24.75" hidden="1" customHeight="1">
      <c r="A310" s="4" t="s">
        <v>530</v>
      </c>
      <c r="B310" s="7"/>
      <c r="C310" s="8"/>
      <c r="D310" s="8"/>
      <c r="E310" s="9"/>
      <c r="F310" s="8"/>
      <c r="G310" s="57"/>
      <c r="H310" s="57"/>
    </row>
    <row r="311" spans="1:8" s="259" customFormat="1" ht="15.75" hidden="1" customHeight="1">
      <c r="A311" s="4" t="s">
        <v>531</v>
      </c>
      <c r="B311" s="7"/>
      <c r="C311" s="8"/>
      <c r="D311" s="8"/>
      <c r="E311" s="9"/>
      <c r="F311" s="8"/>
      <c r="G311" s="57">
        <f>'прил 10'!R1020</f>
        <v>0</v>
      </c>
      <c r="H311" s="57">
        <f>'прил 10'!S1020</f>
        <v>0</v>
      </c>
    </row>
    <row r="312" spans="1:8" s="259" customFormat="1" ht="15.75" hidden="1" customHeight="1">
      <c r="A312" s="4" t="s">
        <v>756</v>
      </c>
      <c r="B312" s="7"/>
      <c r="C312" s="8"/>
      <c r="D312" s="8"/>
      <c r="E312" s="9"/>
      <c r="F312" s="8"/>
      <c r="G312" s="57">
        <f>'прил 10'!R1014</f>
        <v>0</v>
      </c>
      <c r="H312" s="57">
        <f>'прил 10'!S1014</f>
        <v>0</v>
      </c>
    </row>
    <row r="313" spans="1:8" s="240" customFormat="1" ht="27" hidden="1" customHeight="1">
      <c r="A313" s="150" t="s">
        <v>460</v>
      </c>
      <c r="B313" s="26" t="s">
        <v>247</v>
      </c>
      <c r="C313" s="27" t="s">
        <v>137</v>
      </c>
      <c r="D313" s="27" t="s">
        <v>340</v>
      </c>
      <c r="E313" s="1" t="s">
        <v>341</v>
      </c>
      <c r="F313" s="27"/>
      <c r="G313" s="75">
        <f t="shared" ref="G313:H313" si="111">G314+G319</f>
        <v>0</v>
      </c>
      <c r="H313" s="75">
        <f t="shared" si="111"/>
        <v>0</v>
      </c>
    </row>
    <row r="314" spans="1:8" s="258" customFormat="1" ht="15.75" hidden="1" customHeight="1">
      <c r="A314" s="69" t="s">
        <v>186</v>
      </c>
      <c r="B314" s="26" t="s">
        <v>247</v>
      </c>
      <c r="C314" s="27" t="s">
        <v>137</v>
      </c>
      <c r="D314" s="27" t="s">
        <v>340</v>
      </c>
      <c r="E314" s="1" t="s">
        <v>350</v>
      </c>
      <c r="F314" s="27"/>
      <c r="G314" s="75">
        <f t="shared" ref="G314:H317" si="112">G315</f>
        <v>0</v>
      </c>
      <c r="H314" s="75">
        <f t="shared" si="112"/>
        <v>0</v>
      </c>
    </row>
    <row r="315" spans="1:8" s="258" customFormat="1" ht="24.75" hidden="1" customHeight="1">
      <c r="A315" s="18" t="s">
        <v>187</v>
      </c>
      <c r="B315" s="26"/>
      <c r="C315" s="27"/>
      <c r="D315" s="27"/>
      <c r="E315" s="1"/>
      <c r="F315" s="27" t="s">
        <v>188</v>
      </c>
      <c r="G315" s="75">
        <f t="shared" si="112"/>
        <v>0</v>
      </c>
      <c r="H315" s="75">
        <f t="shared" si="112"/>
        <v>0</v>
      </c>
    </row>
    <row r="316" spans="1:8" s="258" customFormat="1" ht="15" hidden="1" customHeight="1">
      <c r="A316" s="18" t="s">
        <v>189</v>
      </c>
      <c r="B316" s="26"/>
      <c r="C316" s="27"/>
      <c r="D316" s="27"/>
      <c r="E316" s="1"/>
      <c r="F316" s="27" t="s">
        <v>190</v>
      </c>
      <c r="G316" s="75">
        <f t="shared" si="112"/>
        <v>0</v>
      </c>
      <c r="H316" s="75">
        <f t="shared" si="112"/>
        <v>0</v>
      </c>
    </row>
    <row r="317" spans="1:8" s="259" customFormat="1" ht="15" hidden="1" customHeight="1">
      <c r="A317" s="28" t="s">
        <v>302</v>
      </c>
      <c r="B317" s="7"/>
      <c r="C317" s="8"/>
      <c r="D317" s="8"/>
      <c r="E317" s="9"/>
      <c r="F317" s="8" t="s">
        <v>303</v>
      </c>
      <c r="G317" s="57">
        <f t="shared" si="112"/>
        <v>0</v>
      </c>
      <c r="H317" s="57">
        <f t="shared" si="112"/>
        <v>0</v>
      </c>
    </row>
    <row r="318" spans="1:8" s="259" customFormat="1" ht="15.75" hidden="1" customHeight="1">
      <c r="A318" s="4" t="s">
        <v>533</v>
      </c>
      <c r="B318" s="7"/>
      <c r="C318" s="8"/>
      <c r="D318" s="8"/>
      <c r="E318" s="9"/>
      <c r="F318" s="8"/>
      <c r="G318" s="57">
        <f>'прил 10'!R828</f>
        <v>0</v>
      </c>
      <c r="H318" s="57">
        <f>'прил 10'!S828</f>
        <v>0</v>
      </c>
    </row>
    <row r="319" spans="1:8" s="258" customFormat="1" ht="15.75" hidden="1" customHeight="1">
      <c r="A319" s="69" t="s">
        <v>290</v>
      </c>
      <c r="B319" s="26" t="s">
        <v>247</v>
      </c>
      <c r="C319" s="27" t="s">
        <v>137</v>
      </c>
      <c r="D319" s="27" t="s">
        <v>340</v>
      </c>
      <c r="E319" s="1" t="s">
        <v>368</v>
      </c>
      <c r="F319" s="27"/>
      <c r="G319" s="75">
        <f t="shared" ref="G319:H321" si="113">G320</f>
        <v>0</v>
      </c>
      <c r="H319" s="75">
        <f t="shared" si="113"/>
        <v>0</v>
      </c>
    </row>
    <row r="320" spans="1:8" s="258" customFormat="1" ht="24.75" hidden="1" customHeight="1">
      <c r="A320" s="18" t="s">
        <v>187</v>
      </c>
      <c r="B320" s="26"/>
      <c r="C320" s="27"/>
      <c r="D320" s="27"/>
      <c r="E320" s="1"/>
      <c r="F320" s="27" t="s">
        <v>188</v>
      </c>
      <c r="G320" s="75">
        <f t="shared" si="113"/>
        <v>0</v>
      </c>
      <c r="H320" s="75">
        <f t="shared" si="113"/>
        <v>0</v>
      </c>
    </row>
    <row r="321" spans="1:8" s="258" customFormat="1" ht="15" hidden="1" customHeight="1">
      <c r="A321" s="18" t="s">
        <v>189</v>
      </c>
      <c r="B321" s="26"/>
      <c r="C321" s="27"/>
      <c r="D321" s="27"/>
      <c r="E321" s="1"/>
      <c r="F321" s="27" t="s">
        <v>190</v>
      </c>
      <c r="G321" s="75">
        <f t="shared" si="113"/>
        <v>0</v>
      </c>
      <c r="H321" s="75">
        <f t="shared" si="113"/>
        <v>0</v>
      </c>
    </row>
    <row r="322" spans="1:8" s="259" customFormat="1" ht="15" hidden="1" customHeight="1">
      <c r="A322" s="28" t="s">
        <v>302</v>
      </c>
      <c r="B322" s="7"/>
      <c r="C322" s="8"/>
      <c r="D322" s="8"/>
      <c r="E322" s="9"/>
      <c r="F322" s="8" t="s">
        <v>303</v>
      </c>
      <c r="G322" s="57">
        <f t="shared" ref="G322:H322" si="114">SUM(G323:G325)</f>
        <v>0</v>
      </c>
      <c r="H322" s="57">
        <f t="shared" si="114"/>
        <v>0</v>
      </c>
    </row>
    <row r="323" spans="1:8" s="259" customFormat="1" ht="24" hidden="1" customHeight="1">
      <c r="A323" s="4" t="s">
        <v>534</v>
      </c>
      <c r="B323" s="7"/>
      <c r="C323" s="8"/>
      <c r="D323" s="8"/>
      <c r="E323" s="9"/>
      <c r="F323" s="8"/>
      <c r="G323" s="57">
        <f>'прил 10'!R1026</f>
        <v>0</v>
      </c>
      <c r="H323" s="57">
        <f>'прил 10'!S1026</f>
        <v>0</v>
      </c>
    </row>
    <row r="324" spans="1:8" s="259" customFormat="1" ht="25.5" hidden="1" customHeight="1">
      <c r="A324" s="4" t="s">
        <v>535</v>
      </c>
      <c r="B324" s="7"/>
      <c r="C324" s="8"/>
      <c r="D324" s="8"/>
      <c r="E324" s="9"/>
      <c r="F324" s="8"/>
      <c r="G324" s="57">
        <f>'прил 10'!R1027</f>
        <v>0</v>
      </c>
      <c r="H324" s="57">
        <f>'прил 10'!S1027</f>
        <v>0</v>
      </c>
    </row>
    <row r="325" spans="1:8" s="259" customFormat="1" ht="26.25" hidden="1" customHeight="1">
      <c r="A325" s="4" t="s">
        <v>536</v>
      </c>
      <c r="B325" s="7"/>
      <c r="C325" s="8"/>
      <c r="D325" s="8"/>
      <c r="E325" s="9"/>
      <c r="F325" s="8"/>
      <c r="G325" s="57">
        <f>'прил 10'!R1028</f>
        <v>0</v>
      </c>
      <c r="H325" s="57">
        <f>'прил 10'!S1028</f>
        <v>0</v>
      </c>
    </row>
    <row r="326" spans="1:8" s="240" customFormat="1" ht="27.75" customHeight="1">
      <c r="A326" s="150" t="s">
        <v>461</v>
      </c>
      <c r="B326" s="26" t="s">
        <v>247</v>
      </c>
      <c r="C326" s="27" t="s">
        <v>139</v>
      </c>
      <c r="D326" s="27" t="s">
        <v>340</v>
      </c>
      <c r="E326" s="1" t="s">
        <v>341</v>
      </c>
      <c r="F326" s="27"/>
      <c r="G326" s="75">
        <f t="shared" ref="G326:H326" si="115">G327+G331</f>
        <v>3849.6</v>
      </c>
      <c r="H326" s="75">
        <f t="shared" si="115"/>
        <v>0</v>
      </c>
    </row>
    <row r="327" spans="1:8" s="258" customFormat="1" ht="27" customHeight="1">
      <c r="A327" s="69" t="s">
        <v>799</v>
      </c>
      <c r="B327" s="26" t="s">
        <v>247</v>
      </c>
      <c r="C327" s="27" t="s">
        <v>139</v>
      </c>
      <c r="D327" s="27" t="s">
        <v>340</v>
      </c>
      <c r="E327" s="1" t="s">
        <v>30</v>
      </c>
      <c r="F327" s="27"/>
      <c r="G327" s="75">
        <f t="shared" ref="G327:H329" si="116">G328</f>
        <v>3849.6</v>
      </c>
      <c r="H327" s="75">
        <f t="shared" si="116"/>
        <v>0</v>
      </c>
    </row>
    <row r="328" spans="1:8" s="258" customFormat="1" ht="15.75" customHeight="1">
      <c r="A328" s="18" t="s">
        <v>187</v>
      </c>
      <c r="B328" s="26"/>
      <c r="C328" s="27"/>
      <c r="D328" s="27"/>
      <c r="E328" s="1"/>
      <c r="F328" s="27" t="s">
        <v>188</v>
      </c>
      <c r="G328" s="75">
        <f t="shared" si="116"/>
        <v>3849.6</v>
      </c>
      <c r="H328" s="75">
        <f t="shared" si="116"/>
        <v>0</v>
      </c>
    </row>
    <row r="329" spans="1:8" s="258" customFormat="1" ht="15" customHeight="1">
      <c r="A329" s="18" t="s">
        <v>189</v>
      </c>
      <c r="B329" s="26"/>
      <c r="C329" s="27"/>
      <c r="D329" s="27"/>
      <c r="E329" s="1"/>
      <c r="F329" s="27" t="s">
        <v>190</v>
      </c>
      <c r="G329" s="75">
        <f t="shared" si="116"/>
        <v>3849.6</v>
      </c>
      <c r="H329" s="75">
        <f t="shared" si="116"/>
        <v>0</v>
      </c>
    </row>
    <row r="330" spans="1:8" s="266" customFormat="1" ht="15" hidden="1" customHeight="1">
      <c r="A330" s="46" t="s">
        <v>539</v>
      </c>
      <c r="B330" s="7"/>
      <c r="C330" s="8"/>
      <c r="D330" s="8"/>
      <c r="E330" s="9"/>
      <c r="F330" s="8" t="s">
        <v>303</v>
      </c>
      <c r="G330" s="57">
        <f>'прил 10'!R926</f>
        <v>3849.6</v>
      </c>
      <c r="H330" s="57">
        <f>'прил 10'!S923</f>
        <v>0</v>
      </c>
    </row>
    <row r="331" spans="1:8" s="258" customFormat="1" ht="39" hidden="1" customHeight="1">
      <c r="A331" s="69" t="s">
        <v>800</v>
      </c>
      <c r="B331" s="26" t="s">
        <v>247</v>
      </c>
      <c r="C331" s="27" t="s">
        <v>139</v>
      </c>
      <c r="D331" s="27" t="s">
        <v>340</v>
      </c>
      <c r="E331" s="1" t="s">
        <v>251</v>
      </c>
      <c r="F331" s="27"/>
      <c r="G331" s="75">
        <f t="shared" ref="G331:H331" si="117">G335+G344+G332</f>
        <v>0</v>
      </c>
      <c r="H331" s="75">
        <f t="shared" si="117"/>
        <v>0</v>
      </c>
    </row>
    <row r="332" spans="1:8" s="258" customFormat="1" ht="15.75" hidden="1" customHeight="1">
      <c r="A332" s="18" t="s">
        <v>140</v>
      </c>
      <c r="B332" s="26"/>
      <c r="C332" s="27"/>
      <c r="D332" s="27"/>
      <c r="E332" s="1"/>
      <c r="F332" s="27" t="s">
        <v>141</v>
      </c>
      <c r="G332" s="75">
        <f t="shared" ref="G332:H333" si="118">G333</f>
        <v>0</v>
      </c>
      <c r="H332" s="75">
        <f t="shared" si="118"/>
        <v>0</v>
      </c>
    </row>
    <row r="333" spans="1:8" s="258" customFormat="1" ht="15" hidden="1" customHeight="1">
      <c r="A333" s="18" t="s">
        <v>142</v>
      </c>
      <c r="B333" s="26"/>
      <c r="C333" s="27"/>
      <c r="D333" s="27"/>
      <c r="E333" s="1"/>
      <c r="F333" s="27" t="s">
        <v>143</v>
      </c>
      <c r="G333" s="75">
        <f t="shared" si="118"/>
        <v>0</v>
      </c>
      <c r="H333" s="75">
        <f t="shared" si="118"/>
        <v>0</v>
      </c>
    </row>
    <row r="334" spans="1:8" s="266" customFormat="1" ht="15.75" hidden="1" customHeight="1">
      <c r="A334" s="46" t="s">
        <v>547</v>
      </c>
      <c r="B334" s="7"/>
      <c r="C334" s="8"/>
      <c r="D334" s="8"/>
      <c r="E334" s="9"/>
      <c r="F334" s="8"/>
      <c r="G334" s="57">
        <f>'прил 10'!R929</f>
        <v>0</v>
      </c>
      <c r="H334" s="57">
        <f>'прил 10'!S929</f>
        <v>0</v>
      </c>
    </row>
    <row r="335" spans="1:8" s="258" customFormat="1" ht="15.75" hidden="1" customHeight="1">
      <c r="A335" s="18" t="s">
        <v>175</v>
      </c>
      <c r="B335" s="26"/>
      <c r="C335" s="27"/>
      <c r="D335" s="27"/>
      <c r="E335" s="1"/>
      <c r="F335" s="27" t="s">
        <v>225</v>
      </c>
      <c r="G335" s="75">
        <f t="shared" ref="G335:H335" si="119">G336</f>
        <v>0</v>
      </c>
      <c r="H335" s="75">
        <f t="shared" si="119"/>
        <v>0</v>
      </c>
    </row>
    <row r="336" spans="1:8" s="258" customFormat="1" ht="15" hidden="1" customHeight="1">
      <c r="A336" s="18" t="s">
        <v>176</v>
      </c>
      <c r="B336" s="26"/>
      <c r="C336" s="27"/>
      <c r="D336" s="27"/>
      <c r="E336" s="1"/>
      <c r="F336" s="27" t="s">
        <v>502</v>
      </c>
      <c r="G336" s="75">
        <f t="shared" ref="G336:H336" si="120">SUM(G337:G343)</f>
        <v>0</v>
      </c>
      <c r="H336" s="75">
        <f t="shared" si="120"/>
        <v>0</v>
      </c>
    </row>
    <row r="337" spans="1:8" s="259" customFormat="1" ht="25.5" hidden="1" customHeight="1">
      <c r="A337" s="4" t="s">
        <v>538</v>
      </c>
      <c r="B337" s="7"/>
      <c r="C337" s="8"/>
      <c r="D337" s="8"/>
      <c r="E337" s="9"/>
      <c r="F337" s="8" t="s">
        <v>537</v>
      </c>
      <c r="G337" s="57">
        <f>'прил 10'!R932</f>
        <v>0</v>
      </c>
      <c r="H337" s="57">
        <f>'прил 10'!S932</f>
        <v>0</v>
      </c>
    </row>
    <row r="338" spans="1:8" s="266" customFormat="1" ht="15" hidden="1" customHeight="1">
      <c r="A338" s="46" t="s">
        <v>539</v>
      </c>
      <c r="B338" s="7"/>
      <c r="C338" s="8"/>
      <c r="D338" s="8"/>
      <c r="E338" s="9"/>
      <c r="F338" s="8" t="s">
        <v>537</v>
      </c>
      <c r="G338" s="57">
        <f>'прил 10'!R933</f>
        <v>0</v>
      </c>
      <c r="H338" s="57">
        <f>'прил 10'!S933</f>
        <v>0</v>
      </c>
    </row>
    <row r="339" spans="1:8" s="266" customFormat="1" ht="24" hidden="1" customHeight="1">
      <c r="A339" s="46" t="s">
        <v>540</v>
      </c>
      <c r="B339" s="7"/>
      <c r="C339" s="8"/>
      <c r="D339" s="8"/>
      <c r="E339" s="9"/>
      <c r="F339" s="8" t="s">
        <v>537</v>
      </c>
      <c r="G339" s="57">
        <f>'прил 10'!R934</f>
        <v>0</v>
      </c>
      <c r="H339" s="57">
        <f>'прил 10'!S934</f>
        <v>0</v>
      </c>
    </row>
    <row r="340" spans="1:8" s="266" customFormat="1" ht="15" hidden="1" customHeight="1">
      <c r="A340" s="46" t="s">
        <v>541</v>
      </c>
      <c r="B340" s="7"/>
      <c r="C340" s="8"/>
      <c r="D340" s="8"/>
      <c r="E340" s="9"/>
      <c r="F340" s="8" t="s">
        <v>537</v>
      </c>
      <c r="G340" s="57">
        <f>'прил 10'!R935</f>
        <v>0</v>
      </c>
      <c r="H340" s="57">
        <f>'прил 10'!S935</f>
        <v>0</v>
      </c>
    </row>
    <row r="341" spans="1:8" s="266" customFormat="1" ht="24" hidden="1" customHeight="1">
      <c r="A341" s="46" t="s">
        <v>542</v>
      </c>
      <c r="B341" s="7"/>
      <c r="C341" s="8"/>
      <c r="D341" s="8"/>
      <c r="E341" s="9"/>
      <c r="F341" s="8" t="s">
        <v>537</v>
      </c>
      <c r="G341" s="57">
        <f>'прил 10'!R936</f>
        <v>0</v>
      </c>
      <c r="H341" s="57">
        <f>'прил 10'!S936</f>
        <v>0</v>
      </c>
    </row>
    <row r="342" spans="1:8" s="266" customFormat="1" ht="15" hidden="1" customHeight="1">
      <c r="A342" s="46" t="s">
        <v>543</v>
      </c>
      <c r="B342" s="7"/>
      <c r="C342" s="8"/>
      <c r="D342" s="8"/>
      <c r="E342" s="9"/>
      <c r="F342" s="8" t="s">
        <v>537</v>
      </c>
      <c r="G342" s="57">
        <f>'прил 10'!R937</f>
        <v>0</v>
      </c>
      <c r="H342" s="57">
        <f>'прил 10'!S937</f>
        <v>0</v>
      </c>
    </row>
    <row r="343" spans="1:8" s="266" customFormat="1" ht="15" hidden="1" customHeight="1">
      <c r="A343" s="46" t="s">
        <v>544</v>
      </c>
      <c r="B343" s="7"/>
      <c r="C343" s="8"/>
      <c r="D343" s="8"/>
      <c r="E343" s="9"/>
      <c r="F343" s="8" t="s">
        <v>537</v>
      </c>
      <c r="G343" s="57">
        <f>'прил 10'!R938</f>
        <v>0</v>
      </c>
      <c r="H343" s="57">
        <f>'прил 10'!S938</f>
        <v>0</v>
      </c>
    </row>
    <row r="344" spans="1:8" s="258" customFormat="1" ht="24.75" hidden="1" customHeight="1">
      <c r="A344" s="18" t="s">
        <v>187</v>
      </c>
      <c r="B344" s="26"/>
      <c r="C344" s="27"/>
      <c r="D344" s="27"/>
      <c r="E344" s="1"/>
      <c r="F344" s="27" t="s">
        <v>188</v>
      </c>
      <c r="G344" s="75">
        <f t="shared" ref="G344:H344" si="121">G345+G352</f>
        <v>0</v>
      </c>
      <c r="H344" s="75">
        <f t="shared" si="121"/>
        <v>0</v>
      </c>
    </row>
    <row r="345" spans="1:8" s="258" customFormat="1" ht="15" hidden="1" customHeight="1">
      <c r="A345" s="18" t="s">
        <v>189</v>
      </c>
      <c r="B345" s="26"/>
      <c r="C345" s="27"/>
      <c r="D345" s="27"/>
      <c r="E345" s="1"/>
      <c r="F345" s="27" t="s">
        <v>190</v>
      </c>
      <c r="G345" s="75">
        <f t="shared" ref="G345:H345" si="122">G346</f>
        <v>0</v>
      </c>
      <c r="H345" s="75">
        <f t="shared" si="122"/>
        <v>0</v>
      </c>
    </row>
    <row r="346" spans="1:8" s="259" customFormat="1" ht="15" hidden="1" customHeight="1">
      <c r="A346" s="28" t="s">
        <v>302</v>
      </c>
      <c r="B346" s="7"/>
      <c r="C346" s="8"/>
      <c r="D346" s="8"/>
      <c r="E346" s="9"/>
      <c r="F346" s="8" t="s">
        <v>303</v>
      </c>
      <c r="G346" s="57">
        <f t="shared" ref="G346:H346" si="123">SUM(G347:G351)</f>
        <v>0</v>
      </c>
      <c r="H346" s="57">
        <f t="shared" si="123"/>
        <v>0</v>
      </c>
    </row>
    <row r="347" spans="1:8" s="266" customFormat="1" ht="15" hidden="1" customHeight="1">
      <c r="A347" s="46" t="s">
        <v>545</v>
      </c>
      <c r="B347" s="7"/>
      <c r="C347" s="8"/>
      <c r="D347" s="8"/>
      <c r="E347" s="9"/>
      <c r="F347" s="8"/>
      <c r="G347" s="57">
        <f>'прил 10'!R943</f>
        <v>0</v>
      </c>
      <c r="H347" s="57">
        <f>'прил 10'!S943</f>
        <v>0</v>
      </c>
    </row>
    <row r="348" spans="1:8" s="266" customFormat="1" ht="22.5" hidden="1" customHeight="1">
      <c r="A348" s="46" t="s">
        <v>546</v>
      </c>
      <c r="B348" s="7"/>
      <c r="C348" s="8"/>
      <c r="D348" s="8"/>
      <c r="E348" s="9"/>
      <c r="F348" s="8"/>
      <c r="G348" s="57">
        <f>'прил 10'!R944</f>
        <v>0</v>
      </c>
      <c r="H348" s="57">
        <f>'прил 10'!S944</f>
        <v>0</v>
      </c>
    </row>
    <row r="349" spans="1:8" s="266" customFormat="1" ht="15" hidden="1" customHeight="1">
      <c r="A349" s="46" t="s">
        <v>547</v>
      </c>
      <c r="B349" s="7"/>
      <c r="C349" s="8"/>
      <c r="D349" s="8"/>
      <c r="E349" s="9"/>
      <c r="F349" s="8"/>
      <c r="G349" s="57">
        <f>'прил 10'!R945</f>
        <v>0</v>
      </c>
      <c r="H349" s="57">
        <f>'прил 10'!S945</f>
        <v>0</v>
      </c>
    </row>
    <row r="350" spans="1:8" s="266" customFormat="1" ht="15" hidden="1" customHeight="1">
      <c r="A350" s="46" t="s">
        <v>550</v>
      </c>
      <c r="B350" s="7"/>
      <c r="C350" s="8"/>
      <c r="D350" s="8"/>
      <c r="E350" s="9"/>
      <c r="F350" s="8"/>
      <c r="G350" s="57">
        <f>'прил 10'!R946</f>
        <v>0</v>
      </c>
      <c r="H350" s="57">
        <f>'прил 10'!S946</f>
        <v>0</v>
      </c>
    </row>
    <row r="351" spans="1:8" s="266" customFormat="1" ht="15" hidden="1" customHeight="1">
      <c r="A351" s="46" t="s">
        <v>551</v>
      </c>
      <c r="B351" s="7"/>
      <c r="C351" s="8"/>
      <c r="D351" s="8"/>
      <c r="E351" s="9"/>
      <c r="F351" s="8"/>
      <c r="G351" s="57">
        <f>'прил 10'!R947</f>
        <v>0</v>
      </c>
      <c r="H351" s="57">
        <f>'прил 10'!S947</f>
        <v>0</v>
      </c>
    </row>
    <row r="352" spans="1:8" s="258" customFormat="1" ht="15" hidden="1" customHeight="1">
      <c r="A352" s="18" t="s">
        <v>283</v>
      </c>
      <c r="B352" s="26"/>
      <c r="C352" s="27"/>
      <c r="D352" s="27"/>
      <c r="E352" s="1"/>
      <c r="F352" s="27" t="s">
        <v>284</v>
      </c>
      <c r="G352" s="75">
        <f t="shared" ref="G352:H353" si="124">G353</f>
        <v>0</v>
      </c>
      <c r="H352" s="75">
        <f t="shared" si="124"/>
        <v>0</v>
      </c>
    </row>
    <row r="353" spans="1:8" s="259" customFormat="1" ht="15" hidden="1" customHeight="1">
      <c r="A353" s="28" t="s">
        <v>548</v>
      </c>
      <c r="B353" s="7"/>
      <c r="C353" s="8"/>
      <c r="D353" s="8"/>
      <c r="E353" s="9"/>
      <c r="F353" s="8" t="s">
        <v>57</v>
      </c>
      <c r="G353" s="57">
        <f t="shared" si="124"/>
        <v>0</v>
      </c>
      <c r="H353" s="57">
        <f t="shared" si="124"/>
        <v>0</v>
      </c>
    </row>
    <row r="354" spans="1:8" s="266" customFormat="1" ht="15" hidden="1" customHeight="1">
      <c r="A354" s="46" t="s">
        <v>549</v>
      </c>
      <c r="B354" s="7"/>
      <c r="C354" s="8"/>
      <c r="D354" s="8"/>
      <c r="E354" s="9"/>
      <c r="F354" s="8"/>
      <c r="G354" s="57">
        <f>'прил 10'!R950</f>
        <v>0</v>
      </c>
      <c r="H354" s="57">
        <f>'прил 10'!S950</f>
        <v>0</v>
      </c>
    </row>
    <row r="355" spans="1:8" s="240" customFormat="1" ht="36.75" customHeight="1">
      <c r="A355" s="150" t="s">
        <v>462</v>
      </c>
      <c r="B355" s="26" t="s">
        <v>247</v>
      </c>
      <c r="C355" s="27" t="s">
        <v>226</v>
      </c>
      <c r="D355" s="27" t="s">
        <v>340</v>
      </c>
      <c r="E355" s="1" t="s">
        <v>341</v>
      </c>
      <c r="F355" s="27"/>
      <c r="G355" s="75">
        <f t="shared" ref="G355:H355" si="125">G356+G361+G366+G373+G402</f>
        <v>648098.5</v>
      </c>
      <c r="H355" s="75">
        <f t="shared" si="125"/>
        <v>0</v>
      </c>
    </row>
    <row r="356" spans="1:8" s="258" customFormat="1" ht="51" hidden="1" customHeight="1">
      <c r="A356" s="170" t="s">
        <v>582</v>
      </c>
      <c r="B356" s="26" t="s">
        <v>247</v>
      </c>
      <c r="C356" s="27" t="s">
        <v>226</v>
      </c>
      <c r="D356" s="27" t="s">
        <v>340</v>
      </c>
      <c r="E356" s="1" t="s">
        <v>583</v>
      </c>
      <c r="F356" s="27"/>
      <c r="G356" s="75">
        <f t="shared" ref="G356:H359" si="126">G357</f>
        <v>0</v>
      </c>
      <c r="H356" s="75">
        <f t="shared" si="126"/>
        <v>0</v>
      </c>
    </row>
    <row r="357" spans="1:8" s="258" customFormat="1" ht="24.75" hidden="1" customHeight="1">
      <c r="A357" s="18" t="s">
        <v>187</v>
      </c>
      <c r="B357" s="26"/>
      <c r="C357" s="27"/>
      <c r="D357" s="27"/>
      <c r="E357" s="1"/>
      <c r="F357" s="27" t="s">
        <v>188</v>
      </c>
      <c r="G357" s="75">
        <f t="shared" si="126"/>
        <v>0</v>
      </c>
      <c r="H357" s="75">
        <f t="shared" si="126"/>
        <v>0</v>
      </c>
    </row>
    <row r="358" spans="1:8" s="258" customFormat="1" ht="15" hidden="1" customHeight="1">
      <c r="A358" s="18" t="s">
        <v>283</v>
      </c>
      <c r="B358" s="26"/>
      <c r="C358" s="27"/>
      <c r="D358" s="27"/>
      <c r="E358" s="1"/>
      <c r="F358" s="27" t="s">
        <v>284</v>
      </c>
      <c r="G358" s="75">
        <f t="shared" si="126"/>
        <v>0</v>
      </c>
      <c r="H358" s="75">
        <f t="shared" si="126"/>
        <v>0</v>
      </c>
    </row>
    <row r="359" spans="1:8" s="259" customFormat="1" ht="36" hidden="1" customHeight="1">
      <c r="A359" s="28" t="s">
        <v>584</v>
      </c>
      <c r="B359" s="7"/>
      <c r="C359" s="8"/>
      <c r="D359" s="8"/>
      <c r="E359" s="9"/>
      <c r="F359" s="8" t="s">
        <v>428</v>
      </c>
      <c r="G359" s="57">
        <f t="shared" si="126"/>
        <v>0</v>
      </c>
      <c r="H359" s="57">
        <f t="shared" si="126"/>
        <v>0</v>
      </c>
    </row>
    <row r="360" spans="1:8" s="259" customFormat="1" ht="15.75" hidden="1" customHeight="1">
      <c r="A360" s="4" t="s">
        <v>580</v>
      </c>
      <c r="B360" s="7"/>
      <c r="C360" s="8"/>
      <c r="D360" s="8"/>
      <c r="E360" s="9"/>
      <c r="F360" s="8"/>
      <c r="G360" s="57">
        <f>'прил 10'!R833</f>
        <v>0</v>
      </c>
      <c r="H360" s="57">
        <f>'прил 10'!S833</f>
        <v>0</v>
      </c>
    </row>
    <row r="361" spans="1:8" s="258" customFormat="1" ht="51" hidden="1" customHeight="1">
      <c r="A361" s="170" t="s">
        <v>586</v>
      </c>
      <c r="B361" s="26" t="s">
        <v>247</v>
      </c>
      <c r="C361" s="27" t="s">
        <v>226</v>
      </c>
      <c r="D361" s="27" t="s">
        <v>340</v>
      </c>
      <c r="E361" s="1" t="s">
        <v>585</v>
      </c>
      <c r="F361" s="27"/>
      <c r="G361" s="75">
        <f t="shared" ref="G361:H364" si="127">G362</f>
        <v>0</v>
      </c>
      <c r="H361" s="75">
        <f t="shared" si="127"/>
        <v>0</v>
      </c>
    </row>
    <row r="362" spans="1:8" s="258" customFormat="1" ht="24.75" hidden="1" customHeight="1">
      <c r="A362" s="18" t="s">
        <v>187</v>
      </c>
      <c r="B362" s="26"/>
      <c r="C362" s="27"/>
      <c r="D362" s="27"/>
      <c r="E362" s="1"/>
      <c r="F362" s="27" t="s">
        <v>188</v>
      </c>
      <c r="G362" s="75">
        <f t="shared" si="127"/>
        <v>0</v>
      </c>
      <c r="H362" s="75">
        <f t="shared" si="127"/>
        <v>0</v>
      </c>
    </row>
    <row r="363" spans="1:8" s="258" customFormat="1" ht="15" hidden="1" customHeight="1">
      <c r="A363" s="18" t="s">
        <v>283</v>
      </c>
      <c r="B363" s="26"/>
      <c r="C363" s="27"/>
      <c r="D363" s="27"/>
      <c r="E363" s="1"/>
      <c r="F363" s="27" t="s">
        <v>284</v>
      </c>
      <c r="G363" s="75">
        <f t="shared" si="127"/>
        <v>0</v>
      </c>
      <c r="H363" s="75">
        <f t="shared" si="127"/>
        <v>0</v>
      </c>
    </row>
    <row r="364" spans="1:8" s="259" customFormat="1" ht="36" hidden="1" customHeight="1">
      <c r="A364" s="28" t="s">
        <v>584</v>
      </c>
      <c r="B364" s="7"/>
      <c r="C364" s="8"/>
      <c r="D364" s="8"/>
      <c r="E364" s="9"/>
      <c r="F364" s="8" t="s">
        <v>428</v>
      </c>
      <c r="G364" s="57">
        <f t="shared" si="127"/>
        <v>0</v>
      </c>
      <c r="H364" s="57">
        <f t="shared" si="127"/>
        <v>0</v>
      </c>
    </row>
    <row r="365" spans="1:8" s="259" customFormat="1" ht="15.75" hidden="1" customHeight="1">
      <c r="A365" s="4" t="s">
        <v>580</v>
      </c>
      <c r="B365" s="7"/>
      <c r="C365" s="8"/>
      <c r="D365" s="8"/>
      <c r="E365" s="9"/>
      <c r="F365" s="8"/>
      <c r="G365" s="57">
        <f>'прил 10'!R837</f>
        <v>0</v>
      </c>
      <c r="H365" s="57">
        <f>'прил 10'!S837</f>
        <v>0</v>
      </c>
    </row>
    <row r="366" spans="1:8" s="258" customFormat="1" ht="15.75" customHeight="1">
      <c r="A366" s="69" t="s">
        <v>796</v>
      </c>
      <c r="B366" s="26" t="s">
        <v>247</v>
      </c>
      <c r="C366" s="27" t="s">
        <v>226</v>
      </c>
      <c r="D366" s="27" t="s">
        <v>340</v>
      </c>
      <c r="E366" s="1" t="s">
        <v>25</v>
      </c>
      <c r="F366" s="27"/>
      <c r="G366" s="75">
        <f t="shared" ref="G366:H368" si="128">G367</f>
        <v>463154.9</v>
      </c>
      <c r="H366" s="75">
        <f t="shared" si="128"/>
        <v>0</v>
      </c>
    </row>
    <row r="367" spans="1:8" s="258" customFormat="1" ht="24.75" customHeight="1">
      <c r="A367" s="18" t="s">
        <v>187</v>
      </c>
      <c r="B367" s="26"/>
      <c r="C367" s="27"/>
      <c r="D367" s="27"/>
      <c r="E367" s="1"/>
      <c r="F367" s="27" t="s">
        <v>188</v>
      </c>
      <c r="G367" s="75">
        <f t="shared" si="128"/>
        <v>463154.9</v>
      </c>
      <c r="H367" s="75">
        <f t="shared" si="128"/>
        <v>0</v>
      </c>
    </row>
    <row r="368" spans="1:8" s="258" customFormat="1" ht="15" customHeight="1">
      <c r="A368" s="18" t="s">
        <v>189</v>
      </c>
      <c r="B368" s="26"/>
      <c r="C368" s="27"/>
      <c r="D368" s="27"/>
      <c r="E368" s="1"/>
      <c r="F368" s="27" t="s">
        <v>190</v>
      </c>
      <c r="G368" s="75">
        <f t="shared" si="128"/>
        <v>463154.9</v>
      </c>
      <c r="H368" s="75">
        <f t="shared" si="128"/>
        <v>0</v>
      </c>
    </row>
    <row r="369" spans="1:8" s="259" customFormat="1" ht="36" hidden="1" customHeight="1">
      <c r="A369" s="28" t="s">
        <v>578</v>
      </c>
      <c r="B369" s="7"/>
      <c r="C369" s="8"/>
      <c r="D369" s="8"/>
      <c r="E369" s="9"/>
      <c r="F369" s="8" t="s">
        <v>427</v>
      </c>
      <c r="G369" s="57">
        <f t="shared" ref="G369:H369" si="129">SUM(G370:G372)</f>
        <v>463154.9</v>
      </c>
      <c r="H369" s="57">
        <f t="shared" si="129"/>
        <v>0</v>
      </c>
    </row>
    <row r="370" spans="1:8" s="259" customFormat="1" ht="15.75" hidden="1" customHeight="1">
      <c r="A370" s="4" t="s">
        <v>587</v>
      </c>
      <c r="B370" s="7"/>
      <c r="C370" s="8"/>
      <c r="D370" s="8"/>
      <c r="E370" s="9"/>
      <c r="F370" s="8"/>
      <c r="G370" s="57">
        <f>'прил 10'!R689</f>
        <v>226171.5</v>
      </c>
      <c r="H370" s="57">
        <f>'прил 10'!S689</f>
        <v>0</v>
      </c>
    </row>
    <row r="371" spans="1:8" s="259" customFormat="1" ht="15.75" hidden="1" customHeight="1">
      <c r="A371" s="4" t="s">
        <v>588</v>
      </c>
      <c r="B371" s="7"/>
      <c r="C371" s="8"/>
      <c r="D371" s="8"/>
      <c r="E371" s="9"/>
      <c r="F371" s="8"/>
      <c r="G371" s="57">
        <f>'прил 10'!R747</f>
        <v>215953.7</v>
      </c>
      <c r="H371" s="57">
        <f>'прил 10'!S747</f>
        <v>0</v>
      </c>
    </row>
    <row r="372" spans="1:8" s="259" customFormat="1" ht="15.75" hidden="1" customHeight="1">
      <c r="A372" s="4" t="s">
        <v>579</v>
      </c>
      <c r="B372" s="7"/>
      <c r="C372" s="8"/>
      <c r="D372" s="8"/>
      <c r="E372" s="9"/>
      <c r="F372" s="8"/>
      <c r="G372" s="57">
        <f>'прил 10'!R841</f>
        <v>21029.7</v>
      </c>
      <c r="H372" s="57">
        <f>'прил 10'!S841</f>
        <v>0</v>
      </c>
    </row>
    <row r="373" spans="1:8" s="258" customFormat="1" ht="15.75" customHeight="1">
      <c r="A373" s="69" t="s">
        <v>186</v>
      </c>
      <c r="B373" s="26" t="s">
        <v>247</v>
      </c>
      <c r="C373" s="27" t="s">
        <v>226</v>
      </c>
      <c r="D373" s="27" t="s">
        <v>340</v>
      </c>
      <c r="E373" s="1" t="s">
        <v>350</v>
      </c>
      <c r="F373" s="27"/>
      <c r="G373" s="75">
        <f t="shared" ref="G373:H373" si="130">G374</f>
        <v>184943.6</v>
      </c>
      <c r="H373" s="75">
        <f t="shared" si="130"/>
        <v>0</v>
      </c>
    </row>
    <row r="374" spans="1:8" s="258" customFormat="1" ht="24.75" customHeight="1">
      <c r="A374" s="18" t="s">
        <v>187</v>
      </c>
      <c r="B374" s="26"/>
      <c r="C374" s="27"/>
      <c r="D374" s="27"/>
      <c r="E374" s="1"/>
      <c r="F374" s="27" t="s">
        <v>188</v>
      </c>
      <c r="G374" s="75">
        <f t="shared" ref="G374:H374" si="131">G375+G399</f>
        <v>184943.6</v>
      </c>
      <c r="H374" s="75">
        <f t="shared" si="131"/>
        <v>0</v>
      </c>
    </row>
    <row r="375" spans="1:8" s="258" customFormat="1" ht="15" customHeight="1">
      <c r="A375" s="18" t="s">
        <v>189</v>
      </c>
      <c r="B375" s="26"/>
      <c r="C375" s="27"/>
      <c r="D375" s="27"/>
      <c r="E375" s="1"/>
      <c r="F375" s="27" t="s">
        <v>190</v>
      </c>
      <c r="G375" s="75">
        <f t="shared" ref="G375:H375" si="132">G376+G381</f>
        <v>178293.1</v>
      </c>
      <c r="H375" s="75">
        <f t="shared" si="132"/>
        <v>0</v>
      </c>
    </row>
    <row r="376" spans="1:8" s="259" customFormat="1" ht="36" hidden="1" customHeight="1">
      <c r="A376" s="28" t="s">
        <v>578</v>
      </c>
      <c r="B376" s="7"/>
      <c r="C376" s="8"/>
      <c r="D376" s="8"/>
      <c r="E376" s="9"/>
      <c r="F376" s="8" t="s">
        <v>427</v>
      </c>
      <c r="G376" s="57">
        <f t="shared" ref="G376:H376" si="133">SUM(G377:G380)</f>
        <v>178293.1</v>
      </c>
      <c r="H376" s="57">
        <f t="shared" si="133"/>
        <v>0</v>
      </c>
    </row>
    <row r="377" spans="1:8" s="259" customFormat="1" ht="15.75" hidden="1" customHeight="1">
      <c r="A377" s="4" t="s">
        <v>587</v>
      </c>
      <c r="B377" s="7"/>
      <c r="C377" s="8"/>
      <c r="D377" s="8"/>
      <c r="E377" s="9"/>
      <c r="F377" s="8"/>
      <c r="G377" s="57">
        <f>'прил 10'!R693</f>
        <v>107965.2</v>
      </c>
      <c r="H377" s="57">
        <f>'прил 10'!S693</f>
        <v>0</v>
      </c>
    </row>
    <row r="378" spans="1:8" s="259" customFormat="1" ht="15.75" hidden="1" customHeight="1">
      <c r="A378" s="4" t="s">
        <v>751</v>
      </c>
      <c r="B378" s="7"/>
      <c r="C378" s="8"/>
      <c r="D378" s="8"/>
      <c r="E378" s="9"/>
      <c r="F378" s="8"/>
      <c r="G378" s="57">
        <f>'прил 10'!R694</f>
        <v>0</v>
      </c>
      <c r="H378" s="57">
        <f>'прил 10'!S694</f>
        <v>0</v>
      </c>
    </row>
    <row r="379" spans="1:8" s="259" customFormat="1" ht="15.75" hidden="1" customHeight="1">
      <c r="A379" s="4" t="s">
        <v>588</v>
      </c>
      <c r="B379" s="7"/>
      <c r="C379" s="8"/>
      <c r="D379" s="8"/>
      <c r="E379" s="9"/>
      <c r="F379" s="8"/>
      <c r="G379" s="57">
        <f>'прил 10'!R751</f>
        <v>58858.8</v>
      </c>
      <c r="H379" s="57">
        <f>'прил 10'!S751</f>
        <v>0</v>
      </c>
    </row>
    <row r="380" spans="1:8" s="259" customFormat="1" ht="15.75" hidden="1" customHeight="1">
      <c r="A380" s="4" t="s">
        <v>579</v>
      </c>
      <c r="B380" s="7"/>
      <c r="C380" s="8"/>
      <c r="D380" s="8"/>
      <c r="E380" s="9"/>
      <c r="F380" s="8"/>
      <c r="G380" s="57">
        <f>'прил 10'!R846+'прил 10'!R847</f>
        <v>11469.1</v>
      </c>
      <c r="H380" s="57">
        <f>'прил 10'!S846+'прил 10'!S847</f>
        <v>0</v>
      </c>
    </row>
    <row r="381" spans="1:8" s="259" customFormat="1" ht="15" hidden="1" customHeight="1">
      <c r="A381" s="28" t="s">
        <v>302</v>
      </c>
      <c r="B381" s="7"/>
      <c r="C381" s="8"/>
      <c r="D381" s="8"/>
      <c r="E381" s="9"/>
      <c r="F381" s="8" t="s">
        <v>303</v>
      </c>
      <c r="G381" s="57">
        <f t="shared" ref="G381:H381" si="134">SUM(G382:G398)</f>
        <v>0</v>
      </c>
      <c r="H381" s="57">
        <f t="shared" si="134"/>
        <v>0</v>
      </c>
    </row>
    <row r="382" spans="1:8" s="259" customFormat="1" ht="15.75" hidden="1" customHeight="1">
      <c r="A382" s="4" t="s">
        <v>552</v>
      </c>
      <c r="B382" s="7"/>
      <c r="C382" s="8"/>
      <c r="D382" s="8"/>
      <c r="E382" s="9"/>
      <c r="F382" s="8"/>
      <c r="G382" s="57">
        <f>'прил 10'!R753</f>
        <v>0</v>
      </c>
      <c r="H382" s="57">
        <f>'прил 10'!S753</f>
        <v>0</v>
      </c>
    </row>
    <row r="383" spans="1:8" s="259" customFormat="1" ht="15.75" hidden="1" customHeight="1">
      <c r="A383" s="4" t="s">
        <v>805</v>
      </c>
      <c r="B383" s="7"/>
      <c r="C383" s="8"/>
      <c r="D383" s="8"/>
      <c r="E383" s="9"/>
      <c r="F383" s="8"/>
      <c r="G383" s="57">
        <f>'прил 10'!R754</f>
        <v>0</v>
      </c>
      <c r="H383" s="57">
        <f>'прил 10'!S754</f>
        <v>0</v>
      </c>
    </row>
    <row r="384" spans="1:8" s="259" customFormat="1" ht="15.75" hidden="1" customHeight="1">
      <c r="A384" s="4" t="s">
        <v>553</v>
      </c>
      <c r="B384" s="7"/>
      <c r="C384" s="8"/>
      <c r="D384" s="8"/>
      <c r="E384" s="9"/>
      <c r="F384" s="8"/>
      <c r="G384" s="57">
        <f>'прил 10'!R755</f>
        <v>0</v>
      </c>
      <c r="H384" s="57">
        <f>'прил 10'!S755</f>
        <v>0</v>
      </c>
    </row>
    <row r="385" spans="1:8" s="259" customFormat="1" ht="15.75" hidden="1" customHeight="1">
      <c r="A385" s="4" t="s">
        <v>554</v>
      </c>
      <c r="B385" s="7"/>
      <c r="C385" s="8"/>
      <c r="D385" s="8"/>
      <c r="E385" s="9"/>
      <c r="F385" s="8"/>
      <c r="G385" s="57">
        <f>'прил 10'!R756</f>
        <v>0</v>
      </c>
      <c r="H385" s="57">
        <f>'прил 10'!S756</f>
        <v>0</v>
      </c>
    </row>
    <row r="386" spans="1:8" s="259" customFormat="1" ht="15.75" hidden="1" customHeight="1">
      <c r="A386" s="4" t="s">
        <v>555</v>
      </c>
      <c r="B386" s="7"/>
      <c r="C386" s="8"/>
      <c r="D386" s="8"/>
      <c r="E386" s="9"/>
      <c r="F386" s="8"/>
      <c r="G386" s="57">
        <f>'прил 10'!R757</f>
        <v>0</v>
      </c>
      <c r="H386" s="57">
        <f>'прил 10'!S757</f>
        <v>0</v>
      </c>
    </row>
    <row r="387" spans="1:8" s="259" customFormat="1" ht="15.75" hidden="1" customHeight="1">
      <c r="A387" s="4" t="s">
        <v>556</v>
      </c>
      <c r="B387" s="7"/>
      <c r="C387" s="8"/>
      <c r="D387" s="8"/>
      <c r="E387" s="9"/>
      <c r="F387" s="8"/>
      <c r="G387" s="57">
        <f>'прил 10'!R758</f>
        <v>0</v>
      </c>
      <c r="H387" s="57">
        <f>'прил 10'!S758</f>
        <v>0</v>
      </c>
    </row>
    <row r="388" spans="1:8" s="259" customFormat="1" ht="15.75" hidden="1" customHeight="1">
      <c r="A388" s="4" t="s">
        <v>557</v>
      </c>
      <c r="B388" s="7"/>
      <c r="C388" s="8"/>
      <c r="D388" s="8"/>
      <c r="E388" s="9"/>
      <c r="F388" s="8"/>
      <c r="G388" s="57">
        <f>'прил 10'!R759</f>
        <v>0</v>
      </c>
      <c r="H388" s="57">
        <f>'прил 10'!S759</f>
        <v>0</v>
      </c>
    </row>
    <row r="389" spans="1:8" s="259" customFormat="1" ht="15.75" hidden="1" customHeight="1">
      <c r="A389" s="4" t="s">
        <v>558</v>
      </c>
      <c r="B389" s="7"/>
      <c r="C389" s="8"/>
      <c r="D389" s="8"/>
      <c r="E389" s="9"/>
      <c r="F389" s="8"/>
      <c r="G389" s="57">
        <f>'прил 10'!R760</f>
        <v>0</v>
      </c>
      <c r="H389" s="57">
        <f>'прил 10'!S760</f>
        <v>0</v>
      </c>
    </row>
    <row r="390" spans="1:8" s="259" customFormat="1" ht="15.75" hidden="1" customHeight="1">
      <c r="A390" s="4" t="s">
        <v>559</v>
      </c>
      <c r="B390" s="7"/>
      <c r="C390" s="8"/>
      <c r="D390" s="8"/>
      <c r="E390" s="9"/>
      <c r="F390" s="8"/>
      <c r="G390" s="57">
        <f>'прил 10'!R761</f>
        <v>0</v>
      </c>
      <c r="H390" s="57">
        <f>'прил 10'!S761</f>
        <v>0</v>
      </c>
    </row>
    <row r="391" spans="1:8" s="259" customFormat="1" ht="15.75" hidden="1" customHeight="1">
      <c r="A391" s="4" t="s">
        <v>560</v>
      </c>
      <c r="B391" s="7"/>
      <c r="C391" s="8"/>
      <c r="D391" s="8"/>
      <c r="E391" s="9"/>
      <c r="F391" s="8"/>
      <c r="G391" s="57">
        <f>'прил 10'!R762</f>
        <v>0</v>
      </c>
      <c r="H391" s="57">
        <f>'прил 10'!S762</f>
        <v>0</v>
      </c>
    </row>
    <row r="392" spans="1:8" s="259" customFormat="1" ht="15.75" hidden="1" customHeight="1">
      <c r="A392" s="4" t="s">
        <v>765</v>
      </c>
      <c r="B392" s="7"/>
      <c r="C392" s="8"/>
      <c r="D392" s="8"/>
      <c r="E392" s="9"/>
      <c r="F392" s="8"/>
      <c r="G392" s="57">
        <f>'прил 10'!R763</f>
        <v>0</v>
      </c>
      <c r="H392" s="57">
        <f>'прил 10'!S763</f>
        <v>0</v>
      </c>
    </row>
    <row r="393" spans="1:8" s="259" customFormat="1" ht="15.75" hidden="1" customHeight="1">
      <c r="A393" s="4" t="s">
        <v>789</v>
      </c>
      <c r="B393" s="7"/>
      <c r="C393" s="8"/>
      <c r="D393" s="8"/>
      <c r="E393" s="9"/>
      <c r="F393" s="8"/>
      <c r="G393" s="57">
        <f>'прил 10'!R764</f>
        <v>0</v>
      </c>
      <c r="H393" s="57">
        <f>'прил 10'!S764</f>
        <v>0</v>
      </c>
    </row>
    <row r="394" spans="1:8" s="259" customFormat="1" ht="15.75" hidden="1" customHeight="1">
      <c r="A394" s="4" t="s">
        <v>561</v>
      </c>
      <c r="B394" s="7"/>
      <c r="C394" s="8"/>
      <c r="D394" s="8"/>
      <c r="E394" s="9"/>
      <c r="F394" s="8"/>
      <c r="G394" s="57">
        <f>'прил 10'!R699</f>
        <v>0</v>
      </c>
      <c r="H394" s="57">
        <f>'прил 10'!S699</f>
        <v>0</v>
      </c>
    </row>
    <row r="395" spans="1:8" s="259" customFormat="1" ht="15.75" hidden="1" customHeight="1">
      <c r="A395" s="4" t="s">
        <v>625</v>
      </c>
      <c r="B395" s="7"/>
      <c r="C395" s="8"/>
      <c r="D395" s="8"/>
      <c r="E395" s="9"/>
      <c r="F395" s="8"/>
      <c r="G395" s="57">
        <f>'прил 10'!R700</f>
        <v>0</v>
      </c>
      <c r="H395" s="57">
        <f>'прил 10'!S700</f>
        <v>0</v>
      </c>
    </row>
    <row r="396" spans="1:8" s="259" customFormat="1" ht="15.75" hidden="1" customHeight="1">
      <c r="A396" s="41" t="s">
        <v>753</v>
      </c>
      <c r="B396" s="7"/>
      <c r="C396" s="8"/>
      <c r="D396" s="8"/>
      <c r="E396" s="9"/>
      <c r="F396" s="8"/>
      <c r="G396" s="57">
        <f>'прил 10'!R849</f>
        <v>0</v>
      </c>
      <c r="H396" s="57">
        <f>'прил 10'!S849</f>
        <v>0</v>
      </c>
    </row>
    <row r="397" spans="1:8" s="259" customFormat="1" ht="15.75" hidden="1" customHeight="1">
      <c r="A397" s="4" t="s">
        <v>562</v>
      </c>
      <c r="B397" s="7"/>
      <c r="C397" s="8"/>
      <c r="D397" s="8"/>
      <c r="E397" s="9"/>
      <c r="F397" s="8"/>
      <c r="G397" s="57">
        <f>'прил 10'!R850</f>
        <v>0</v>
      </c>
      <c r="H397" s="57">
        <f>'прил 10'!S850</f>
        <v>0</v>
      </c>
    </row>
    <row r="398" spans="1:8" s="259" customFormat="1" ht="15.75" hidden="1" customHeight="1">
      <c r="A398" s="4" t="s">
        <v>563</v>
      </c>
      <c r="B398" s="7"/>
      <c r="C398" s="8"/>
      <c r="D398" s="8"/>
      <c r="E398" s="9"/>
      <c r="F398" s="8"/>
      <c r="G398" s="57">
        <f>'прил 10'!R851</f>
        <v>0</v>
      </c>
      <c r="H398" s="57">
        <f>'прил 10'!S851</f>
        <v>0</v>
      </c>
    </row>
    <row r="399" spans="1:8" s="258" customFormat="1" ht="15" customHeight="1">
      <c r="A399" s="18" t="s">
        <v>283</v>
      </c>
      <c r="B399" s="26"/>
      <c r="C399" s="27"/>
      <c r="D399" s="27"/>
      <c r="E399" s="1"/>
      <c r="F399" s="27" t="s">
        <v>284</v>
      </c>
      <c r="G399" s="75">
        <f t="shared" ref="G399:H400" si="135">G400</f>
        <v>6650.5</v>
      </c>
      <c r="H399" s="75">
        <f t="shared" si="135"/>
        <v>0</v>
      </c>
    </row>
    <row r="400" spans="1:8" s="259" customFormat="1" ht="36" hidden="1" customHeight="1">
      <c r="A400" s="28" t="s">
        <v>584</v>
      </c>
      <c r="B400" s="7"/>
      <c r="C400" s="8"/>
      <c r="D400" s="8"/>
      <c r="E400" s="9"/>
      <c r="F400" s="8" t="s">
        <v>428</v>
      </c>
      <c r="G400" s="57">
        <f t="shared" si="135"/>
        <v>6650.5</v>
      </c>
      <c r="H400" s="57">
        <f t="shared" si="135"/>
        <v>0</v>
      </c>
    </row>
    <row r="401" spans="1:8" s="259" customFormat="1" ht="15.75" hidden="1" customHeight="1">
      <c r="A401" s="4" t="s">
        <v>580</v>
      </c>
      <c r="B401" s="7"/>
      <c r="C401" s="8"/>
      <c r="D401" s="8"/>
      <c r="E401" s="9"/>
      <c r="F401" s="8"/>
      <c r="G401" s="57">
        <f>'прил 10'!R854</f>
        <v>6650.5</v>
      </c>
      <c r="H401" s="57">
        <f>'прил 10'!S854</f>
        <v>0</v>
      </c>
    </row>
    <row r="402" spans="1:8" s="258" customFormat="1" ht="15.75" hidden="1" customHeight="1">
      <c r="A402" s="69" t="s">
        <v>564</v>
      </c>
      <c r="B402" s="26" t="s">
        <v>247</v>
      </c>
      <c r="C402" s="27" t="s">
        <v>226</v>
      </c>
      <c r="D402" s="27" t="s">
        <v>340</v>
      </c>
      <c r="E402" s="1" t="s">
        <v>369</v>
      </c>
      <c r="F402" s="27"/>
      <c r="G402" s="75">
        <f t="shared" ref="G402:H404" si="136">G403</f>
        <v>0</v>
      </c>
      <c r="H402" s="75">
        <f t="shared" si="136"/>
        <v>0</v>
      </c>
    </row>
    <row r="403" spans="1:8" s="258" customFormat="1" ht="24.75" hidden="1" customHeight="1">
      <c r="A403" s="18" t="s">
        <v>187</v>
      </c>
      <c r="B403" s="26"/>
      <c r="C403" s="27"/>
      <c r="D403" s="27"/>
      <c r="E403" s="1"/>
      <c r="F403" s="27" t="s">
        <v>188</v>
      </c>
      <c r="G403" s="75">
        <f t="shared" si="136"/>
        <v>0</v>
      </c>
      <c r="H403" s="75">
        <f t="shared" si="136"/>
        <v>0</v>
      </c>
    </row>
    <row r="404" spans="1:8" s="258" customFormat="1" ht="15" hidden="1" customHeight="1">
      <c r="A404" s="18" t="s">
        <v>189</v>
      </c>
      <c r="B404" s="26"/>
      <c r="C404" s="27"/>
      <c r="D404" s="27"/>
      <c r="E404" s="1"/>
      <c r="F404" s="27" t="s">
        <v>190</v>
      </c>
      <c r="G404" s="75">
        <f t="shared" si="136"/>
        <v>0</v>
      </c>
      <c r="H404" s="75">
        <f t="shared" si="136"/>
        <v>0</v>
      </c>
    </row>
    <row r="405" spans="1:8" s="259" customFormat="1" ht="15" hidden="1" customHeight="1">
      <c r="A405" s="28" t="s">
        <v>302</v>
      </c>
      <c r="B405" s="7"/>
      <c r="C405" s="8"/>
      <c r="D405" s="8"/>
      <c r="E405" s="9"/>
      <c r="F405" s="8" t="s">
        <v>303</v>
      </c>
      <c r="G405" s="57">
        <f t="shared" ref="G405:H405" si="137">SUM(G406:G407)</f>
        <v>0</v>
      </c>
      <c r="H405" s="57">
        <f t="shared" si="137"/>
        <v>0</v>
      </c>
    </row>
    <row r="406" spans="1:8" s="259" customFormat="1" ht="15.75" hidden="1" customHeight="1">
      <c r="A406" s="4" t="s">
        <v>565</v>
      </c>
      <c r="B406" s="7"/>
      <c r="C406" s="8"/>
      <c r="D406" s="8"/>
      <c r="E406" s="9"/>
      <c r="F406" s="8"/>
      <c r="G406" s="57">
        <f>'прил 10'!R767</f>
        <v>0</v>
      </c>
      <c r="H406" s="57">
        <f>'прил 10'!S767</f>
        <v>0</v>
      </c>
    </row>
    <row r="407" spans="1:8" s="259" customFormat="1" ht="15.75" hidden="1" customHeight="1">
      <c r="A407" s="4" t="s">
        <v>566</v>
      </c>
      <c r="B407" s="7"/>
      <c r="C407" s="8"/>
      <c r="D407" s="8"/>
      <c r="E407" s="9"/>
      <c r="F407" s="8"/>
      <c r="G407" s="57">
        <f>'прил 10'!R768</f>
        <v>0</v>
      </c>
      <c r="H407" s="57">
        <f>'прил 10'!S768</f>
        <v>0</v>
      </c>
    </row>
    <row r="408" spans="1:8" s="264" customFormat="1" ht="40.5" hidden="1" customHeight="1">
      <c r="A408" s="138" t="s">
        <v>293</v>
      </c>
      <c r="B408" s="249" t="s">
        <v>204</v>
      </c>
      <c r="C408" s="250" t="s">
        <v>122</v>
      </c>
      <c r="D408" s="250" t="s">
        <v>340</v>
      </c>
      <c r="E408" s="251" t="s">
        <v>341</v>
      </c>
      <c r="F408" s="250"/>
      <c r="G408" s="236">
        <f t="shared" ref="G408:H412" si="138">G409</f>
        <v>0</v>
      </c>
      <c r="H408" s="236">
        <f t="shared" si="138"/>
        <v>0</v>
      </c>
    </row>
    <row r="409" spans="1:8" s="258" customFormat="1" ht="39" hidden="1" customHeight="1">
      <c r="A409" s="69" t="s">
        <v>800</v>
      </c>
      <c r="B409" s="26" t="s">
        <v>204</v>
      </c>
      <c r="C409" s="27" t="s">
        <v>122</v>
      </c>
      <c r="D409" s="27" t="s">
        <v>340</v>
      </c>
      <c r="E409" s="1" t="s">
        <v>251</v>
      </c>
      <c r="F409" s="27"/>
      <c r="G409" s="75">
        <f t="shared" si="138"/>
        <v>0</v>
      </c>
      <c r="H409" s="75">
        <f t="shared" si="138"/>
        <v>0</v>
      </c>
    </row>
    <row r="410" spans="1:8" s="258" customFormat="1" ht="24.75" hidden="1" customHeight="1">
      <c r="A410" s="18" t="s">
        <v>187</v>
      </c>
      <c r="B410" s="26"/>
      <c r="C410" s="27"/>
      <c r="D410" s="27"/>
      <c r="E410" s="1"/>
      <c r="F410" s="27" t="s">
        <v>188</v>
      </c>
      <c r="G410" s="75">
        <f t="shared" si="138"/>
        <v>0</v>
      </c>
      <c r="H410" s="75">
        <f t="shared" si="138"/>
        <v>0</v>
      </c>
    </row>
    <row r="411" spans="1:8" s="258" customFormat="1" ht="15" hidden="1" customHeight="1">
      <c r="A411" s="18" t="s">
        <v>189</v>
      </c>
      <c r="B411" s="26"/>
      <c r="C411" s="27"/>
      <c r="D411" s="27"/>
      <c r="E411" s="1"/>
      <c r="F411" s="27" t="s">
        <v>190</v>
      </c>
      <c r="G411" s="75">
        <f t="shared" si="138"/>
        <v>0</v>
      </c>
      <c r="H411" s="75">
        <f t="shared" si="138"/>
        <v>0</v>
      </c>
    </row>
    <row r="412" spans="1:8" s="259" customFormat="1" ht="15" hidden="1" customHeight="1">
      <c r="A412" s="28" t="s">
        <v>302</v>
      </c>
      <c r="B412" s="7"/>
      <c r="C412" s="8"/>
      <c r="D412" s="8"/>
      <c r="E412" s="9"/>
      <c r="F412" s="8" t="s">
        <v>303</v>
      </c>
      <c r="G412" s="57">
        <f t="shared" si="138"/>
        <v>0</v>
      </c>
      <c r="H412" s="57">
        <f t="shared" si="138"/>
        <v>0</v>
      </c>
    </row>
    <row r="413" spans="1:8" s="266" customFormat="1" ht="24.75" hidden="1" customHeight="1">
      <c r="A413" s="46" t="s">
        <v>567</v>
      </c>
      <c r="B413" s="7"/>
      <c r="C413" s="8"/>
      <c r="D413" s="8"/>
      <c r="E413" s="9"/>
      <c r="F413" s="8"/>
      <c r="G413" s="57">
        <f>'прил 10'!R955</f>
        <v>0</v>
      </c>
      <c r="H413" s="57">
        <f>'прил 10'!S955</f>
        <v>0</v>
      </c>
    </row>
    <row r="414" spans="1:8" s="264" customFormat="1" ht="14.25" hidden="1" customHeight="1">
      <c r="A414" s="187" t="s">
        <v>951</v>
      </c>
      <c r="B414" s="267" t="s">
        <v>208</v>
      </c>
      <c r="C414" s="268" t="s">
        <v>122</v>
      </c>
      <c r="D414" s="268" t="s">
        <v>340</v>
      </c>
      <c r="E414" s="269" t="s">
        <v>341</v>
      </c>
      <c r="F414" s="268"/>
      <c r="G414" s="270">
        <f t="shared" ref="G414:H414" si="139">G415</f>
        <v>0</v>
      </c>
      <c r="H414" s="270">
        <f t="shared" si="139"/>
        <v>0</v>
      </c>
    </row>
    <row r="415" spans="1:8" s="258" customFormat="1" ht="17.25" hidden="1" customHeight="1">
      <c r="A415" s="69" t="s">
        <v>295</v>
      </c>
      <c r="B415" s="26" t="s">
        <v>208</v>
      </c>
      <c r="C415" s="27" t="s">
        <v>122</v>
      </c>
      <c r="D415" s="27" t="s">
        <v>340</v>
      </c>
      <c r="E415" s="1" t="s">
        <v>346</v>
      </c>
      <c r="F415" s="27"/>
      <c r="G415" s="75">
        <f t="shared" ref="G415:H415" si="140">G416+G419</f>
        <v>0</v>
      </c>
      <c r="H415" s="75">
        <f t="shared" si="140"/>
        <v>0</v>
      </c>
    </row>
    <row r="416" spans="1:8" s="258" customFormat="1" ht="15.75" hidden="1" customHeight="1">
      <c r="A416" s="18" t="s">
        <v>140</v>
      </c>
      <c r="B416" s="26"/>
      <c r="C416" s="27"/>
      <c r="D416" s="27"/>
      <c r="E416" s="1"/>
      <c r="F416" s="27" t="s">
        <v>141</v>
      </c>
      <c r="G416" s="75">
        <f t="shared" ref="G416:H417" si="141">G417</f>
        <v>0</v>
      </c>
      <c r="H416" s="75">
        <f t="shared" si="141"/>
        <v>0</v>
      </c>
    </row>
    <row r="417" spans="1:8" s="258" customFormat="1" ht="15" hidden="1" customHeight="1">
      <c r="A417" s="18" t="s">
        <v>142</v>
      </c>
      <c r="B417" s="26"/>
      <c r="C417" s="27"/>
      <c r="D417" s="27"/>
      <c r="E417" s="1"/>
      <c r="F417" s="27" t="s">
        <v>143</v>
      </c>
      <c r="G417" s="75">
        <f t="shared" si="141"/>
        <v>0</v>
      </c>
      <c r="H417" s="75">
        <f t="shared" si="141"/>
        <v>0</v>
      </c>
    </row>
    <row r="418" spans="1:8" s="266" customFormat="1" ht="24.75" hidden="1" customHeight="1">
      <c r="A418" s="46" t="s">
        <v>572</v>
      </c>
      <c r="B418" s="7"/>
      <c r="C418" s="8"/>
      <c r="D418" s="8"/>
      <c r="E418" s="9"/>
      <c r="F418" s="8"/>
      <c r="G418" s="57">
        <f>'прил 10'!R1033</f>
        <v>0</v>
      </c>
      <c r="H418" s="57">
        <f>'прил 10'!S1033</f>
        <v>0</v>
      </c>
    </row>
    <row r="419" spans="1:8" s="258" customFormat="1" ht="24.75" hidden="1" customHeight="1">
      <c r="A419" s="18" t="s">
        <v>187</v>
      </c>
      <c r="B419" s="26"/>
      <c r="C419" s="27"/>
      <c r="D419" s="27"/>
      <c r="E419" s="1"/>
      <c r="F419" s="27" t="s">
        <v>188</v>
      </c>
      <c r="G419" s="75">
        <f t="shared" ref="G419:H420" si="142">G420</f>
        <v>0</v>
      </c>
      <c r="H419" s="75">
        <f t="shared" si="142"/>
        <v>0</v>
      </c>
    </row>
    <row r="420" spans="1:8" s="258" customFormat="1" ht="15" hidden="1" customHeight="1">
      <c r="A420" s="18" t="s">
        <v>189</v>
      </c>
      <c r="B420" s="26"/>
      <c r="C420" s="27"/>
      <c r="D420" s="27"/>
      <c r="E420" s="1"/>
      <c r="F420" s="27" t="s">
        <v>190</v>
      </c>
      <c r="G420" s="75">
        <f t="shared" si="142"/>
        <v>0</v>
      </c>
      <c r="H420" s="75">
        <f t="shared" si="142"/>
        <v>0</v>
      </c>
    </row>
    <row r="421" spans="1:8" s="259" customFormat="1" ht="15" hidden="1" customHeight="1">
      <c r="A421" s="28" t="s">
        <v>302</v>
      </c>
      <c r="B421" s="7"/>
      <c r="C421" s="8"/>
      <c r="D421" s="8"/>
      <c r="E421" s="9"/>
      <c r="F421" s="8" t="s">
        <v>303</v>
      </c>
      <c r="G421" s="57">
        <f t="shared" ref="G421:H421" si="143">SUM(G422:G428)</f>
        <v>0</v>
      </c>
      <c r="H421" s="57">
        <f t="shared" si="143"/>
        <v>0</v>
      </c>
    </row>
    <row r="422" spans="1:8" s="266" customFormat="1" ht="35.25" hidden="1" customHeight="1">
      <c r="A422" s="46" t="s">
        <v>568</v>
      </c>
      <c r="B422" s="7"/>
      <c r="C422" s="8"/>
      <c r="D422" s="8"/>
      <c r="E422" s="9"/>
      <c r="F422" s="8"/>
      <c r="G422" s="57">
        <f>'прил 10'!R1037</f>
        <v>0</v>
      </c>
      <c r="H422" s="57">
        <f>'прил 10'!S1037</f>
        <v>0</v>
      </c>
    </row>
    <row r="423" spans="1:8" s="266" customFormat="1" ht="24.75" hidden="1" customHeight="1">
      <c r="A423" s="46" t="s">
        <v>569</v>
      </c>
      <c r="B423" s="7"/>
      <c r="C423" s="8"/>
      <c r="D423" s="8"/>
      <c r="E423" s="9"/>
      <c r="F423" s="8"/>
      <c r="G423" s="57">
        <f>'прил 10'!R1038</f>
        <v>0</v>
      </c>
      <c r="H423" s="57">
        <f>'прил 10'!S1038</f>
        <v>0</v>
      </c>
    </row>
    <row r="424" spans="1:8" s="266" customFormat="1" ht="15" hidden="1" customHeight="1">
      <c r="A424" s="46" t="s">
        <v>570</v>
      </c>
      <c r="B424" s="7"/>
      <c r="C424" s="8"/>
      <c r="D424" s="8"/>
      <c r="E424" s="9"/>
      <c r="F424" s="8"/>
      <c r="G424" s="57">
        <f>'прил 10'!R1039</f>
        <v>0</v>
      </c>
      <c r="H424" s="57">
        <f>'прил 10'!S1039</f>
        <v>0</v>
      </c>
    </row>
    <row r="425" spans="1:8" s="266" customFormat="1" ht="15" hidden="1" customHeight="1">
      <c r="A425" s="46" t="s">
        <v>571</v>
      </c>
      <c r="B425" s="7"/>
      <c r="C425" s="8"/>
      <c r="D425" s="8"/>
      <c r="E425" s="9"/>
      <c r="F425" s="8"/>
      <c r="G425" s="57">
        <f>'прил 10'!R1040</f>
        <v>0</v>
      </c>
      <c r="H425" s="57">
        <f>'прил 10'!S1040</f>
        <v>0</v>
      </c>
    </row>
    <row r="426" spans="1:8" s="266" customFormat="1" ht="24.75" hidden="1" customHeight="1">
      <c r="A426" s="46" t="s">
        <v>572</v>
      </c>
      <c r="B426" s="7"/>
      <c r="C426" s="8"/>
      <c r="D426" s="8"/>
      <c r="E426" s="9"/>
      <c r="F426" s="8"/>
      <c r="G426" s="57">
        <f>'прил 10'!R1041</f>
        <v>0</v>
      </c>
      <c r="H426" s="57">
        <f>'прил 10'!S1041</f>
        <v>0</v>
      </c>
    </row>
    <row r="427" spans="1:8" s="266" customFormat="1" ht="24.75" hidden="1" customHeight="1">
      <c r="A427" s="46" t="s">
        <v>573</v>
      </c>
      <c r="B427" s="7"/>
      <c r="C427" s="8"/>
      <c r="D427" s="8"/>
      <c r="E427" s="9"/>
      <c r="F427" s="8"/>
      <c r="G427" s="57">
        <f>'прил 10'!R1042</f>
        <v>0</v>
      </c>
      <c r="H427" s="57">
        <f>'прил 10'!S1042</f>
        <v>0</v>
      </c>
    </row>
    <row r="428" spans="1:8" s="266" customFormat="1" ht="24.75" hidden="1" customHeight="1">
      <c r="A428" s="46" t="s">
        <v>574</v>
      </c>
      <c r="B428" s="7"/>
      <c r="C428" s="8"/>
      <c r="D428" s="8"/>
      <c r="E428" s="9"/>
      <c r="F428" s="8"/>
      <c r="G428" s="57">
        <f>'прил 10'!R1043</f>
        <v>0</v>
      </c>
      <c r="H428" s="57">
        <f>'прил 10'!S1043</f>
        <v>0</v>
      </c>
    </row>
    <row r="429" spans="1:8" s="264" customFormat="1" ht="18" hidden="1" customHeight="1">
      <c r="A429" s="187" t="s">
        <v>952</v>
      </c>
      <c r="B429" s="267" t="s">
        <v>165</v>
      </c>
      <c r="C429" s="268" t="s">
        <v>122</v>
      </c>
      <c r="D429" s="268" t="s">
        <v>340</v>
      </c>
      <c r="E429" s="269" t="s">
        <v>341</v>
      </c>
      <c r="F429" s="268"/>
      <c r="G429" s="270">
        <f t="shared" ref="G429:H429" si="144">G430+G437</f>
        <v>0</v>
      </c>
      <c r="H429" s="270">
        <f t="shared" si="144"/>
        <v>0</v>
      </c>
    </row>
    <row r="430" spans="1:8" s="258" customFormat="1" ht="52.5" hidden="1" customHeight="1">
      <c r="A430" s="193" t="s">
        <v>797</v>
      </c>
      <c r="B430" s="26" t="s">
        <v>165</v>
      </c>
      <c r="C430" s="27" t="s">
        <v>122</v>
      </c>
      <c r="D430" s="27" t="s">
        <v>340</v>
      </c>
      <c r="E430" s="1" t="s">
        <v>656</v>
      </c>
      <c r="F430" s="27"/>
      <c r="G430" s="75">
        <f t="shared" ref="G430:H433" si="145">G431</f>
        <v>0</v>
      </c>
      <c r="H430" s="75">
        <f t="shared" si="145"/>
        <v>0</v>
      </c>
    </row>
    <row r="431" spans="1:8" s="258" customFormat="1" ht="24.75" hidden="1" customHeight="1">
      <c r="A431" s="18" t="s">
        <v>187</v>
      </c>
      <c r="B431" s="26"/>
      <c r="C431" s="27"/>
      <c r="D431" s="27"/>
      <c r="E431" s="1"/>
      <c r="F431" s="27" t="s">
        <v>188</v>
      </c>
      <c r="G431" s="75">
        <f t="shared" si="145"/>
        <v>0</v>
      </c>
      <c r="H431" s="75">
        <f t="shared" si="145"/>
        <v>0</v>
      </c>
    </row>
    <row r="432" spans="1:8" s="258" customFormat="1" ht="15" hidden="1" customHeight="1">
      <c r="A432" s="18" t="s">
        <v>189</v>
      </c>
      <c r="B432" s="26"/>
      <c r="C432" s="27"/>
      <c r="D432" s="27"/>
      <c r="E432" s="1"/>
      <c r="F432" s="27" t="s">
        <v>190</v>
      </c>
      <c r="G432" s="75">
        <f t="shared" si="145"/>
        <v>0</v>
      </c>
      <c r="H432" s="75">
        <f t="shared" si="145"/>
        <v>0</v>
      </c>
    </row>
    <row r="433" spans="1:8" s="259" customFormat="1" ht="15" hidden="1" customHeight="1">
      <c r="A433" s="28" t="s">
        <v>302</v>
      </c>
      <c r="B433" s="7"/>
      <c r="C433" s="8"/>
      <c r="D433" s="8"/>
      <c r="E433" s="9"/>
      <c r="F433" s="8" t="s">
        <v>303</v>
      </c>
      <c r="G433" s="57">
        <f t="shared" si="145"/>
        <v>0</v>
      </c>
      <c r="H433" s="57">
        <f t="shared" si="145"/>
        <v>0</v>
      </c>
    </row>
    <row r="434" spans="1:8" s="259" customFormat="1" ht="51" hidden="1" customHeight="1">
      <c r="A434" s="28" t="s">
        <v>577</v>
      </c>
      <c r="B434" s="7"/>
      <c r="C434" s="8"/>
      <c r="D434" s="8"/>
      <c r="E434" s="9"/>
      <c r="F434" s="8"/>
      <c r="G434" s="57">
        <f t="shared" ref="G434:H434" si="146">SUM(G435:G436)</f>
        <v>0</v>
      </c>
      <c r="H434" s="57">
        <f t="shared" si="146"/>
        <v>0</v>
      </c>
    </row>
    <row r="435" spans="1:8" s="266" customFormat="1" ht="13.5" hidden="1" customHeight="1">
      <c r="A435" s="46" t="s">
        <v>575</v>
      </c>
      <c r="B435" s="7"/>
      <c r="C435" s="8"/>
      <c r="D435" s="8"/>
      <c r="E435" s="9"/>
      <c r="F435" s="8"/>
      <c r="G435" s="57">
        <f>'прил 10'!R773</f>
        <v>0</v>
      </c>
      <c r="H435" s="57">
        <f>'прил 10'!S773</f>
        <v>0</v>
      </c>
    </row>
    <row r="436" spans="1:8" s="266" customFormat="1" ht="14.25" hidden="1" customHeight="1">
      <c r="A436" s="46" t="s">
        <v>576</v>
      </c>
      <c r="B436" s="7"/>
      <c r="C436" s="8"/>
      <c r="D436" s="8"/>
      <c r="E436" s="9"/>
      <c r="F436" s="8"/>
      <c r="G436" s="57">
        <f>'прил 10'!R774</f>
        <v>0</v>
      </c>
      <c r="H436" s="57">
        <f>'прил 10'!S774</f>
        <v>0</v>
      </c>
    </row>
    <row r="437" spans="1:8" s="258" customFormat="1" ht="62.25" hidden="1" customHeight="1">
      <c r="A437" s="193" t="s">
        <v>464</v>
      </c>
      <c r="B437" s="26" t="s">
        <v>165</v>
      </c>
      <c r="C437" s="27" t="s">
        <v>122</v>
      </c>
      <c r="D437" s="27" t="s">
        <v>340</v>
      </c>
      <c r="E437" s="1" t="s">
        <v>463</v>
      </c>
      <c r="F437" s="27"/>
      <c r="G437" s="75">
        <f t="shared" ref="G437:H440" si="147">G438</f>
        <v>0</v>
      </c>
      <c r="H437" s="75">
        <f t="shared" si="147"/>
        <v>0</v>
      </c>
    </row>
    <row r="438" spans="1:8" s="258" customFormat="1" ht="24.75" hidden="1" customHeight="1">
      <c r="A438" s="18" t="s">
        <v>187</v>
      </c>
      <c r="B438" s="26"/>
      <c r="C438" s="27"/>
      <c r="D438" s="27"/>
      <c r="E438" s="1"/>
      <c r="F438" s="27" t="s">
        <v>188</v>
      </c>
      <c r="G438" s="75">
        <f t="shared" si="147"/>
        <v>0</v>
      </c>
      <c r="H438" s="75">
        <f t="shared" si="147"/>
        <v>0</v>
      </c>
    </row>
    <row r="439" spans="1:8" s="258" customFormat="1" ht="15" hidden="1" customHeight="1">
      <c r="A439" s="18" t="s">
        <v>189</v>
      </c>
      <c r="B439" s="26"/>
      <c r="C439" s="27"/>
      <c r="D439" s="27"/>
      <c r="E439" s="1"/>
      <c r="F439" s="27" t="s">
        <v>190</v>
      </c>
      <c r="G439" s="75">
        <f t="shared" si="147"/>
        <v>0</v>
      </c>
      <c r="H439" s="75">
        <f t="shared" si="147"/>
        <v>0</v>
      </c>
    </row>
    <row r="440" spans="1:8" s="259" customFormat="1" ht="15" hidden="1" customHeight="1">
      <c r="A440" s="28" t="s">
        <v>302</v>
      </c>
      <c r="B440" s="7"/>
      <c r="C440" s="8"/>
      <c r="D440" s="8"/>
      <c r="E440" s="9"/>
      <c r="F440" s="8" t="s">
        <v>303</v>
      </c>
      <c r="G440" s="57">
        <f t="shared" si="147"/>
        <v>0</v>
      </c>
      <c r="H440" s="57">
        <f t="shared" si="147"/>
        <v>0</v>
      </c>
    </row>
    <row r="441" spans="1:8" s="259" customFormat="1" ht="51" hidden="1" customHeight="1">
      <c r="A441" s="28" t="s">
        <v>577</v>
      </c>
      <c r="B441" s="7"/>
      <c r="C441" s="8"/>
      <c r="D441" s="8"/>
      <c r="E441" s="9"/>
      <c r="F441" s="8"/>
      <c r="G441" s="57">
        <f t="shared" ref="G441:H441" si="148">SUM(G442:G444)</f>
        <v>0</v>
      </c>
      <c r="H441" s="57">
        <f t="shared" si="148"/>
        <v>0</v>
      </c>
    </row>
    <row r="442" spans="1:8" s="266" customFormat="1" ht="13.5" hidden="1" customHeight="1">
      <c r="A442" s="46" t="s">
        <v>575</v>
      </c>
      <c r="B442" s="7"/>
      <c r="C442" s="8"/>
      <c r="D442" s="8"/>
      <c r="E442" s="9"/>
      <c r="F442" s="8"/>
      <c r="G442" s="57">
        <f>'прил 10'!R778</f>
        <v>0</v>
      </c>
      <c r="H442" s="57">
        <f>'прил 10'!S778</f>
        <v>0</v>
      </c>
    </row>
    <row r="443" spans="1:8" s="266" customFormat="1" ht="14.25" hidden="1" customHeight="1">
      <c r="A443" s="46" t="s">
        <v>576</v>
      </c>
      <c r="B443" s="7"/>
      <c r="C443" s="8"/>
      <c r="D443" s="8"/>
      <c r="E443" s="9"/>
      <c r="F443" s="8"/>
      <c r="G443" s="57">
        <f>'прил 10'!R779</f>
        <v>0</v>
      </c>
      <c r="H443" s="57">
        <f>'прил 10'!S779</f>
        <v>0</v>
      </c>
    </row>
    <row r="444" spans="1:8" s="266" customFormat="1" ht="14.25" hidden="1" customHeight="1">
      <c r="A444" s="46" t="s">
        <v>272</v>
      </c>
      <c r="B444" s="7"/>
      <c r="C444" s="8"/>
      <c r="D444" s="8"/>
      <c r="E444" s="9"/>
      <c r="F444" s="8"/>
      <c r="G444" s="57"/>
      <c r="H444" s="57"/>
    </row>
    <row r="445" spans="1:8" ht="28.5" hidden="1" customHeight="1">
      <c r="A445" s="138" t="s">
        <v>465</v>
      </c>
      <c r="B445" s="249" t="s">
        <v>212</v>
      </c>
      <c r="C445" s="250" t="s">
        <v>122</v>
      </c>
      <c r="D445" s="250" t="s">
        <v>340</v>
      </c>
      <c r="E445" s="251" t="s">
        <v>341</v>
      </c>
      <c r="F445" s="250"/>
      <c r="G445" s="236">
        <f t="shared" ref="G445:H445" si="149">G446+G453+G461+G474</f>
        <v>0</v>
      </c>
      <c r="H445" s="236">
        <f t="shared" si="149"/>
        <v>0</v>
      </c>
    </row>
    <row r="446" spans="1:8" s="258" customFormat="1" ht="16.5" hidden="1" customHeight="1">
      <c r="A446" s="193" t="s">
        <v>297</v>
      </c>
      <c r="B446" s="26" t="s">
        <v>212</v>
      </c>
      <c r="C446" s="27" t="s">
        <v>122</v>
      </c>
      <c r="D446" s="27" t="s">
        <v>340</v>
      </c>
      <c r="E446" s="1" t="s">
        <v>35</v>
      </c>
      <c r="F446" s="27"/>
      <c r="G446" s="75">
        <f t="shared" ref="G446:H448" si="150">G447</f>
        <v>0</v>
      </c>
      <c r="H446" s="75">
        <f t="shared" si="150"/>
        <v>0</v>
      </c>
    </row>
    <row r="447" spans="1:8" s="258" customFormat="1" ht="24.75" hidden="1" customHeight="1">
      <c r="A447" s="18" t="s">
        <v>187</v>
      </c>
      <c r="B447" s="26"/>
      <c r="C447" s="27"/>
      <c r="D447" s="27"/>
      <c r="E447" s="1"/>
      <c r="F447" s="27" t="s">
        <v>188</v>
      </c>
      <c r="G447" s="75">
        <f t="shared" si="150"/>
        <v>0</v>
      </c>
      <c r="H447" s="75">
        <f t="shared" si="150"/>
        <v>0</v>
      </c>
    </row>
    <row r="448" spans="1:8" s="258" customFormat="1" ht="15" hidden="1" customHeight="1">
      <c r="A448" s="18" t="s">
        <v>189</v>
      </c>
      <c r="B448" s="26"/>
      <c r="C448" s="27"/>
      <c r="D448" s="27"/>
      <c r="E448" s="1"/>
      <c r="F448" s="27" t="s">
        <v>190</v>
      </c>
      <c r="G448" s="75">
        <f t="shared" si="150"/>
        <v>0</v>
      </c>
      <c r="H448" s="75">
        <f t="shared" si="150"/>
        <v>0</v>
      </c>
    </row>
    <row r="449" spans="1:8" s="259" customFormat="1" ht="15" hidden="1" customHeight="1">
      <c r="A449" s="28" t="s">
        <v>302</v>
      </c>
      <c r="B449" s="7"/>
      <c r="C449" s="8"/>
      <c r="D449" s="8"/>
      <c r="E449" s="9"/>
      <c r="F449" s="8" t="s">
        <v>303</v>
      </c>
      <c r="G449" s="57">
        <f t="shared" ref="G449:H449" si="151">SUM(G450:G452)</f>
        <v>0</v>
      </c>
      <c r="H449" s="57">
        <f t="shared" si="151"/>
        <v>0</v>
      </c>
    </row>
    <row r="450" spans="1:8" s="266" customFormat="1" ht="14.25" hidden="1" customHeight="1">
      <c r="A450" s="46"/>
      <c r="B450" s="7"/>
      <c r="C450" s="8"/>
      <c r="D450" s="8"/>
      <c r="E450" s="9"/>
      <c r="F450" s="8"/>
      <c r="G450" s="57"/>
      <c r="H450" s="57"/>
    </row>
    <row r="451" spans="1:8" s="266" customFormat="1" ht="15" hidden="1" customHeight="1">
      <c r="A451" s="46"/>
      <c r="B451" s="7"/>
      <c r="C451" s="8"/>
      <c r="D451" s="8"/>
      <c r="E451" s="9"/>
      <c r="F451" s="8"/>
      <c r="G451" s="57"/>
      <c r="H451" s="57"/>
    </row>
    <row r="452" spans="1:8" s="266" customFormat="1" ht="16.5" hidden="1" customHeight="1">
      <c r="A452" s="46"/>
      <c r="B452" s="7"/>
      <c r="C452" s="8"/>
      <c r="D452" s="8"/>
      <c r="E452" s="9"/>
      <c r="F452" s="8"/>
      <c r="G452" s="57"/>
      <c r="H452" s="57"/>
    </row>
    <row r="453" spans="1:8" s="258" customFormat="1" ht="63" hidden="1" customHeight="1">
      <c r="A453" s="193" t="s">
        <v>0</v>
      </c>
      <c r="B453" s="26" t="s">
        <v>212</v>
      </c>
      <c r="C453" s="27" t="s">
        <v>122</v>
      </c>
      <c r="D453" s="27" t="s">
        <v>340</v>
      </c>
      <c r="E453" s="1" t="s">
        <v>448</v>
      </c>
      <c r="F453" s="27"/>
      <c r="G453" s="75">
        <f t="shared" ref="G453:H455" si="152">G454</f>
        <v>0</v>
      </c>
      <c r="H453" s="75">
        <f t="shared" si="152"/>
        <v>0</v>
      </c>
    </row>
    <row r="454" spans="1:8" s="258" customFormat="1" ht="24.75" hidden="1" customHeight="1">
      <c r="A454" s="18" t="s">
        <v>187</v>
      </c>
      <c r="B454" s="26"/>
      <c r="C454" s="27"/>
      <c r="D454" s="27"/>
      <c r="E454" s="1"/>
      <c r="F454" s="27" t="s">
        <v>188</v>
      </c>
      <c r="G454" s="75">
        <f t="shared" si="152"/>
        <v>0</v>
      </c>
      <c r="H454" s="75">
        <f t="shared" si="152"/>
        <v>0</v>
      </c>
    </row>
    <row r="455" spans="1:8" s="258" customFormat="1" ht="15" hidden="1" customHeight="1">
      <c r="A455" s="18" t="s">
        <v>189</v>
      </c>
      <c r="B455" s="26"/>
      <c r="C455" s="27"/>
      <c r="D455" s="27"/>
      <c r="E455" s="1"/>
      <c r="F455" s="27" t="s">
        <v>190</v>
      </c>
      <c r="G455" s="75">
        <f t="shared" si="152"/>
        <v>0</v>
      </c>
      <c r="H455" s="75">
        <f t="shared" si="152"/>
        <v>0</v>
      </c>
    </row>
    <row r="456" spans="1:8" s="259" customFormat="1" ht="15" hidden="1" customHeight="1">
      <c r="A456" s="28" t="s">
        <v>302</v>
      </c>
      <c r="B456" s="7"/>
      <c r="C456" s="8"/>
      <c r="D456" s="8"/>
      <c r="E456" s="9"/>
      <c r="F456" s="8" t="s">
        <v>303</v>
      </c>
      <c r="G456" s="57">
        <f t="shared" ref="G456:H456" si="153">SUM(G457:G460)</f>
        <v>0</v>
      </c>
      <c r="H456" s="57">
        <f t="shared" si="153"/>
        <v>0</v>
      </c>
    </row>
    <row r="457" spans="1:8" s="266" customFormat="1" ht="14.25" hidden="1" customHeight="1">
      <c r="A457" s="46" t="s">
        <v>589</v>
      </c>
      <c r="B457" s="7"/>
      <c r="C457" s="8"/>
      <c r="D457" s="8"/>
      <c r="E457" s="9"/>
      <c r="F457" s="8"/>
      <c r="G457" s="57">
        <f>'прил 10'!R1068</f>
        <v>0</v>
      </c>
      <c r="H457" s="57">
        <f>'прил 10'!S1068</f>
        <v>0</v>
      </c>
    </row>
    <row r="458" spans="1:8" s="266" customFormat="1" ht="14.25" hidden="1" customHeight="1">
      <c r="A458" s="46" t="s">
        <v>806</v>
      </c>
      <c r="B458" s="7"/>
      <c r="C458" s="8"/>
      <c r="D458" s="8"/>
      <c r="E458" s="9"/>
      <c r="F458" s="8"/>
      <c r="G458" s="57">
        <f>'прил 10'!R1069</f>
        <v>0</v>
      </c>
      <c r="H458" s="57">
        <f>'прил 10'!S1069</f>
        <v>0</v>
      </c>
    </row>
    <row r="459" spans="1:8" s="266" customFormat="1" ht="15" hidden="1" customHeight="1">
      <c r="A459" s="46" t="s">
        <v>590</v>
      </c>
      <c r="B459" s="7"/>
      <c r="C459" s="8"/>
      <c r="D459" s="8"/>
      <c r="E459" s="9"/>
      <c r="F459" s="8"/>
      <c r="G459" s="57">
        <f>'прил 10'!R1070</f>
        <v>0</v>
      </c>
      <c r="H459" s="57">
        <f>'прил 10'!S1070</f>
        <v>0</v>
      </c>
    </row>
    <row r="460" spans="1:8" s="266" customFormat="1" ht="16.5" hidden="1" customHeight="1">
      <c r="A460" s="46" t="s">
        <v>591</v>
      </c>
      <c r="B460" s="7"/>
      <c r="C460" s="8"/>
      <c r="D460" s="8"/>
      <c r="E460" s="9"/>
      <c r="F460" s="8"/>
      <c r="G460" s="57">
        <f>'прил 10'!R984</f>
        <v>0</v>
      </c>
      <c r="H460" s="57">
        <f>'прил 10'!S984</f>
        <v>0</v>
      </c>
    </row>
    <row r="461" spans="1:8" s="258" customFormat="1" ht="20.25" hidden="1" customHeight="1">
      <c r="A461" s="193" t="s">
        <v>295</v>
      </c>
      <c r="B461" s="26" t="s">
        <v>212</v>
      </c>
      <c r="C461" s="27" t="s">
        <v>122</v>
      </c>
      <c r="D461" s="27" t="s">
        <v>340</v>
      </c>
      <c r="E461" s="1" t="s">
        <v>346</v>
      </c>
      <c r="F461" s="27"/>
      <c r="G461" s="75">
        <f t="shared" ref="G461:H463" si="154">G462</f>
        <v>0</v>
      </c>
      <c r="H461" s="75">
        <f t="shared" si="154"/>
        <v>0</v>
      </c>
    </row>
    <row r="462" spans="1:8" s="258" customFormat="1" ht="24.75" hidden="1" customHeight="1">
      <c r="A462" s="18" t="s">
        <v>187</v>
      </c>
      <c r="B462" s="26"/>
      <c r="C462" s="27"/>
      <c r="D462" s="27"/>
      <c r="E462" s="1"/>
      <c r="F462" s="27" t="s">
        <v>188</v>
      </c>
      <c r="G462" s="75">
        <f t="shared" si="154"/>
        <v>0</v>
      </c>
      <c r="H462" s="75">
        <f t="shared" si="154"/>
        <v>0</v>
      </c>
    </row>
    <row r="463" spans="1:8" s="258" customFormat="1" ht="15" hidden="1" customHeight="1">
      <c r="A463" s="18" t="s">
        <v>189</v>
      </c>
      <c r="B463" s="26"/>
      <c r="C463" s="27"/>
      <c r="D463" s="27"/>
      <c r="E463" s="1"/>
      <c r="F463" s="27" t="s">
        <v>190</v>
      </c>
      <c r="G463" s="75">
        <f t="shared" si="154"/>
        <v>0</v>
      </c>
      <c r="H463" s="75">
        <f t="shared" si="154"/>
        <v>0</v>
      </c>
    </row>
    <row r="464" spans="1:8" s="259" customFormat="1" ht="15" hidden="1" customHeight="1">
      <c r="A464" s="28" t="s">
        <v>302</v>
      </c>
      <c r="B464" s="7"/>
      <c r="C464" s="8"/>
      <c r="D464" s="8"/>
      <c r="E464" s="9"/>
      <c r="F464" s="8" t="s">
        <v>303</v>
      </c>
      <c r="G464" s="57">
        <f t="shared" ref="G464:H464" si="155">SUM(G465:G473)</f>
        <v>0</v>
      </c>
      <c r="H464" s="57">
        <f t="shared" si="155"/>
        <v>0</v>
      </c>
    </row>
    <row r="465" spans="1:8" s="266" customFormat="1" ht="24" hidden="1" customHeight="1">
      <c r="A465" s="46" t="s">
        <v>592</v>
      </c>
      <c r="B465" s="7"/>
      <c r="C465" s="8"/>
      <c r="D465" s="8"/>
      <c r="E465" s="9"/>
      <c r="F465" s="8"/>
      <c r="G465" s="57">
        <f>'прил 10'!R965</f>
        <v>0</v>
      </c>
      <c r="H465" s="57">
        <f>'прил 10'!S965</f>
        <v>0</v>
      </c>
    </row>
    <row r="466" spans="1:8" s="266" customFormat="1" ht="23.25" hidden="1" customHeight="1">
      <c r="A466" s="46" t="s">
        <v>593</v>
      </c>
      <c r="B466" s="7"/>
      <c r="C466" s="8"/>
      <c r="D466" s="8"/>
      <c r="E466" s="9"/>
      <c r="F466" s="8"/>
      <c r="G466" s="57">
        <f>'прил 10'!R966</f>
        <v>0</v>
      </c>
      <c r="H466" s="57">
        <f>'прил 10'!S966</f>
        <v>0</v>
      </c>
    </row>
    <row r="467" spans="1:8" s="266" customFormat="1" ht="26.25" hidden="1" customHeight="1">
      <c r="A467" s="46" t="s">
        <v>594</v>
      </c>
      <c r="B467" s="7"/>
      <c r="C467" s="8"/>
      <c r="D467" s="8"/>
      <c r="E467" s="9"/>
      <c r="F467" s="8"/>
      <c r="G467" s="57">
        <f>'прил 10'!R967</f>
        <v>0</v>
      </c>
      <c r="H467" s="57">
        <f>'прил 10'!S967</f>
        <v>0</v>
      </c>
    </row>
    <row r="468" spans="1:8" s="266" customFormat="1" ht="14.25" hidden="1" customHeight="1">
      <c r="A468" s="46" t="s">
        <v>595</v>
      </c>
      <c r="B468" s="7"/>
      <c r="C468" s="8"/>
      <c r="D468" s="8"/>
      <c r="E468" s="9"/>
      <c r="F468" s="8"/>
      <c r="G468" s="57">
        <f>'прил 10'!R968</f>
        <v>0</v>
      </c>
      <c r="H468" s="57">
        <f>'прил 10'!S968</f>
        <v>0</v>
      </c>
    </row>
    <row r="469" spans="1:8" s="266" customFormat="1" ht="14.25" hidden="1" customHeight="1">
      <c r="A469" s="46" t="s">
        <v>596</v>
      </c>
      <c r="B469" s="7"/>
      <c r="C469" s="8"/>
      <c r="D469" s="8"/>
      <c r="E469" s="9"/>
      <c r="F469" s="8"/>
      <c r="G469" s="57">
        <f>'прил 10'!R969</f>
        <v>0</v>
      </c>
      <c r="H469" s="57">
        <f>'прил 10'!S969</f>
        <v>0</v>
      </c>
    </row>
    <row r="470" spans="1:8" s="266" customFormat="1" ht="14.25" hidden="1" customHeight="1">
      <c r="A470" s="46" t="s">
        <v>597</v>
      </c>
      <c r="B470" s="7"/>
      <c r="C470" s="8"/>
      <c r="D470" s="8"/>
      <c r="E470" s="9"/>
      <c r="F470" s="8"/>
      <c r="G470" s="57">
        <f>'прил 10'!R970</f>
        <v>0</v>
      </c>
      <c r="H470" s="57">
        <f>'прил 10'!S970</f>
        <v>0</v>
      </c>
    </row>
    <row r="471" spans="1:8" s="266" customFormat="1" ht="24" hidden="1" customHeight="1">
      <c r="A471" s="46" t="s">
        <v>598</v>
      </c>
      <c r="B471" s="7"/>
      <c r="C471" s="8"/>
      <c r="D471" s="8"/>
      <c r="E471" s="9"/>
      <c r="F471" s="8"/>
      <c r="G471" s="57">
        <f>'прил 10'!R971</f>
        <v>0</v>
      </c>
      <c r="H471" s="57">
        <f>'прил 10'!S971</f>
        <v>0</v>
      </c>
    </row>
    <row r="472" spans="1:8" s="266" customFormat="1" ht="14.25" hidden="1" customHeight="1">
      <c r="A472" s="46" t="s">
        <v>599</v>
      </c>
      <c r="B472" s="7"/>
      <c r="C472" s="8"/>
      <c r="D472" s="8"/>
      <c r="E472" s="9"/>
      <c r="F472" s="8"/>
      <c r="G472" s="57">
        <f>'прил 10'!R972</f>
        <v>0</v>
      </c>
      <c r="H472" s="57">
        <f>'прил 10'!S972</f>
        <v>0</v>
      </c>
    </row>
    <row r="473" spans="1:8" s="266" customFormat="1" ht="14.25" hidden="1" customHeight="1">
      <c r="A473" s="46" t="s">
        <v>600</v>
      </c>
      <c r="B473" s="7"/>
      <c r="C473" s="8"/>
      <c r="D473" s="8"/>
      <c r="E473" s="9"/>
      <c r="F473" s="8"/>
      <c r="G473" s="57">
        <f>'прил 10'!R973</f>
        <v>0</v>
      </c>
      <c r="H473" s="57">
        <f>'прил 10'!S973</f>
        <v>0</v>
      </c>
    </row>
    <row r="474" spans="1:8" s="258" customFormat="1" ht="26.25" hidden="1" customHeight="1">
      <c r="A474" s="193" t="s">
        <v>351</v>
      </c>
      <c r="B474" s="26" t="s">
        <v>212</v>
      </c>
      <c r="C474" s="27" t="s">
        <v>122</v>
      </c>
      <c r="D474" s="27" t="s">
        <v>340</v>
      </c>
      <c r="E474" s="1" t="s">
        <v>352</v>
      </c>
      <c r="F474" s="27"/>
      <c r="G474" s="75">
        <f t="shared" ref="G474:H474" si="156">G475+G478</f>
        <v>0</v>
      </c>
      <c r="H474" s="75">
        <f t="shared" si="156"/>
        <v>0</v>
      </c>
    </row>
    <row r="475" spans="1:8" s="258" customFormat="1" ht="15.75" hidden="1" customHeight="1">
      <c r="A475" s="18" t="s">
        <v>175</v>
      </c>
      <c r="B475" s="26"/>
      <c r="C475" s="27"/>
      <c r="D475" s="27"/>
      <c r="E475" s="1"/>
      <c r="F475" s="27" t="s">
        <v>225</v>
      </c>
      <c r="G475" s="75">
        <f t="shared" ref="G475:H476" si="157">G476</f>
        <v>0</v>
      </c>
      <c r="H475" s="75">
        <f t="shared" si="157"/>
        <v>0</v>
      </c>
    </row>
    <row r="476" spans="1:8" s="258" customFormat="1" ht="15" hidden="1" customHeight="1">
      <c r="A476" s="18" t="s">
        <v>177</v>
      </c>
      <c r="B476" s="26"/>
      <c r="C476" s="27"/>
      <c r="D476" s="27"/>
      <c r="E476" s="1"/>
      <c r="F476" s="27" t="s">
        <v>614</v>
      </c>
      <c r="G476" s="75">
        <f t="shared" si="157"/>
        <v>0</v>
      </c>
      <c r="H476" s="75">
        <f t="shared" si="157"/>
        <v>0</v>
      </c>
    </row>
    <row r="477" spans="1:8" s="266" customFormat="1" ht="51" hidden="1" customHeight="1">
      <c r="A477" s="271" t="s">
        <v>615</v>
      </c>
      <c r="B477" s="7"/>
      <c r="C477" s="8"/>
      <c r="D477" s="8"/>
      <c r="E477" s="9"/>
      <c r="F477" s="8"/>
      <c r="G477" s="57">
        <f>'прил 10'!R977</f>
        <v>0</v>
      </c>
      <c r="H477" s="57">
        <f>'прил 10'!S977</f>
        <v>0</v>
      </c>
    </row>
    <row r="478" spans="1:8" s="258" customFormat="1" ht="24.75" hidden="1" customHeight="1">
      <c r="A478" s="18" t="s">
        <v>187</v>
      </c>
      <c r="B478" s="26"/>
      <c r="C478" s="27"/>
      <c r="D478" s="27"/>
      <c r="E478" s="1"/>
      <c r="F478" s="27" t="s">
        <v>188</v>
      </c>
      <c r="G478" s="75">
        <f t="shared" ref="G478:H480" si="158">G479</f>
        <v>0</v>
      </c>
      <c r="H478" s="75">
        <f t="shared" si="158"/>
        <v>0</v>
      </c>
    </row>
    <row r="479" spans="1:8" s="258" customFormat="1" ht="15" hidden="1" customHeight="1">
      <c r="A479" s="18" t="s">
        <v>189</v>
      </c>
      <c r="B479" s="26"/>
      <c r="C479" s="27"/>
      <c r="D479" s="27"/>
      <c r="E479" s="1"/>
      <c r="F479" s="27" t="s">
        <v>190</v>
      </c>
      <c r="G479" s="75">
        <f t="shared" si="158"/>
        <v>0</v>
      </c>
      <c r="H479" s="75">
        <f t="shared" si="158"/>
        <v>0</v>
      </c>
    </row>
    <row r="480" spans="1:8" s="259" customFormat="1" ht="15" hidden="1" customHeight="1">
      <c r="A480" s="28" t="s">
        <v>302</v>
      </c>
      <c r="B480" s="7"/>
      <c r="C480" s="8"/>
      <c r="D480" s="8"/>
      <c r="E480" s="9"/>
      <c r="F480" s="8" t="s">
        <v>303</v>
      </c>
      <c r="G480" s="57">
        <f t="shared" si="158"/>
        <v>0</v>
      </c>
      <c r="H480" s="57">
        <f t="shared" si="158"/>
        <v>0</v>
      </c>
    </row>
    <row r="481" spans="1:8" s="266" customFormat="1" ht="24.75" hidden="1" customHeight="1">
      <c r="A481" s="46" t="s">
        <v>601</v>
      </c>
      <c r="B481" s="7"/>
      <c r="C481" s="8"/>
      <c r="D481" s="8"/>
      <c r="E481" s="9"/>
      <c r="F481" s="8"/>
      <c r="G481" s="57">
        <f>'прил 10'!R980</f>
        <v>0</v>
      </c>
      <c r="H481" s="57">
        <f>'прил 10'!S980</f>
        <v>0</v>
      </c>
    </row>
    <row r="482" spans="1:8" ht="27" customHeight="1">
      <c r="A482" s="138" t="s">
        <v>714</v>
      </c>
      <c r="B482" s="249" t="s">
        <v>172</v>
      </c>
      <c r="C482" s="250" t="s">
        <v>122</v>
      </c>
      <c r="D482" s="250" t="s">
        <v>340</v>
      </c>
      <c r="E482" s="251" t="s">
        <v>341</v>
      </c>
      <c r="F482" s="250"/>
      <c r="G482" s="236">
        <f t="shared" ref="G482:H482" si="159">G483+G488+G493+G498+G503+G508+G513+G518+G523+G535</f>
        <v>102756.79999999999</v>
      </c>
      <c r="H482" s="236">
        <f t="shared" si="159"/>
        <v>0</v>
      </c>
    </row>
    <row r="483" spans="1:8" ht="17.25" hidden="1" customHeight="1">
      <c r="A483" s="193" t="s">
        <v>803</v>
      </c>
      <c r="B483" s="155" t="s">
        <v>172</v>
      </c>
      <c r="C483" s="156" t="s">
        <v>122</v>
      </c>
      <c r="D483" s="156" t="s">
        <v>340</v>
      </c>
      <c r="E483" s="157" t="s">
        <v>654</v>
      </c>
      <c r="F483" s="156"/>
      <c r="G483" s="263">
        <f t="shared" ref="G483:H486" si="160">G484</f>
        <v>0</v>
      </c>
      <c r="H483" s="263">
        <f t="shared" si="160"/>
        <v>0</v>
      </c>
    </row>
    <row r="484" spans="1:8" s="258" customFormat="1" ht="24.75" hidden="1" customHeight="1">
      <c r="A484" s="18" t="s">
        <v>187</v>
      </c>
      <c r="B484" s="26"/>
      <c r="C484" s="27"/>
      <c r="D484" s="27"/>
      <c r="E484" s="1"/>
      <c r="F484" s="27" t="s">
        <v>188</v>
      </c>
      <c r="G484" s="75">
        <f t="shared" si="160"/>
        <v>0</v>
      </c>
      <c r="H484" s="75">
        <f t="shared" si="160"/>
        <v>0</v>
      </c>
    </row>
    <row r="485" spans="1:8" s="258" customFormat="1" ht="15" hidden="1" customHeight="1">
      <c r="A485" s="18" t="s">
        <v>189</v>
      </c>
      <c r="B485" s="26"/>
      <c r="C485" s="27"/>
      <c r="D485" s="27"/>
      <c r="E485" s="1"/>
      <c r="F485" s="27" t="s">
        <v>190</v>
      </c>
      <c r="G485" s="75">
        <f t="shared" si="160"/>
        <v>0</v>
      </c>
      <c r="H485" s="75">
        <f t="shared" si="160"/>
        <v>0</v>
      </c>
    </row>
    <row r="486" spans="1:8" s="259" customFormat="1" ht="15" hidden="1" customHeight="1">
      <c r="A486" s="28" t="s">
        <v>302</v>
      </c>
      <c r="B486" s="7"/>
      <c r="C486" s="8"/>
      <c r="D486" s="8"/>
      <c r="E486" s="9"/>
      <c r="F486" s="8" t="s">
        <v>303</v>
      </c>
      <c r="G486" s="57">
        <f t="shared" si="160"/>
        <v>0</v>
      </c>
      <c r="H486" s="57">
        <f t="shared" si="160"/>
        <v>0</v>
      </c>
    </row>
    <row r="487" spans="1:8" s="266" customFormat="1" ht="15.75" hidden="1" customHeight="1">
      <c r="A487" s="46" t="s">
        <v>606</v>
      </c>
      <c r="B487" s="7"/>
      <c r="C487" s="8"/>
      <c r="D487" s="8"/>
      <c r="E487" s="9"/>
      <c r="F487" s="8"/>
      <c r="G487" s="57"/>
      <c r="H487" s="57"/>
    </row>
    <row r="488" spans="1:8" ht="39.75" hidden="1" customHeight="1">
      <c r="A488" s="193" t="s">
        <v>801</v>
      </c>
      <c r="B488" s="155" t="s">
        <v>172</v>
      </c>
      <c r="C488" s="156" t="s">
        <v>122</v>
      </c>
      <c r="D488" s="156" t="s">
        <v>340</v>
      </c>
      <c r="E488" s="157" t="s">
        <v>468</v>
      </c>
      <c r="F488" s="156"/>
      <c r="G488" s="263">
        <f t="shared" ref="G488:H491" si="161">G489</f>
        <v>0</v>
      </c>
      <c r="H488" s="263">
        <f t="shared" si="161"/>
        <v>0</v>
      </c>
    </row>
    <row r="489" spans="1:8" s="258" customFormat="1" ht="24.75" hidden="1" customHeight="1">
      <c r="A489" s="18" t="s">
        <v>187</v>
      </c>
      <c r="B489" s="26"/>
      <c r="C489" s="27"/>
      <c r="D489" s="27"/>
      <c r="E489" s="1"/>
      <c r="F489" s="27" t="s">
        <v>188</v>
      </c>
      <c r="G489" s="75">
        <f t="shared" si="161"/>
        <v>0</v>
      </c>
      <c r="H489" s="75">
        <f t="shared" si="161"/>
        <v>0</v>
      </c>
    </row>
    <row r="490" spans="1:8" s="258" customFormat="1" ht="15" hidden="1" customHeight="1">
      <c r="A490" s="18" t="s">
        <v>189</v>
      </c>
      <c r="B490" s="26"/>
      <c r="C490" s="27"/>
      <c r="D490" s="27"/>
      <c r="E490" s="1"/>
      <c r="F490" s="27" t="s">
        <v>190</v>
      </c>
      <c r="G490" s="75">
        <f t="shared" si="161"/>
        <v>0</v>
      </c>
      <c r="H490" s="75">
        <f t="shared" si="161"/>
        <v>0</v>
      </c>
    </row>
    <row r="491" spans="1:8" s="259" customFormat="1" ht="15" hidden="1" customHeight="1">
      <c r="A491" s="28" t="s">
        <v>302</v>
      </c>
      <c r="B491" s="7"/>
      <c r="C491" s="8"/>
      <c r="D491" s="8"/>
      <c r="E491" s="9"/>
      <c r="F491" s="8" t="s">
        <v>303</v>
      </c>
      <c r="G491" s="57">
        <f t="shared" si="161"/>
        <v>0</v>
      </c>
      <c r="H491" s="57">
        <f t="shared" si="161"/>
        <v>0</v>
      </c>
    </row>
    <row r="492" spans="1:8" s="266" customFormat="1" ht="15.75" hidden="1" customHeight="1">
      <c r="A492" s="46" t="s">
        <v>606</v>
      </c>
      <c r="B492" s="7"/>
      <c r="C492" s="8"/>
      <c r="D492" s="8"/>
      <c r="E492" s="9"/>
      <c r="F492" s="8"/>
      <c r="G492" s="57">
        <f>'прил 10'!R1088</f>
        <v>0</v>
      </c>
      <c r="H492" s="57">
        <f>'прил 10'!S1088</f>
        <v>0</v>
      </c>
    </row>
    <row r="493" spans="1:8" ht="39.75" hidden="1" customHeight="1">
      <c r="A493" s="193" t="s">
        <v>804</v>
      </c>
      <c r="B493" s="155" t="s">
        <v>172</v>
      </c>
      <c r="C493" s="156" t="s">
        <v>122</v>
      </c>
      <c r="D493" s="156" t="s">
        <v>340</v>
      </c>
      <c r="E493" s="157" t="s">
        <v>655</v>
      </c>
      <c r="F493" s="156"/>
      <c r="G493" s="263">
        <f t="shared" ref="G493:H496" si="162">G494</f>
        <v>0</v>
      </c>
      <c r="H493" s="263">
        <f t="shared" si="162"/>
        <v>0</v>
      </c>
    </row>
    <row r="494" spans="1:8" s="258" customFormat="1" ht="24.75" hidden="1" customHeight="1">
      <c r="A494" s="18" t="s">
        <v>187</v>
      </c>
      <c r="B494" s="26"/>
      <c r="C494" s="27"/>
      <c r="D494" s="27"/>
      <c r="E494" s="1"/>
      <c r="F494" s="27" t="s">
        <v>188</v>
      </c>
      <c r="G494" s="75">
        <f t="shared" si="162"/>
        <v>0</v>
      </c>
      <c r="H494" s="75">
        <f t="shared" si="162"/>
        <v>0</v>
      </c>
    </row>
    <row r="495" spans="1:8" s="258" customFormat="1" ht="15" hidden="1" customHeight="1">
      <c r="A495" s="18" t="s">
        <v>189</v>
      </c>
      <c r="B495" s="26"/>
      <c r="C495" s="27"/>
      <c r="D495" s="27"/>
      <c r="E495" s="1"/>
      <c r="F495" s="27" t="s">
        <v>190</v>
      </c>
      <c r="G495" s="75">
        <f t="shared" si="162"/>
        <v>0</v>
      </c>
      <c r="H495" s="75">
        <f t="shared" si="162"/>
        <v>0</v>
      </c>
    </row>
    <row r="496" spans="1:8" s="259" customFormat="1" ht="15" hidden="1" customHeight="1">
      <c r="A496" s="28" t="s">
        <v>302</v>
      </c>
      <c r="B496" s="7"/>
      <c r="C496" s="8"/>
      <c r="D496" s="8"/>
      <c r="E496" s="9"/>
      <c r="F496" s="8" t="s">
        <v>303</v>
      </c>
      <c r="G496" s="57">
        <f t="shared" si="162"/>
        <v>0</v>
      </c>
      <c r="H496" s="57">
        <f t="shared" si="162"/>
        <v>0</v>
      </c>
    </row>
    <row r="497" spans="1:8" s="266" customFormat="1" ht="23.25" hidden="1" customHeight="1">
      <c r="A497" s="46" t="s">
        <v>757</v>
      </c>
      <c r="B497" s="7"/>
      <c r="C497" s="8"/>
      <c r="D497" s="8"/>
      <c r="E497" s="9"/>
      <c r="F497" s="8"/>
      <c r="G497" s="57"/>
      <c r="H497" s="57"/>
    </row>
    <row r="498" spans="1:8" ht="63" hidden="1" customHeight="1">
      <c r="A498" s="193" t="s">
        <v>802</v>
      </c>
      <c r="B498" s="155" t="s">
        <v>172</v>
      </c>
      <c r="C498" s="156" t="s">
        <v>122</v>
      </c>
      <c r="D498" s="156" t="s">
        <v>340</v>
      </c>
      <c r="E498" s="157" t="s">
        <v>469</v>
      </c>
      <c r="F498" s="156"/>
      <c r="G498" s="263">
        <f t="shared" ref="G498:H501" si="163">G499</f>
        <v>0</v>
      </c>
      <c r="H498" s="263">
        <f t="shared" si="163"/>
        <v>0</v>
      </c>
    </row>
    <row r="499" spans="1:8" s="258" customFormat="1" ht="24.75" hidden="1" customHeight="1">
      <c r="A499" s="18" t="s">
        <v>187</v>
      </c>
      <c r="B499" s="26"/>
      <c r="C499" s="27"/>
      <c r="D499" s="27"/>
      <c r="E499" s="1"/>
      <c r="F499" s="27" t="s">
        <v>188</v>
      </c>
      <c r="G499" s="75">
        <f t="shared" si="163"/>
        <v>0</v>
      </c>
      <c r="H499" s="75">
        <f t="shared" si="163"/>
        <v>0</v>
      </c>
    </row>
    <row r="500" spans="1:8" s="258" customFormat="1" ht="15" hidden="1" customHeight="1">
      <c r="A500" s="18" t="s">
        <v>189</v>
      </c>
      <c r="B500" s="26"/>
      <c r="C500" s="27"/>
      <c r="D500" s="27"/>
      <c r="E500" s="1"/>
      <c r="F500" s="27" t="s">
        <v>190</v>
      </c>
      <c r="G500" s="75">
        <f t="shared" si="163"/>
        <v>0</v>
      </c>
      <c r="H500" s="75">
        <f t="shared" si="163"/>
        <v>0</v>
      </c>
    </row>
    <row r="501" spans="1:8" s="259" customFormat="1" ht="15" hidden="1" customHeight="1">
      <c r="A501" s="28" t="s">
        <v>302</v>
      </c>
      <c r="B501" s="7"/>
      <c r="C501" s="8"/>
      <c r="D501" s="8"/>
      <c r="E501" s="9"/>
      <c r="F501" s="8" t="s">
        <v>303</v>
      </c>
      <c r="G501" s="57">
        <f t="shared" si="163"/>
        <v>0</v>
      </c>
      <c r="H501" s="57">
        <f t="shared" si="163"/>
        <v>0</v>
      </c>
    </row>
    <row r="502" spans="1:8" s="266" customFormat="1" ht="24" hidden="1" customHeight="1">
      <c r="A502" s="46" t="s">
        <v>757</v>
      </c>
      <c r="B502" s="7"/>
      <c r="C502" s="8"/>
      <c r="D502" s="8"/>
      <c r="E502" s="9"/>
      <c r="F502" s="8"/>
      <c r="G502" s="57">
        <f>'прил 10'!R1093</f>
        <v>0</v>
      </c>
      <c r="H502" s="57">
        <f>'прил 10'!S1093</f>
        <v>0</v>
      </c>
    </row>
    <row r="503" spans="1:8" s="258" customFormat="1" ht="51" hidden="1" customHeight="1">
      <c r="A503" s="170" t="s">
        <v>582</v>
      </c>
      <c r="B503" s="26" t="s">
        <v>172</v>
      </c>
      <c r="C503" s="27" t="s">
        <v>122</v>
      </c>
      <c r="D503" s="27" t="s">
        <v>340</v>
      </c>
      <c r="E503" s="1" t="s">
        <v>583</v>
      </c>
      <c r="F503" s="27"/>
      <c r="G503" s="75">
        <f t="shared" ref="G503:H506" si="164">G504</f>
        <v>0</v>
      </c>
      <c r="H503" s="75">
        <f t="shared" si="164"/>
        <v>0</v>
      </c>
    </row>
    <row r="504" spans="1:8" s="258" customFormat="1" ht="24.75" hidden="1" customHeight="1">
      <c r="A504" s="18" t="s">
        <v>187</v>
      </c>
      <c r="B504" s="26"/>
      <c r="C504" s="27"/>
      <c r="D504" s="27"/>
      <c r="E504" s="1"/>
      <c r="F504" s="27" t="s">
        <v>188</v>
      </c>
      <c r="G504" s="75">
        <f t="shared" si="164"/>
        <v>0</v>
      </c>
      <c r="H504" s="75">
        <f t="shared" si="164"/>
        <v>0</v>
      </c>
    </row>
    <row r="505" spans="1:8" s="258" customFormat="1" ht="15" hidden="1" customHeight="1">
      <c r="A505" s="18" t="s">
        <v>189</v>
      </c>
      <c r="B505" s="26"/>
      <c r="C505" s="27"/>
      <c r="D505" s="27"/>
      <c r="E505" s="1"/>
      <c r="F505" s="27" t="s">
        <v>190</v>
      </c>
      <c r="G505" s="75">
        <f t="shared" si="164"/>
        <v>0</v>
      </c>
      <c r="H505" s="75">
        <f t="shared" si="164"/>
        <v>0</v>
      </c>
    </row>
    <row r="506" spans="1:8" s="259" customFormat="1" ht="36" hidden="1" customHeight="1">
      <c r="A506" s="28" t="s">
        <v>578</v>
      </c>
      <c r="B506" s="7"/>
      <c r="C506" s="8"/>
      <c r="D506" s="8"/>
      <c r="E506" s="9"/>
      <c r="F506" s="8" t="s">
        <v>427</v>
      </c>
      <c r="G506" s="57">
        <f t="shared" si="164"/>
        <v>0</v>
      </c>
      <c r="H506" s="57">
        <f t="shared" si="164"/>
        <v>0</v>
      </c>
    </row>
    <row r="507" spans="1:8" s="259" customFormat="1" ht="15.75" hidden="1" customHeight="1">
      <c r="A507" s="4" t="s">
        <v>602</v>
      </c>
      <c r="B507" s="7"/>
      <c r="C507" s="8"/>
      <c r="D507" s="8"/>
      <c r="E507" s="9"/>
      <c r="F507" s="8"/>
      <c r="G507" s="57">
        <f>'прил 10'!R860</f>
        <v>0</v>
      </c>
      <c r="H507" s="57">
        <f>'прил 10'!S860</f>
        <v>0</v>
      </c>
    </row>
    <row r="508" spans="1:8" s="258" customFormat="1" ht="51" hidden="1" customHeight="1">
      <c r="A508" s="170" t="s">
        <v>586</v>
      </c>
      <c r="B508" s="26" t="s">
        <v>172</v>
      </c>
      <c r="C508" s="27" t="s">
        <v>122</v>
      </c>
      <c r="D508" s="27" t="s">
        <v>340</v>
      </c>
      <c r="E508" s="1" t="s">
        <v>585</v>
      </c>
      <c r="F508" s="27"/>
      <c r="G508" s="75">
        <f t="shared" ref="G508:H511" si="165">G509</f>
        <v>0</v>
      </c>
      <c r="H508" s="75">
        <f t="shared" si="165"/>
        <v>0</v>
      </c>
    </row>
    <row r="509" spans="1:8" s="258" customFormat="1" ht="24.75" hidden="1" customHeight="1">
      <c r="A509" s="18" t="s">
        <v>187</v>
      </c>
      <c r="B509" s="26"/>
      <c r="C509" s="27"/>
      <c r="D509" s="27"/>
      <c r="E509" s="1"/>
      <c r="F509" s="27" t="s">
        <v>188</v>
      </c>
      <c r="G509" s="75">
        <f t="shared" si="165"/>
        <v>0</v>
      </c>
      <c r="H509" s="75">
        <f t="shared" si="165"/>
        <v>0</v>
      </c>
    </row>
    <row r="510" spans="1:8" s="258" customFormat="1" ht="15" hidden="1" customHeight="1">
      <c r="A510" s="18" t="s">
        <v>189</v>
      </c>
      <c r="B510" s="26"/>
      <c r="C510" s="27"/>
      <c r="D510" s="27"/>
      <c r="E510" s="1"/>
      <c r="F510" s="27" t="s">
        <v>190</v>
      </c>
      <c r="G510" s="75">
        <f t="shared" si="165"/>
        <v>0</v>
      </c>
      <c r="H510" s="75">
        <f t="shared" si="165"/>
        <v>0</v>
      </c>
    </row>
    <row r="511" spans="1:8" s="259" customFormat="1" ht="36" hidden="1" customHeight="1">
      <c r="A511" s="28" t="s">
        <v>578</v>
      </c>
      <c r="B511" s="7"/>
      <c r="C511" s="8"/>
      <c r="D511" s="8"/>
      <c r="E511" s="9"/>
      <c r="F511" s="8" t="s">
        <v>427</v>
      </c>
      <c r="G511" s="57">
        <f t="shared" si="165"/>
        <v>0</v>
      </c>
      <c r="H511" s="57">
        <f t="shared" si="165"/>
        <v>0</v>
      </c>
    </row>
    <row r="512" spans="1:8" s="259" customFormat="1" ht="15.75" hidden="1" customHeight="1">
      <c r="A512" s="4" t="s">
        <v>602</v>
      </c>
      <c r="B512" s="7"/>
      <c r="C512" s="8"/>
      <c r="D512" s="8"/>
      <c r="E512" s="9"/>
      <c r="F512" s="8"/>
      <c r="G512" s="57">
        <f>'прил 10'!R864</f>
        <v>0</v>
      </c>
      <c r="H512" s="57">
        <f>'прил 10'!S864</f>
        <v>0</v>
      </c>
    </row>
    <row r="513" spans="1:8" s="258" customFormat="1" ht="40.5" hidden="1" customHeight="1">
      <c r="A513" s="170" t="s">
        <v>604</v>
      </c>
      <c r="B513" s="26" t="s">
        <v>172</v>
      </c>
      <c r="C513" s="27" t="s">
        <v>122</v>
      </c>
      <c r="D513" s="27" t="s">
        <v>340</v>
      </c>
      <c r="E513" s="1" t="s">
        <v>603</v>
      </c>
      <c r="F513" s="27"/>
      <c r="G513" s="75">
        <f t="shared" ref="G513:H516" si="166">G514</f>
        <v>0</v>
      </c>
      <c r="H513" s="75">
        <f t="shared" si="166"/>
        <v>0</v>
      </c>
    </row>
    <row r="514" spans="1:8" s="258" customFormat="1" ht="24.75" hidden="1" customHeight="1">
      <c r="A514" s="18" t="s">
        <v>187</v>
      </c>
      <c r="B514" s="26"/>
      <c r="C514" s="27"/>
      <c r="D514" s="27"/>
      <c r="E514" s="1"/>
      <c r="F514" s="27" t="s">
        <v>188</v>
      </c>
      <c r="G514" s="75">
        <f t="shared" si="166"/>
        <v>0</v>
      </c>
      <c r="H514" s="75">
        <f t="shared" si="166"/>
        <v>0</v>
      </c>
    </row>
    <row r="515" spans="1:8" s="258" customFormat="1" ht="15" hidden="1" customHeight="1">
      <c r="A515" s="18" t="s">
        <v>189</v>
      </c>
      <c r="B515" s="26"/>
      <c r="C515" s="27"/>
      <c r="D515" s="27"/>
      <c r="E515" s="1"/>
      <c r="F515" s="27" t="s">
        <v>190</v>
      </c>
      <c r="G515" s="75">
        <f t="shared" si="166"/>
        <v>0</v>
      </c>
      <c r="H515" s="75">
        <f t="shared" si="166"/>
        <v>0</v>
      </c>
    </row>
    <row r="516" spans="1:8" s="259" customFormat="1" ht="36" hidden="1" customHeight="1">
      <c r="A516" s="28" t="s">
        <v>578</v>
      </c>
      <c r="B516" s="7"/>
      <c r="C516" s="8"/>
      <c r="D516" s="8"/>
      <c r="E516" s="9"/>
      <c r="F516" s="8" t="s">
        <v>427</v>
      </c>
      <c r="G516" s="57">
        <f t="shared" si="166"/>
        <v>0</v>
      </c>
      <c r="H516" s="57">
        <f t="shared" si="166"/>
        <v>0</v>
      </c>
    </row>
    <row r="517" spans="1:8" s="259" customFormat="1" ht="15.75" hidden="1" customHeight="1">
      <c r="A517" s="4" t="s">
        <v>605</v>
      </c>
      <c r="B517" s="7"/>
      <c r="C517" s="8"/>
      <c r="D517" s="8"/>
      <c r="E517" s="9"/>
      <c r="F517" s="8"/>
      <c r="G517" s="57">
        <f>'прил 10'!R1097</f>
        <v>0</v>
      </c>
      <c r="H517" s="57">
        <f>'прил 10'!S1097</f>
        <v>0</v>
      </c>
    </row>
    <row r="518" spans="1:8" s="258" customFormat="1" ht="51" hidden="1" customHeight="1">
      <c r="A518" s="170" t="s">
        <v>467</v>
      </c>
      <c r="B518" s="26" t="s">
        <v>172</v>
      </c>
      <c r="C518" s="27" t="s">
        <v>122</v>
      </c>
      <c r="D518" s="27" t="s">
        <v>340</v>
      </c>
      <c r="E518" s="1" t="s">
        <v>466</v>
      </c>
      <c r="F518" s="27"/>
      <c r="G518" s="75">
        <f t="shared" ref="G518:H521" si="167">G519</f>
        <v>0</v>
      </c>
      <c r="H518" s="75">
        <f t="shared" si="167"/>
        <v>0</v>
      </c>
    </row>
    <row r="519" spans="1:8" s="258" customFormat="1" ht="24.75" hidden="1" customHeight="1">
      <c r="A519" s="18" t="s">
        <v>187</v>
      </c>
      <c r="B519" s="26"/>
      <c r="C519" s="27"/>
      <c r="D519" s="27"/>
      <c r="E519" s="1"/>
      <c r="F519" s="27" t="s">
        <v>188</v>
      </c>
      <c r="G519" s="75">
        <f t="shared" si="167"/>
        <v>0</v>
      </c>
      <c r="H519" s="75">
        <f t="shared" si="167"/>
        <v>0</v>
      </c>
    </row>
    <row r="520" spans="1:8" s="258" customFormat="1" ht="15" hidden="1" customHeight="1">
      <c r="A520" s="18" t="s">
        <v>189</v>
      </c>
      <c r="B520" s="26"/>
      <c r="C520" s="27"/>
      <c r="D520" s="27"/>
      <c r="E520" s="1"/>
      <c r="F520" s="27" t="s">
        <v>190</v>
      </c>
      <c r="G520" s="75">
        <f t="shared" si="167"/>
        <v>0</v>
      </c>
      <c r="H520" s="75">
        <f t="shared" si="167"/>
        <v>0</v>
      </c>
    </row>
    <row r="521" spans="1:8" s="259" customFormat="1" ht="36" hidden="1" customHeight="1">
      <c r="A521" s="28" t="s">
        <v>578</v>
      </c>
      <c r="B521" s="7"/>
      <c r="C521" s="8"/>
      <c r="D521" s="8"/>
      <c r="E521" s="9"/>
      <c r="F521" s="8" t="s">
        <v>427</v>
      </c>
      <c r="G521" s="57">
        <f t="shared" si="167"/>
        <v>0</v>
      </c>
      <c r="H521" s="57">
        <f t="shared" si="167"/>
        <v>0</v>
      </c>
    </row>
    <row r="522" spans="1:8" s="259" customFormat="1" ht="17.25" hidden="1" customHeight="1">
      <c r="A522" s="4" t="s">
        <v>605</v>
      </c>
      <c r="B522" s="7"/>
      <c r="C522" s="8"/>
      <c r="D522" s="8"/>
      <c r="E522" s="9"/>
      <c r="F522" s="8"/>
      <c r="G522" s="57">
        <f>'прил 10'!R1101</f>
        <v>0</v>
      </c>
      <c r="H522" s="57">
        <f>'прил 10'!S1101</f>
        <v>0</v>
      </c>
    </row>
    <row r="523" spans="1:8" s="258" customFormat="1" ht="19.5" customHeight="1">
      <c r="A523" s="170" t="s">
        <v>186</v>
      </c>
      <c r="B523" s="26" t="s">
        <v>172</v>
      </c>
      <c r="C523" s="27" t="s">
        <v>122</v>
      </c>
      <c r="D523" s="27" t="s">
        <v>340</v>
      </c>
      <c r="E523" s="1" t="s">
        <v>350</v>
      </c>
      <c r="F523" s="27"/>
      <c r="G523" s="75">
        <f t="shared" ref="G523:H524" si="168">G524</f>
        <v>102756.79999999999</v>
      </c>
      <c r="H523" s="75">
        <f t="shared" si="168"/>
        <v>0</v>
      </c>
    </row>
    <row r="524" spans="1:8" s="258" customFormat="1" ht="24.75" customHeight="1">
      <c r="A524" s="18" t="s">
        <v>187</v>
      </c>
      <c r="B524" s="26"/>
      <c r="C524" s="27"/>
      <c r="D524" s="27"/>
      <c r="E524" s="1"/>
      <c r="F524" s="27" t="s">
        <v>188</v>
      </c>
      <c r="G524" s="75">
        <f t="shared" si="168"/>
        <v>102756.79999999999</v>
      </c>
      <c r="H524" s="75">
        <f t="shared" si="168"/>
        <v>0</v>
      </c>
    </row>
    <row r="525" spans="1:8" s="258" customFormat="1" ht="15" customHeight="1">
      <c r="A525" s="18" t="s">
        <v>189</v>
      </c>
      <c r="B525" s="26"/>
      <c r="C525" s="27"/>
      <c r="D525" s="27"/>
      <c r="E525" s="1"/>
      <c r="F525" s="27" t="s">
        <v>190</v>
      </c>
      <c r="G525" s="75">
        <f t="shared" ref="G525:H525" si="169">G526+G529</f>
        <v>102756.79999999999</v>
      </c>
      <c r="H525" s="75">
        <f t="shared" si="169"/>
        <v>0</v>
      </c>
    </row>
    <row r="526" spans="1:8" s="259" customFormat="1" ht="36" hidden="1" customHeight="1">
      <c r="A526" s="28" t="s">
        <v>578</v>
      </c>
      <c r="B526" s="7"/>
      <c r="C526" s="8"/>
      <c r="D526" s="8"/>
      <c r="E526" s="9"/>
      <c r="F526" s="8" t="s">
        <v>427</v>
      </c>
      <c r="G526" s="57">
        <f t="shared" ref="G526:H526" si="170">SUM(G527:G528)</f>
        <v>102756.79999999999</v>
      </c>
      <c r="H526" s="57">
        <f t="shared" si="170"/>
        <v>0</v>
      </c>
    </row>
    <row r="527" spans="1:8" s="259" customFormat="1" ht="15.75" hidden="1" customHeight="1">
      <c r="A527" s="4" t="s">
        <v>602</v>
      </c>
      <c r="B527" s="7"/>
      <c r="C527" s="8"/>
      <c r="D527" s="8"/>
      <c r="E527" s="9"/>
      <c r="F527" s="8"/>
      <c r="G527" s="57">
        <f>'прил 10'!R868</f>
        <v>29693.1</v>
      </c>
      <c r="H527" s="57">
        <f>'прил 10'!S868</f>
        <v>0</v>
      </c>
    </row>
    <row r="528" spans="1:8" s="259" customFormat="1" ht="15.75" hidden="1" customHeight="1">
      <c r="A528" s="4" t="s">
        <v>791</v>
      </c>
      <c r="B528" s="7"/>
      <c r="C528" s="8"/>
      <c r="D528" s="8"/>
      <c r="E528" s="9"/>
      <c r="F528" s="8"/>
      <c r="G528" s="57">
        <f>'прил 10'!R1105</f>
        <v>73063.7</v>
      </c>
      <c r="H528" s="57">
        <f>'прил 10'!S1105</f>
        <v>0</v>
      </c>
    </row>
    <row r="529" spans="1:8" s="259" customFormat="1" ht="15" hidden="1" customHeight="1">
      <c r="A529" s="28" t="s">
        <v>302</v>
      </c>
      <c r="B529" s="7"/>
      <c r="C529" s="8"/>
      <c r="D529" s="8"/>
      <c r="E529" s="9"/>
      <c r="F529" s="8" t="s">
        <v>303</v>
      </c>
      <c r="G529" s="57">
        <f t="shared" ref="G529:H529" si="171">SUM(G530:G534)</f>
        <v>0</v>
      </c>
      <c r="H529" s="57">
        <f t="shared" si="171"/>
        <v>0</v>
      </c>
    </row>
    <row r="530" spans="1:8" s="266" customFormat="1" ht="24.75" hidden="1" customHeight="1">
      <c r="A530" s="46" t="s">
        <v>758</v>
      </c>
      <c r="B530" s="7"/>
      <c r="C530" s="8"/>
      <c r="D530" s="8"/>
      <c r="E530" s="9"/>
      <c r="F530" s="8"/>
      <c r="G530" s="57">
        <f>'прил 10'!R1110</f>
        <v>0</v>
      </c>
      <c r="H530" s="57">
        <f>'прил 10'!S1110</f>
        <v>0</v>
      </c>
    </row>
    <row r="531" spans="1:8" s="266" customFormat="1" ht="24.75" hidden="1" customHeight="1">
      <c r="A531" s="46" t="s">
        <v>759</v>
      </c>
      <c r="B531" s="7"/>
      <c r="C531" s="8"/>
      <c r="D531" s="8"/>
      <c r="E531" s="9"/>
      <c r="F531" s="8"/>
      <c r="G531" s="57">
        <f>'прил 10'!R1111</f>
        <v>0</v>
      </c>
      <c r="H531" s="57">
        <f>'прил 10'!S1111</f>
        <v>0</v>
      </c>
    </row>
    <row r="532" spans="1:8" s="266" customFormat="1" ht="14.25" hidden="1" customHeight="1">
      <c r="A532" s="46" t="s">
        <v>760</v>
      </c>
      <c r="B532" s="7"/>
      <c r="C532" s="8"/>
      <c r="D532" s="8"/>
      <c r="E532" s="9"/>
      <c r="F532" s="8"/>
      <c r="G532" s="57">
        <f>'прил 10'!R1113</f>
        <v>0</v>
      </c>
      <c r="H532" s="57">
        <f>'прил 10'!S1113</f>
        <v>0</v>
      </c>
    </row>
    <row r="533" spans="1:8" s="266" customFormat="1" ht="11.25" hidden="1" customHeight="1">
      <c r="A533" s="46" t="s">
        <v>761</v>
      </c>
      <c r="B533" s="7"/>
      <c r="C533" s="8"/>
      <c r="D533" s="8"/>
      <c r="E533" s="9"/>
      <c r="F533" s="8"/>
      <c r="G533" s="57">
        <f>'прил 10'!R1114</f>
        <v>0</v>
      </c>
      <c r="H533" s="57">
        <f>'прил 10'!S1114</f>
        <v>0</v>
      </c>
    </row>
    <row r="534" spans="1:8" s="266" customFormat="1" ht="17.25" hidden="1" customHeight="1">
      <c r="A534" s="46" t="s">
        <v>762</v>
      </c>
      <c r="B534" s="7"/>
      <c r="C534" s="8"/>
      <c r="D534" s="8"/>
      <c r="E534" s="9"/>
      <c r="F534" s="8"/>
      <c r="G534" s="57">
        <f>'прил 10'!R1112</f>
        <v>0</v>
      </c>
      <c r="H534" s="57">
        <f>'прил 10'!S1112</f>
        <v>0</v>
      </c>
    </row>
    <row r="535" spans="1:8" ht="14.25" hidden="1" customHeight="1">
      <c r="A535" s="72" t="s">
        <v>307</v>
      </c>
      <c r="B535" s="155" t="s">
        <v>172</v>
      </c>
      <c r="C535" s="156" t="s">
        <v>122</v>
      </c>
      <c r="D535" s="156" t="s">
        <v>340</v>
      </c>
      <c r="E535" s="157" t="s">
        <v>382</v>
      </c>
      <c r="F535" s="156"/>
      <c r="G535" s="263">
        <f t="shared" ref="G535:H537" si="172">G536</f>
        <v>0</v>
      </c>
      <c r="H535" s="263">
        <f t="shared" si="172"/>
        <v>0</v>
      </c>
    </row>
    <row r="536" spans="1:8" s="258" customFormat="1" ht="24.75" hidden="1" customHeight="1">
      <c r="A536" s="18" t="s">
        <v>187</v>
      </c>
      <c r="B536" s="26"/>
      <c r="C536" s="27"/>
      <c r="D536" s="27"/>
      <c r="E536" s="1"/>
      <c r="F536" s="27" t="s">
        <v>188</v>
      </c>
      <c r="G536" s="75">
        <f t="shared" si="172"/>
        <v>0</v>
      </c>
      <c r="H536" s="75">
        <f t="shared" si="172"/>
        <v>0</v>
      </c>
    </row>
    <row r="537" spans="1:8" s="258" customFormat="1" ht="15" hidden="1" customHeight="1">
      <c r="A537" s="18" t="s">
        <v>189</v>
      </c>
      <c r="B537" s="26"/>
      <c r="C537" s="27"/>
      <c r="D537" s="27"/>
      <c r="E537" s="1"/>
      <c r="F537" s="27" t="s">
        <v>190</v>
      </c>
      <c r="G537" s="75">
        <f t="shared" si="172"/>
        <v>0</v>
      </c>
      <c r="H537" s="75">
        <f t="shared" si="172"/>
        <v>0</v>
      </c>
    </row>
    <row r="538" spans="1:8" s="259" customFormat="1" ht="15" hidden="1" customHeight="1">
      <c r="A538" s="28" t="s">
        <v>302</v>
      </c>
      <c r="B538" s="7"/>
      <c r="C538" s="8"/>
      <c r="D538" s="8"/>
      <c r="E538" s="9"/>
      <c r="F538" s="8" t="s">
        <v>303</v>
      </c>
      <c r="G538" s="57">
        <f t="shared" ref="G538:H538" si="173">SUM(G539:G541)</f>
        <v>0</v>
      </c>
      <c r="H538" s="57">
        <f t="shared" si="173"/>
        <v>0</v>
      </c>
    </row>
    <row r="539" spans="1:8" s="266" customFormat="1" ht="24" hidden="1" customHeight="1">
      <c r="A539" s="46" t="s">
        <v>763</v>
      </c>
      <c r="B539" s="7"/>
      <c r="C539" s="8"/>
      <c r="D539" s="8"/>
      <c r="E539" s="9"/>
      <c r="F539" s="8"/>
      <c r="G539" s="57">
        <f>'прил 10'!R1125</f>
        <v>0</v>
      </c>
      <c r="H539" s="57">
        <f>'прил 10'!S1125</f>
        <v>0</v>
      </c>
    </row>
    <row r="540" spans="1:8" s="266" customFormat="1" ht="24" hidden="1" customHeight="1">
      <c r="A540" s="46" t="s">
        <v>764</v>
      </c>
      <c r="B540" s="7"/>
      <c r="C540" s="8"/>
      <c r="D540" s="8"/>
      <c r="E540" s="9"/>
      <c r="F540" s="8"/>
      <c r="G540" s="57">
        <v>0</v>
      </c>
      <c r="H540" s="57">
        <v>0</v>
      </c>
    </row>
    <row r="541" spans="1:8" s="266" customFormat="1" ht="24" hidden="1" customHeight="1">
      <c r="A541" s="46" t="s">
        <v>766</v>
      </c>
      <c r="B541" s="7"/>
      <c r="C541" s="8"/>
      <c r="D541" s="8"/>
      <c r="E541" s="9"/>
      <c r="F541" s="8"/>
      <c r="G541" s="57">
        <f>'прил 10'!R1124</f>
        <v>0</v>
      </c>
      <c r="H541" s="57">
        <f>'прил 10'!S1124</f>
        <v>0</v>
      </c>
    </row>
    <row r="542" spans="1:8" s="264" customFormat="1" ht="26.25" hidden="1" customHeight="1">
      <c r="A542" s="187" t="s">
        <v>470</v>
      </c>
      <c r="B542" s="267" t="s">
        <v>273</v>
      </c>
      <c r="C542" s="268" t="s">
        <v>122</v>
      </c>
      <c r="D542" s="268" t="s">
        <v>340</v>
      </c>
      <c r="E542" s="269" t="s">
        <v>341</v>
      </c>
      <c r="F542" s="268"/>
      <c r="G542" s="270">
        <f t="shared" ref="G542:H544" si="174">G543</f>
        <v>0</v>
      </c>
      <c r="H542" s="270">
        <f t="shared" si="174"/>
        <v>0</v>
      </c>
    </row>
    <row r="543" spans="1:8" ht="18" hidden="1" customHeight="1">
      <c r="A543" s="72" t="s">
        <v>348</v>
      </c>
      <c r="B543" s="155" t="s">
        <v>273</v>
      </c>
      <c r="C543" s="156" t="s">
        <v>122</v>
      </c>
      <c r="D543" s="156" t="s">
        <v>340</v>
      </c>
      <c r="E543" s="157" t="s">
        <v>349</v>
      </c>
      <c r="F543" s="156"/>
      <c r="G543" s="263">
        <f t="shared" si="174"/>
        <v>0</v>
      </c>
      <c r="H543" s="263">
        <f t="shared" si="174"/>
        <v>0</v>
      </c>
    </row>
    <row r="544" spans="1:8" s="258" customFormat="1" ht="20.25" hidden="1" customHeight="1">
      <c r="A544" s="18" t="s">
        <v>140</v>
      </c>
      <c r="B544" s="26"/>
      <c r="C544" s="27"/>
      <c r="D544" s="27"/>
      <c r="E544" s="1"/>
      <c r="F544" s="27" t="s">
        <v>141</v>
      </c>
      <c r="G544" s="75">
        <f t="shared" si="174"/>
        <v>0</v>
      </c>
      <c r="H544" s="75">
        <f t="shared" si="174"/>
        <v>0</v>
      </c>
    </row>
    <row r="545" spans="1:8" s="258" customFormat="1" ht="26.25" hidden="1" customHeight="1">
      <c r="A545" s="18" t="s">
        <v>142</v>
      </c>
      <c r="B545" s="26"/>
      <c r="C545" s="27"/>
      <c r="D545" s="27"/>
      <c r="E545" s="1"/>
      <c r="F545" s="27" t="s">
        <v>143</v>
      </c>
      <c r="G545" s="75">
        <f t="shared" ref="G545:H545" si="175">SUM(G546:G548)</f>
        <v>0</v>
      </c>
      <c r="H545" s="75">
        <f t="shared" si="175"/>
        <v>0</v>
      </c>
    </row>
    <row r="546" spans="1:8" s="259" customFormat="1" ht="26.25" hidden="1" customHeight="1">
      <c r="A546" s="4" t="s">
        <v>607</v>
      </c>
      <c r="B546" s="7"/>
      <c r="C546" s="8"/>
      <c r="D546" s="8"/>
      <c r="E546" s="9"/>
      <c r="F546" s="8" t="s">
        <v>387</v>
      </c>
      <c r="G546" s="57">
        <f>'прил 10'!R673</f>
        <v>0</v>
      </c>
      <c r="H546" s="57">
        <f>'прил 10'!S673</f>
        <v>0</v>
      </c>
    </row>
    <row r="547" spans="1:8" s="266" customFormat="1" ht="15.75" hidden="1" customHeight="1">
      <c r="A547" s="46" t="s">
        <v>608</v>
      </c>
      <c r="B547" s="7"/>
      <c r="C547" s="8"/>
      <c r="D547" s="8"/>
      <c r="E547" s="9"/>
      <c r="F547" s="8" t="s">
        <v>387</v>
      </c>
      <c r="G547" s="57">
        <f>'прил 10'!R674</f>
        <v>0</v>
      </c>
      <c r="H547" s="57">
        <f>'прил 10'!S674</f>
        <v>0</v>
      </c>
    </row>
    <row r="548" spans="1:8" s="266" customFormat="1" ht="24.75" hidden="1" customHeight="1">
      <c r="A548" s="46" t="s">
        <v>609</v>
      </c>
      <c r="B548" s="7"/>
      <c r="C548" s="8"/>
      <c r="D548" s="8"/>
      <c r="E548" s="9"/>
      <c r="F548" s="8" t="s">
        <v>387</v>
      </c>
      <c r="G548" s="57">
        <f>'прил 10'!R675</f>
        <v>0</v>
      </c>
      <c r="H548" s="57">
        <f>'прил 10'!S675</f>
        <v>0</v>
      </c>
    </row>
    <row r="549" spans="1:8" ht="42.6" hidden="1" customHeight="1">
      <c r="A549" s="138" t="s">
        <v>471</v>
      </c>
      <c r="B549" s="249" t="s">
        <v>420</v>
      </c>
      <c r="C549" s="250" t="s">
        <v>122</v>
      </c>
      <c r="D549" s="250" t="s">
        <v>340</v>
      </c>
      <c r="E549" s="251" t="s">
        <v>341</v>
      </c>
      <c r="F549" s="250"/>
      <c r="G549" s="236">
        <f t="shared" ref="G549:H549" si="176">G550+G558</f>
        <v>0</v>
      </c>
      <c r="H549" s="236">
        <f t="shared" si="176"/>
        <v>0</v>
      </c>
    </row>
    <row r="550" spans="1:8" s="258" customFormat="1" ht="15.75" hidden="1" customHeight="1">
      <c r="A550" s="69" t="s">
        <v>290</v>
      </c>
      <c r="B550" s="26" t="s">
        <v>420</v>
      </c>
      <c r="C550" s="27" t="s">
        <v>122</v>
      </c>
      <c r="D550" s="27" t="s">
        <v>340</v>
      </c>
      <c r="E550" s="1" t="s">
        <v>368</v>
      </c>
      <c r="F550" s="27"/>
      <c r="G550" s="75">
        <f t="shared" ref="G550:H550" si="177">G551</f>
        <v>0</v>
      </c>
      <c r="H550" s="75">
        <f t="shared" si="177"/>
        <v>0</v>
      </c>
    </row>
    <row r="551" spans="1:8" s="258" customFormat="1" ht="24.75" hidden="1" customHeight="1">
      <c r="A551" s="18" t="s">
        <v>187</v>
      </c>
      <c r="B551" s="26"/>
      <c r="C551" s="27"/>
      <c r="D551" s="27"/>
      <c r="E551" s="1"/>
      <c r="F551" s="27" t="s">
        <v>188</v>
      </c>
      <c r="G551" s="75">
        <f t="shared" ref="G551:H551" si="178">G552+G555</f>
        <v>0</v>
      </c>
      <c r="H551" s="75">
        <f t="shared" si="178"/>
        <v>0</v>
      </c>
    </row>
    <row r="552" spans="1:8" s="258" customFormat="1" ht="15" hidden="1" customHeight="1">
      <c r="A552" s="18" t="s">
        <v>189</v>
      </c>
      <c r="B552" s="26"/>
      <c r="C552" s="27"/>
      <c r="D552" s="27"/>
      <c r="E552" s="1"/>
      <c r="F552" s="27" t="s">
        <v>190</v>
      </c>
      <c r="G552" s="75">
        <f t="shared" ref="G552:H553" si="179">G553</f>
        <v>0</v>
      </c>
      <c r="H552" s="75">
        <f t="shared" si="179"/>
        <v>0</v>
      </c>
    </row>
    <row r="553" spans="1:8" s="259" customFormat="1" ht="15" hidden="1" customHeight="1">
      <c r="A553" s="28" t="s">
        <v>302</v>
      </c>
      <c r="B553" s="7"/>
      <c r="C553" s="8"/>
      <c r="D553" s="8"/>
      <c r="E553" s="9"/>
      <c r="F553" s="8" t="s">
        <v>303</v>
      </c>
      <c r="G553" s="57">
        <f t="shared" si="179"/>
        <v>0</v>
      </c>
      <c r="H553" s="57">
        <f t="shared" si="179"/>
        <v>0</v>
      </c>
    </row>
    <row r="554" spans="1:8" s="259" customFormat="1" ht="24" hidden="1" customHeight="1">
      <c r="A554" s="4" t="s">
        <v>610</v>
      </c>
      <c r="B554" s="7"/>
      <c r="C554" s="8"/>
      <c r="D554" s="8"/>
      <c r="E554" s="9"/>
      <c r="F554" s="8"/>
      <c r="G554" s="57">
        <f>'прил 10'!R1048</f>
        <v>0</v>
      </c>
      <c r="H554" s="57">
        <f>'прил 10'!S1048</f>
        <v>0</v>
      </c>
    </row>
    <row r="555" spans="1:8" s="258" customFormat="1" ht="15" hidden="1" customHeight="1">
      <c r="A555" s="18" t="s">
        <v>283</v>
      </c>
      <c r="B555" s="26"/>
      <c r="C555" s="27"/>
      <c r="D555" s="27"/>
      <c r="E555" s="1"/>
      <c r="F555" s="27" t="s">
        <v>284</v>
      </c>
      <c r="G555" s="75">
        <f t="shared" ref="G555:H556" si="180">G556</f>
        <v>0</v>
      </c>
      <c r="H555" s="75">
        <f t="shared" si="180"/>
        <v>0</v>
      </c>
    </row>
    <row r="556" spans="1:8" s="259" customFormat="1" ht="15" hidden="1" customHeight="1">
      <c r="A556" s="28" t="s">
        <v>548</v>
      </c>
      <c r="B556" s="7"/>
      <c r="C556" s="8"/>
      <c r="D556" s="8"/>
      <c r="E556" s="9"/>
      <c r="F556" s="8" t="s">
        <v>57</v>
      </c>
      <c r="G556" s="57">
        <f t="shared" si="180"/>
        <v>0</v>
      </c>
      <c r="H556" s="57">
        <f t="shared" si="180"/>
        <v>0</v>
      </c>
    </row>
    <row r="557" spans="1:8" s="266" customFormat="1" ht="23.25" hidden="1" customHeight="1">
      <c r="A557" s="4" t="s">
        <v>610</v>
      </c>
      <c r="B557" s="7"/>
      <c r="C557" s="8"/>
      <c r="D557" s="8"/>
      <c r="E557" s="9"/>
      <c r="F557" s="8"/>
      <c r="G557" s="57">
        <f>'прил 10'!R1050</f>
        <v>0</v>
      </c>
      <c r="H557" s="57">
        <f>'прил 10'!S1050</f>
        <v>0</v>
      </c>
    </row>
    <row r="558" spans="1:8" s="258" customFormat="1" ht="26.25" hidden="1" customHeight="1">
      <c r="A558" s="193" t="s">
        <v>351</v>
      </c>
      <c r="B558" s="26" t="s">
        <v>420</v>
      </c>
      <c r="C558" s="27" t="s">
        <v>122</v>
      </c>
      <c r="D558" s="27" t="s">
        <v>340</v>
      </c>
      <c r="E558" s="1" t="s">
        <v>352</v>
      </c>
      <c r="F558" s="27"/>
      <c r="G558" s="75">
        <f t="shared" ref="G558:H558" si="181">G559+G563</f>
        <v>0</v>
      </c>
      <c r="H558" s="75">
        <f t="shared" si="181"/>
        <v>0</v>
      </c>
    </row>
    <row r="559" spans="1:8" s="258" customFormat="1" ht="20.25" hidden="1" customHeight="1">
      <c r="A559" s="18" t="s">
        <v>140</v>
      </c>
      <c r="B559" s="26"/>
      <c r="C559" s="27"/>
      <c r="D559" s="27"/>
      <c r="E559" s="1"/>
      <c r="F559" s="27" t="s">
        <v>141</v>
      </c>
      <c r="G559" s="75">
        <f t="shared" ref="G559:H559" si="182">G560</f>
        <v>0</v>
      </c>
      <c r="H559" s="75">
        <f t="shared" si="182"/>
        <v>0</v>
      </c>
    </row>
    <row r="560" spans="1:8" s="258" customFormat="1" ht="26.25" hidden="1" customHeight="1">
      <c r="A560" s="18" t="s">
        <v>142</v>
      </c>
      <c r="B560" s="26"/>
      <c r="C560" s="27"/>
      <c r="D560" s="27"/>
      <c r="E560" s="1"/>
      <c r="F560" s="27" t="s">
        <v>143</v>
      </c>
      <c r="G560" s="75">
        <f t="shared" ref="G560:H560" si="183">SUM(G561:G562)</f>
        <v>0</v>
      </c>
      <c r="H560" s="75">
        <f t="shared" si="183"/>
        <v>0</v>
      </c>
    </row>
    <row r="561" spans="1:8" s="259" customFormat="1" ht="26.25" hidden="1" customHeight="1">
      <c r="A561" s="4" t="s">
        <v>611</v>
      </c>
      <c r="B561" s="7"/>
      <c r="C561" s="8"/>
      <c r="D561" s="8"/>
      <c r="E561" s="9"/>
      <c r="F561" s="8"/>
      <c r="G561" s="57">
        <f>'прил 10'!R1157</f>
        <v>0</v>
      </c>
      <c r="H561" s="57">
        <f>'прил 10'!S1157</f>
        <v>0</v>
      </c>
    </row>
    <row r="562" spans="1:8" s="266" customFormat="1" ht="25.5" hidden="1" customHeight="1">
      <c r="A562" s="46" t="s">
        <v>612</v>
      </c>
      <c r="B562" s="7"/>
      <c r="C562" s="8"/>
      <c r="D562" s="8"/>
      <c r="E562" s="9"/>
      <c r="F562" s="8"/>
      <c r="G562" s="57">
        <f>'прил 10'!R1158</f>
        <v>0</v>
      </c>
      <c r="H562" s="57">
        <f>'прил 10'!S1158</f>
        <v>0</v>
      </c>
    </row>
    <row r="563" spans="1:8" s="258" customFormat="1" ht="24.75" hidden="1" customHeight="1">
      <c r="A563" s="18" t="s">
        <v>187</v>
      </c>
      <c r="B563" s="26"/>
      <c r="C563" s="27"/>
      <c r="D563" s="27"/>
      <c r="E563" s="1"/>
      <c r="F563" s="27" t="s">
        <v>188</v>
      </c>
      <c r="G563" s="75">
        <f t="shared" ref="G563:H563" si="184">G564+G567</f>
        <v>0</v>
      </c>
      <c r="H563" s="75">
        <f t="shared" si="184"/>
        <v>0</v>
      </c>
    </row>
    <row r="564" spans="1:8" s="258" customFormat="1" ht="15" hidden="1" customHeight="1">
      <c r="A564" s="18" t="s">
        <v>189</v>
      </c>
      <c r="B564" s="26"/>
      <c r="C564" s="27"/>
      <c r="D564" s="27"/>
      <c r="E564" s="1"/>
      <c r="F564" s="27" t="s">
        <v>190</v>
      </c>
      <c r="G564" s="75">
        <f t="shared" ref="G564:H565" si="185">G565</f>
        <v>0</v>
      </c>
      <c r="H564" s="75">
        <f t="shared" si="185"/>
        <v>0</v>
      </c>
    </row>
    <row r="565" spans="1:8" s="259" customFormat="1" ht="15" hidden="1" customHeight="1">
      <c r="A565" s="28" t="s">
        <v>302</v>
      </c>
      <c r="B565" s="7"/>
      <c r="C565" s="8"/>
      <c r="D565" s="8"/>
      <c r="E565" s="9"/>
      <c r="F565" s="8" t="s">
        <v>303</v>
      </c>
      <c r="G565" s="57">
        <f t="shared" si="185"/>
        <v>0</v>
      </c>
      <c r="H565" s="57">
        <f t="shared" si="185"/>
        <v>0</v>
      </c>
    </row>
    <row r="566" spans="1:8" s="259" customFormat="1" ht="24" hidden="1" customHeight="1">
      <c r="A566" s="4" t="s">
        <v>613</v>
      </c>
      <c r="B566" s="7"/>
      <c r="C566" s="8"/>
      <c r="D566" s="8"/>
      <c r="E566" s="9"/>
      <c r="F566" s="8"/>
      <c r="G566" s="57">
        <f>'прил 10'!R1053</f>
        <v>0</v>
      </c>
      <c r="H566" s="57">
        <f>'прил 10'!S1053</f>
        <v>0</v>
      </c>
    </row>
    <row r="567" spans="1:8" s="258" customFormat="1" ht="15" hidden="1" customHeight="1">
      <c r="A567" s="18" t="s">
        <v>283</v>
      </c>
      <c r="B567" s="26"/>
      <c r="C567" s="27"/>
      <c r="D567" s="27"/>
      <c r="E567" s="1"/>
      <c r="F567" s="27" t="s">
        <v>284</v>
      </c>
      <c r="G567" s="75">
        <f t="shared" ref="G567:H568" si="186">G568</f>
        <v>0</v>
      </c>
      <c r="H567" s="75">
        <f t="shared" si="186"/>
        <v>0</v>
      </c>
    </row>
    <row r="568" spans="1:8" s="259" customFormat="1" ht="15" hidden="1" customHeight="1">
      <c r="A568" s="28" t="s">
        <v>548</v>
      </c>
      <c r="B568" s="7"/>
      <c r="C568" s="8"/>
      <c r="D568" s="8"/>
      <c r="E568" s="9"/>
      <c r="F568" s="8" t="s">
        <v>57</v>
      </c>
      <c r="G568" s="57">
        <f t="shared" si="186"/>
        <v>0</v>
      </c>
      <c r="H568" s="57">
        <f t="shared" si="186"/>
        <v>0</v>
      </c>
    </row>
    <row r="569" spans="1:8" s="266" customFormat="1" ht="23.25" hidden="1" customHeight="1">
      <c r="A569" s="4" t="s">
        <v>613</v>
      </c>
      <c r="B569" s="7"/>
      <c r="C569" s="8"/>
      <c r="D569" s="8"/>
      <c r="E569" s="9"/>
      <c r="F569" s="8"/>
      <c r="G569" s="57">
        <f>'прил 10'!R1055</f>
        <v>0</v>
      </c>
      <c r="H569" s="57">
        <f>'прил 10'!S1055</f>
        <v>0</v>
      </c>
    </row>
    <row r="570" spans="1:8" ht="37.5" customHeight="1">
      <c r="A570" s="138" t="s">
        <v>472</v>
      </c>
      <c r="B570" s="249" t="s">
        <v>294</v>
      </c>
      <c r="C570" s="250" t="s">
        <v>122</v>
      </c>
      <c r="D570" s="250" t="s">
        <v>340</v>
      </c>
      <c r="E570" s="251" t="s">
        <v>341</v>
      </c>
      <c r="F570" s="250"/>
      <c r="G570" s="236">
        <f t="shared" ref="G570:H570" si="187">G571+G576+G593</f>
        <v>39</v>
      </c>
      <c r="H570" s="236">
        <f t="shared" si="187"/>
        <v>39</v>
      </c>
    </row>
    <row r="571" spans="1:8" s="258" customFormat="1" ht="39" customHeight="1">
      <c r="A571" s="69" t="s">
        <v>800</v>
      </c>
      <c r="B571" s="26" t="s">
        <v>294</v>
      </c>
      <c r="C571" s="27" t="s">
        <v>122</v>
      </c>
      <c r="D571" s="27" t="s">
        <v>340</v>
      </c>
      <c r="E571" s="1" t="s">
        <v>251</v>
      </c>
      <c r="F571" s="27"/>
      <c r="G571" s="75">
        <f t="shared" ref="G571:H574" si="188">G572</f>
        <v>39</v>
      </c>
      <c r="H571" s="75">
        <f t="shared" si="188"/>
        <v>39</v>
      </c>
    </row>
    <row r="572" spans="1:8" s="258" customFormat="1" ht="24.75" customHeight="1">
      <c r="A572" s="18" t="s">
        <v>187</v>
      </c>
      <c r="B572" s="26"/>
      <c r="C572" s="27"/>
      <c r="D572" s="27"/>
      <c r="E572" s="1"/>
      <c r="F572" s="27" t="s">
        <v>188</v>
      </c>
      <c r="G572" s="75">
        <f t="shared" si="188"/>
        <v>39</v>
      </c>
      <c r="H572" s="75">
        <f t="shared" si="188"/>
        <v>39</v>
      </c>
    </row>
    <row r="573" spans="1:8" s="258" customFormat="1" ht="15" customHeight="1">
      <c r="A573" s="18" t="s">
        <v>189</v>
      </c>
      <c r="B573" s="26"/>
      <c r="C573" s="27"/>
      <c r="D573" s="27"/>
      <c r="E573" s="1"/>
      <c r="F573" s="27" t="s">
        <v>190</v>
      </c>
      <c r="G573" s="75">
        <f t="shared" si="188"/>
        <v>39</v>
      </c>
      <c r="H573" s="75">
        <f t="shared" si="188"/>
        <v>39</v>
      </c>
    </row>
    <row r="574" spans="1:8" s="259" customFormat="1" ht="15" hidden="1" customHeight="1">
      <c r="A574" s="28" t="s">
        <v>302</v>
      </c>
      <c r="B574" s="7"/>
      <c r="C574" s="8"/>
      <c r="D574" s="8"/>
      <c r="E574" s="9"/>
      <c r="F574" s="8" t="s">
        <v>303</v>
      </c>
      <c r="G574" s="57">
        <f t="shared" si="188"/>
        <v>39</v>
      </c>
      <c r="H574" s="57">
        <f t="shared" si="188"/>
        <v>39</v>
      </c>
    </row>
    <row r="575" spans="1:8" s="266" customFormat="1" ht="15.75" hidden="1" customHeight="1">
      <c r="A575" s="46" t="s">
        <v>616</v>
      </c>
      <c r="B575" s="7"/>
      <c r="C575" s="8"/>
      <c r="D575" s="8"/>
      <c r="E575" s="9"/>
      <c r="F575" s="8"/>
      <c r="G575" s="57">
        <f>'прил 10'!R1201</f>
        <v>39</v>
      </c>
      <c r="H575" s="57">
        <f>'прил 10'!S1201</f>
        <v>39</v>
      </c>
    </row>
    <row r="576" spans="1:8" s="258" customFormat="1" ht="26.25" hidden="1" customHeight="1">
      <c r="A576" s="193" t="s">
        <v>617</v>
      </c>
      <c r="B576" s="26" t="s">
        <v>294</v>
      </c>
      <c r="C576" s="27" t="s">
        <v>122</v>
      </c>
      <c r="D576" s="27" t="s">
        <v>340</v>
      </c>
      <c r="E576" s="1" t="s">
        <v>370</v>
      </c>
      <c r="F576" s="27"/>
      <c r="G576" s="75">
        <f t="shared" ref="G576:H576" si="189">G577+G580+G586</f>
        <v>0</v>
      </c>
      <c r="H576" s="75">
        <f t="shared" si="189"/>
        <v>0</v>
      </c>
    </row>
    <row r="577" spans="1:8" s="258" customFormat="1" ht="20.25" hidden="1" customHeight="1">
      <c r="A577" s="18" t="s">
        <v>140</v>
      </c>
      <c r="B577" s="26"/>
      <c r="C577" s="27"/>
      <c r="D577" s="27"/>
      <c r="E577" s="1"/>
      <c r="F577" s="27" t="s">
        <v>141</v>
      </c>
      <c r="G577" s="75">
        <f t="shared" ref="G577:H578" si="190">G578</f>
        <v>0</v>
      </c>
      <c r="H577" s="75">
        <f t="shared" si="190"/>
        <v>0</v>
      </c>
    </row>
    <row r="578" spans="1:8" s="258" customFormat="1" ht="26.25" hidden="1" customHeight="1">
      <c r="A578" s="18" t="s">
        <v>142</v>
      </c>
      <c r="B578" s="26"/>
      <c r="C578" s="27"/>
      <c r="D578" s="27"/>
      <c r="E578" s="1"/>
      <c r="F578" s="27" t="s">
        <v>143</v>
      </c>
      <c r="G578" s="75">
        <f t="shared" si="190"/>
        <v>0</v>
      </c>
      <c r="H578" s="75">
        <f t="shared" si="190"/>
        <v>0</v>
      </c>
    </row>
    <row r="579" spans="1:8" s="259" customFormat="1" ht="26.25" hidden="1" customHeight="1">
      <c r="A579" s="4" t="s">
        <v>618</v>
      </c>
      <c r="B579" s="7"/>
      <c r="C579" s="8"/>
      <c r="D579" s="8"/>
      <c r="E579" s="9"/>
      <c r="F579" s="8" t="s">
        <v>387</v>
      </c>
      <c r="G579" s="57">
        <f>'прил 10'!R1165</f>
        <v>0</v>
      </c>
      <c r="H579" s="57">
        <f>'прил 10'!S1165</f>
        <v>0</v>
      </c>
    </row>
    <row r="580" spans="1:8" s="258" customFormat="1" ht="15.75" hidden="1" customHeight="1">
      <c r="A580" s="18" t="s">
        <v>175</v>
      </c>
      <c r="B580" s="26"/>
      <c r="C580" s="27"/>
      <c r="D580" s="27"/>
      <c r="E580" s="1"/>
      <c r="F580" s="27" t="s">
        <v>225</v>
      </c>
      <c r="G580" s="75">
        <f t="shared" ref="G580:H580" si="191">G581+G584</f>
        <v>0</v>
      </c>
      <c r="H580" s="75">
        <f t="shared" si="191"/>
        <v>0</v>
      </c>
    </row>
    <row r="581" spans="1:8" s="258" customFormat="1" ht="15" hidden="1" customHeight="1">
      <c r="A581" s="18" t="s">
        <v>176</v>
      </c>
      <c r="B581" s="26"/>
      <c r="C581" s="27"/>
      <c r="D581" s="27"/>
      <c r="E581" s="1"/>
      <c r="F581" s="27" t="s">
        <v>502</v>
      </c>
      <c r="G581" s="75">
        <f t="shared" ref="G581:H581" si="192">SUM(G582:G583)</f>
        <v>0</v>
      </c>
      <c r="H581" s="75">
        <f t="shared" si="192"/>
        <v>0</v>
      </c>
    </row>
    <row r="582" spans="1:8" s="259" customFormat="1" ht="15.75" hidden="1" customHeight="1">
      <c r="A582" s="4" t="s">
        <v>620</v>
      </c>
      <c r="B582" s="7"/>
      <c r="C582" s="8"/>
      <c r="D582" s="8"/>
      <c r="E582" s="9"/>
      <c r="F582" s="8" t="s">
        <v>537</v>
      </c>
      <c r="G582" s="57">
        <f>'прил 10'!R1169</f>
        <v>0</v>
      </c>
      <c r="H582" s="57">
        <f>'прил 10'!S1169</f>
        <v>0</v>
      </c>
    </row>
    <row r="583" spans="1:8" s="259" customFormat="1" ht="25.5" hidden="1" customHeight="1">
      <c r="A583" s="4" t="s">
        <v>621</v>
      </c>
      <c r="B583" s="7"/>
      <c r="C583" s="8"/>
      <c r="D583" s="8"/>
      <c r="E583" s="9"/>
      <c r="F583" s="8" t="s">
        <v>537</v>
      </c>
      <c r="G583" s="57">
        <f>'прил 10'!R1170</f>
        <v>0</v>
      </c>
      <c r="H583" s="57">
        <f>'прил 10'!S1170</f>
        <v>0</v>
      </c>
    </row>
    <row r="584" spans="1:8" s="258" customFormat="1" ht="15" hidden="1" customHeight="1">
      <c r="A584" s="18" t="s">
        <v>177</v>
      </c>
      <c r="B584" s="26"/>
      <c r="C584" s="27"/>
      <c r="D584" s="27"/>
      <c r="E584" s="1"/>
      <c r="F584" s="27" t="s">
        <v>614</v>
      </c>
      <c r="G584" s="75">
        <f t="shared" ref="G584:H584" si="193">G585</f>
        <v>0</v>
      </c>
      <c r="H584" s="75">
        <f t="shared" si="193"/>
        <v>0</v>
      </c>
    </row>
    <row r="585" spans="1:8" s="266" customFormat="1" ht="27" hidden="1" customHeight="1">
      <c r="A585" s="271" t="s">
        <v>619</v>
      </c>
      <c r="B585" s="7"/>
      <c r="C585" s="8"/>
      <c r="D585" s="8"/>
      <c r="E585" s="9"/>
      <c r="F585" s="8"/>
      <c r="G585" s="57">
        <f>'прил 10'!R1174</f>
        <v>0</v>
      </c>
      <c r="H585" s="57">
        <f>'прил 10'!S1174</f>
        <v>0</v>
      </c>
    </row>
    <row r="586" spans="1:8" s="258" customFormat="1" ht="24.75" hidden="1" customHeight="1">
      <c r="A586" s="18" t="s">
        <v>187</v>
      </c>
      <c r="B586" s="26"/>
      <c r="C586" s="27"/>
      <c r="D586" s="27"/>
      <c r="E586" s="1"/>
      <c r="F586" s="27" t="s">
        <v>188</v>
      </c>
      <c r="G586" s="75">
        <f t="shared" ref="G586:H586" si="194">G587+G590</f>
        <v>0</v>
      </c>
      <c r="H586" s="75">
        <f t="shared" si="194"/>
        <v>0</v>
      </c>
    </row>
    <row r="587" spans="1:8" s="258" customFormat="1" ht="15" hidden="1" customHeight="1">
      <c r="A587" s="18" t="s">
        <v>189</v>
      </c>
      <c r="B587" s="26"/>
      <c r="C587" s="27"/>
      <c r="D587" s="27"/>
      <c r="E587" s="1"/>
      <c r="F587" s="27" t="s">
        <v>190</v>
      </c>
      <c r="G587" s="75">
        <f t="shared" ref="G587:H588" si="195">G588</f>
        <v>0</v>
      </c>
      <c r="H587" s="75">
        <f t="shared" si="195"/>
        <v>0</v>
      </c>
    </row>
    <row r="588" spans="1:8" s="259" customFormat="1" ht="15" hidden="1" customHeight="1">
      <c r="A588" s="28" t="s">
        <v>302</v>
      </c>
      <c r="B588" s="7"/>
      <c r="C588" s="8"/>
      <c r="D588" s="8"/>
      <c r="E588" s="9"/>
      <c r="F588" s="8" t="s">
        <v>303</v>
      </c>
      <c r="G588" s="57">
        <f t="shared" si="195"/>
        <v>0</v>
      </c>
      <c r="H588" s="57">
        <f t="shared" si="195"/>
        <v>0</v>
      </c>
    </row>
    <row r="589" spans="1:8" s="266" customFormat="1" ht="27" hidden="1" customHeight="1">
      <c r="A589" s="4" t="s">
        <v>618</v>
      </c>
      <c r="B589" s="7"/>
      <c r="C589" s="8"/>
      <c r="D589" s="8"/>
      <c r="E589" s="9"/>
      <c r="F589" s="8"/>
      <c r="G589" s="57">
        <f>'прил 10'!R1177</f>
        <v>0</v>
      </c>
      <c r="H589" s="57">
        <f>'прил 10'!S1177</f>
        <v>0</v>
      </c>
    </row>
    <row r="590" spans="1:8" s="258" customFormat="1" ht="26.25" hidden="1" customHeight="1">
      <c r="A590" s="18" t="s">
        <v>192</v>
      </c>
      <c r="B590" s="26"/>
      <c r="C590" s="27"/>
      <c r="D590" s="27"/>
      <c r="E590" s="1"/>
      <c r="F590" s="27" t="s">
        <v>193</v>
      </c>
      <c r="G590" s="75">
        <f t="shared" ref="G590:H591" si="196">G591</f>
        <v>0</v>
      </c>
      <c r="H590" s="75">
        <f t="shared" si="196"/>
        <v>0</v>
      </c>
    </row>
    <row r="591" spans="1:8" s="259" customFormat="1" ht="27" hidden="1" customHeight="1">
      <c r="A591" s="28" t="s">
        <v>624</v>
      </c>
      <c r="B591" s="7"/>
      <c r="C591" s="8"/>
      <c r="D591" s="8"/>
      <c r="E591" s="9"/>
      <c r="F591" s="8" t="s">
        <v>622</v>
      </c>
      <c r="G591" s="57">
        <f t="shared" si="196"/>
        <v>0</v>
      </c>
      <c r="H591" s="57">
        <f t="shared" si="196"/>
        <v>0</v>
      </c>
    </row>
    <row r="592" spans="1:8" s="266" customFormat="1" ht="27" hidden="1" customHeight="1">
      <c r="A592" s="4" t="s">
        <v>623</v>
      </c>
      <c r="B592" s="7"/>
      <c r="C592" s="8"/>
      <c r="D592" s="8"/>
      <c r="E592" s="9"/>
      <c r="F592" s="8"/>
      <c r="G592" s="57">
        <f>'прил 10'!R1179</f>
        <v>0</v>
      </c>
      <c r="H592" s="57">
        <f>'прил 10'!S1179</f>
        <v>0</v>
      </c>
    </row>
    <row r="593" spans="1:8" s="258" customFormat="1" ht="18" hidden="1" customHeight="1">
      <c r="A593" s="18" t="s">
        <v>314</v>
      </c>
      <c r="B593" s="26" t="s">
        <v>294</v>
      </c>
      <c r="C593" s="27" t="s">
        <v>122</v>
      </c>
      <c r="D593" s="27" t="s">
        <v>340</v>
      </c>
      <c r="E593" s="1" t="s">
        <v>371</v>
      </c>
      <c r="F593" s="27"/>
      <c r="G593" s="75">
        <f t="shared" ref="G593:H593" si="197">G594+G597+G602</f>
        <v>0</v>
      </c>
      <c r="H593" s="75">
        <f t="shared" si="197"/>
        <v>0</v>
      </c>
    </row>
    <row r="594" spans="1:8" s="258" customFormat="1" ht="20.25" hidden="1" customHeight="1">
      <c r="A594" s="18" t="s">
        <v>140</v>
      </c>
      <c r="B594" s="26"/>
      <c r="C594" s="27"/>
      <c r="D594" s="27"/>
      <c r="E594" s="1"/>
      <c r="F594" s="27" t="s">
        <v>141</v>
      </c>
      <c r="G594" s="75">
        <f t="shared" ref="G594:H595" si="198">G595</f>
        <v>0</v>
      </c>
      <c r="H594" s="75">
        <f t="shared" si="198"/>
        <v>0</v>
      </c>
    </row>
    <row r="595" spans="1:8" s="258" customFormat="1" ht="26.25" hidden="1" customHeight="1">
      <c r="A595" s="18" t="s">
        <v>142</v>
      </c>
      <c r="B595" s="26"/>
      <c r="C595" s="27"/>
      <c r="D595" s="27"/>
      <c r="E595" s="1"/>
      <c r="F595" s="27" t="s">
        <v>143</v>
      </c>
      <c r="G595" s="75">
        <f t="shared" si="198"/>
        <v>0</v>
      </c>
      <c r="H595" s="75">
        <f t="shared" si="198"/>
        <v>0</v>
      </c>
    </row>
    <row r="596" spans="1:8" s="259" customFormat="1" ht="17.25" hidden="1" customHeight="1">
      <c r="A596" s="4" t="s">
        <v>626</v>
      </c>
      <c r="B596" s="7"/>
      <c r="C596" s="8"/>
      <c r="D596" s="8"/>
      <c r="E596" s="9"/>
      <c r="F596" s="8" t="s">
        <v>387</v>
      </c>
      <c r="G596" s="57">
        <f>'прил 10'!R1184</f>
        <v>0</v>
      </c>
      <c r="H596" s="57">
        <f>'прил 10'!S1184</f>
        <v>0</v>
      </c>
    </row>
    <row r="597" spans="1:8" s="258" customFormat="1" ht="15.75" hidden="1" customHeight="1">
      <c r="A597" s="18" t="s">
        <v>175</v>
      </c>
      <c r="B597" s="26"/>
      <c r="C597" s="27"/>
      <c r="D597" s="27"/>
      <c r="E597" s="1"/>
      <c r="F597" s="27" t="s">
        <v>225</v>
      </c>
      <c r="G597" s="75">
        <f t="shared" ref="G597:H597" si="199">G598</f>
        <v>0</v>
      </c>
      <c r="H597" s="75">
        <f t="shared" si="199"/>
        <v>0</v>
      </c>
    </row>
    <row r="598" spans="1:8" s="258" customFormat="1" ht="15" hidden="1" customHeight="1">
      <c r="A598" s="18" t="s">
        <v>176</v>
      </c>
      <c r="B598" s="26"/>
      <c r="C598" s="27"/>
      <c r="D598" s="27"/>
      <c r="E598" s="1"/>
      <c r="F598" s="27" t="s">
        <v>502</v>
      </c>
      <c r="G598" s="75">
        <f t="shared" ref="G598:H598" si="200">SUM(G599:G601)</f>
        <v>0</v>
      </c>
      <c r="H598" s="75">
        <f t="shared" si="200"/>
        <v>0</v>
      </c>
    </row>
    <row r="599" spans="1:8" s="266" customFormat="1" ht="17.25" hidden="1" customHeight="1">
      <c r="A599" s="4" t="s">
        <v>626</v>
      </c>
      <c r="B599" s="7"/>
      <c r="C599" s="8"/>
      <c r="D599" s="8"/>
      <c r="E599" s="9"/>
      <c r="F599" s="8" t="s">
        <v>537</v>
      </c>
      <c r="G599" s="57">
        <f>'прил 10'!R1187</f>
        <v>0</v>
      </c>
      <c r="H599" s="57">
        <f>'прил 10'!S1187</f>
        <v>0</v>
      </c>
    </row>
    <row r="600" spans="1:8" s="259" customFormat="1" ht="26.25" hidden="1" customHeight="1">
      <c r="A600" s="4" t="s">
        <v>628</v>
      </c>
      <c r="B600" s="7"/>
      <c r="C600" s="8"/>
      <c r="D600" s="8"/>
      <c r="E600" s="9"/>
      <c r="F600" s="8" t="s">
        <v>537</v>
      </c>
      <c r="G600" s="57">
        <f>'прил 10'!R1188</f>
        <v>0</v>
      </c>
      <c r="H600" s="57">
        <f>'прил 10'!S1188</f>
        <v>0</v>
      </c>
    </row>
    <row r="601" spans="1:8" s="259" customFormat="1" ht="25.5" hidden="1" customHeight="1">
      <c r="A601" s="4" t="s">
        <v>629</v>
      </c>
      <c r="B601" s="7"/>
      <c r="C601" s="8"/>
      <c r="D601" s="8"/>
      <c r="E601" s="9"/>
      <c r="F601" s="8" t="s">
        <v>537</v>
      </c>
      <c r="G601" s="57">
        <f>'прил 10'!R1189</f>
        <v>0</v>
      </c>
      <c r="H601" s="57">
        <f>'прил 10'!S1189</f>
        <v>0</v>
      </c>
    </row>
    <row r="602" spans="1:8" s="258" customFormat="1" ht="24.75" hidden="1" customHeight="1">
      <c r="A602" s="18" t="s">
        <v>187</v>
      </c>
      <c r="B602" s="26"/>
      <c r="C602" s="27"/>
      <c r="D602" s="27"/>
      <c r="E602" s="1"/>
      <c r="F602" s="27" t="s">
        <v>188</v>
      </c>
      <c r="G602" s="75">
        <f t="shared" ref="G602:H602" si="201">G603+G607</f>
        <v>0</v>
      </c>
      <c r="H602" s="75">
        <f t="shared" si="201"/>
        <v>0</v>
      </c>
    </row>
    <row r="603" spans="1:8" s="258" customFormat="1" ht="15" hidden="1" customHeight="1">
      <c r="A603" s="18" t="s">
        <v>189</v>
      </c>
      <c r="B603" s="26"/>
      <c r="C603" s="27"/>
      <c r="D603" s="27"/>
      <c r="E603" s="1"/>
      <c r="F603" s="27" t="s">
        <v>190</v>
      </c>
      <c r="G603" s="75">
        <f t="shared" ref="G603:H603" si="202">G604</f>
        <v>0</v>
      </c>
      <c r="H603" s="75">
        <f t="shared" si="202"/>
        <v>0</v>
      </c>
    </row>
    <row r="604" spans="1:8" s="259" customFormat="1" ht="15" hidden="1" customHeight="1">
      <c r="A604" s="28" t="s">
        <v>302</v>
      </c>
      <c r="B604" s="7"/>
      <c r="C604" s="8"/>
      <c r="D604" s="8"/>
      <c r="E604" s="9"/>
      <c r="F604" s="8" t="s">
        <v>303</v>
      </c>
      <c r="G604" s="57">
        <f t="shared" ref="G604:H604" si="203">SUM(G605:G606)</f>
        <v>0</v>
      </c>
      <c r="H604" s="57">
        <f t="shared" si="203"/>
        <v>0</v>
      </c>
    </row>
    <row r="605" spans="1:8" s="266" customFormat="1" ht="17.25" hidden="1" customHeight="1">
      <c r="A605" s="4" t="s">
        <v>626</v>
      </c>
      <c r="B605" s="7"/>
      <c r="C605" s="8"/>
      <c r="D605" s="8"/>
      <c r="E605" s="9"/>
      <c r="F605" s="8"/>
      <c r="G605" s="57">
        <f>'прил 10'!R1195</f>
        <v>0</v>
      </c>
      <c r="H605" s="57">
        <f>'прил 10'!S1195</f>
        <v>0</v>
      </c>
    </row>
    <row r="606" spans="1:8" s="266" customFormat="1" ht="15.75" hidden="1" customHeight="1">
      <c r="A606" s="4" t="s">
        <v>627</v>
      </c>
      <c r="B606" s="7"/>
      <c r="C606" s="8"/>
      <c r="D606" s="8"/>
      <c r="E606" s="9"/>
      <c r="F606" s="8"/>
      <c r="G606" s="57">
        <f>'прил 10'!R1194</f>
        <v>0</v>
      </c>
      <c r="H606" s="57">
        <f>'прил 10'!S1194</f>
        <v>0</v>
      </c>
    </row>
    <row r="607" spans="1:8" s="258" customFormat="1" ht="26.25" hidden="1" customHeight="1">
      <c r="A607" s="18" t="s">
        <v>192</v>
      </c>
      <c r="B607" s="26"/>
      <c r="C607" s="27"/>
      <c r="D607" s="27"/>
      <c r="E607" s="1"/>
      <c r="F607" s="27" t="s">
        <v>193</v>
      </c>
      <c r="G607" s="75">
        <f t="shared" ref="G607:H608" si="204">G608</f>
        <v>0</v>
      </c>
      <c r="H607" s="75">
        <f t="shared" si="204"/>
        <v>0</v>
      </c>
    </row>
    <row r="608" spans="1:8" s="259" customFormat="1" ht="27" hidden="1" customHeight="1">
      <c r="A608" s="28" t="s">
        <v>624</v>
      </c>
      <c r="B608" s="7"/>
      <c r="C608" s="8"/>
      <c r="D608" s="8"/>
      <c r="E608" s="9"/>
      <c r="F608" s="8" t="s">
        <v>622</v>
      </c>
      <c r="G608" s="57">
        <f t="shared" si="204"/>
        <v>0</v>
      </c>
      <c r="H608" s="57">
        <f t="shared" si="204"/>
        <v>0</v>
      </c>
    </row>
    <row r="609" spans="1:8" s="266" customFormat="1" ht="27" hidden="1" customHeight="1">
      <c r="A609" s="4" t="s">
        <v>630</v>
      </c>
      <c r="B609" s="7"/>
      <c r="C609" s="8"/>
      <c r="D609" s="8"/>
      <c r="E609" s="9"/>
      <c r="F609" s="8"/>
      <c r="G609" s="57">
        <f>'прил 10'!R1197</f>
        <v>0</v>
      </c>
      <c r="H609" s="57">
        <f>'прил 10'!S1197</f>
        <v>0</v>
      </c>
    </row>
    <row r="610" spans="1:8" ht="45" customHeight="1">
      <c r="A610" s="138" t="s">
        <v>689</v>
      </c>
      <c r="B610" s="249" t="s">
        <v>296</v>
      </c>
      <c r="C610" s="250" t="s">
        <v>122</v>
      </c>
      <c r="D610" s="250" t="s">
        <v>340</v>
      </c>
      <c r="E610" s="251" t="s">
        <v>341</v>
      </c>
      <c r="F610" s="250"/>
      <c r="G610" s="236">
        <f t="shared" ref="G610:H610" si="205">G611+G616+G621+G626+G633+G642</f>
        <v>14447</v>
      </c>
      <c r="H610" s="236">
        <f t="shared" si="205"/>
        <v>0</v>
      </c>
    </row>
    <row r="611" spans="1:8" s="258" customFormat="1" ht="51" hidden="1" customHeight="1">
      <c r="A611" s="170" t="s">
        <v>582</v>
      </c>
      <c r="B611" s="26" t="s">
        <v>296</v>
      </c>
      <c r="C611" s="27" t="s">
        <v>122</v>
      </c>
      <c r="D611" s="27" t="s">
        <v>340</v>
      </c>
      <c r="E611" s="1" t="s">
        <v>583</v>
      </c>
      <c r="F611" s="27"/>
      <c r="G611" s="75">
        <f t="shared" ref="G611:H614" si="206">G612</f>
        <v>0</v>
      </c>
      <c r="H611" s="75">
        <f t="shared" si="206"/>
        <v>0</v>
      </c>
    </row>
    <row r="612" spans="1:8" s="258" customFormat="1" ht="24.75" hidden="1" customHeight="1">
      <c r="A612" s="18" t="s">
        <v>187</v>
      </c>
      <c r="B612" s="26"/>
      <c r="C612" s="27"/>
      <c r="D612" s="27"/>
      <c r="E612" s="1"/>
      <c r="F612" s="27" t="s">
        <v>188</v>
      </c>
      <c r="G612" s="75">
        <f t="shared" si="206"/>
        <v>0</v>
      </c>
      <c r="H612" s="75">
        <f t="shared" si="206"/>
        <v>0</v>
      </c>
    </row>
    <row r="613" spans="1:8" s="258" customFormat="1" ht="15" hidden="1" customHeight="1">
      <c r="A613" s="18" t="s">
        <v>189</v>
      </c>
      <c r="B613" s="26"/>
      <c r="C613" s="27"/>
      <c r="D613" s="27"/>
      <c r="E613" s="1"/>
      <c r="F613" s="27" t="s">
        <v>190</v>
      </c>
      <c r="G613" s="75">
        <f t="shared" si="206"/>
        <v>0</v>
      </c>
      <c r="H613" s="75">
        <f t="shared" si="206"/>
        <v>0</v>
      </c>
    </row>
    <row r="614" spans="1:8" s="259" customFormat="1" ht="36" hidden="1" customHeight="1">
      <c r="A614" s="28" t="s">
        <v>578</v>
      </c>
      <c r="B614" s="7"/>
      <c r="C614" s="8"/>
      <c r="D614" s="8"/>
      <c r="E614" s="9"/>
      <c r="F614" s="8" t="s">
        <v>427</v>
      </c>
      <c r="G614" s="57">
        <f t="shared" si="206"/>
        <v>0</v>
      </c>
      <c r="H614" s="57">
        <f t="shared" si="206"/>
        <v>0</v>
      </c>
    </row>
    <row r="615" spans="1:8" s="259" customFormat="1" ht="15.75" hidden="1" customHeight="1">
      <c r="A615" s="4" t="s">
        <v>581</v>
      </c>
      <c r="B615" s="7"/>
      <c r="C615" s="8"/>
      <c r="D615" s="8"/>
      <c r="E615" s="9"/>
      <c r="F615" s="8"/>
      <c r="G615" s="57">
        <f>'прил 10'!R877</f>
        <v>0</v>
      </c>
      <c r="H615" s="57">
        <f>'прил 10'!S877</f>
        <v>0</v>
      </c>
    </row>
    <row r="616" spans="1:8" s="258" customFormat="1" ht="51" hidden="1" customHeight="1">
      <c r="A616" s="170" t="s">
        <v>586</v>
      </c>
      <c r="B616" s="26" t="s">
        <v>296</v>
      </c>
      <c r="C616" s="27" t="s">
        <v>122</v>
      </c>
      <c r="D616" s="27" t="s">
        <v>340</v>
      </c>
      <c r="E616" s="1" t="s">
        <v>585</v>
      </c>
      <c r="F616" s="27"/>
      <c r="G616" s="75">
        <f t="shared" ref="G616:H619" si="207">G617</f>
        <v>0</v>
      </c>
      <c r="H616" s="75">
        <f t="shared" si="207"/>
        <v>0</v>
      </c>
    </row>
    <row r="617" spans="1:8" s="258" customFormat="1" ht="24.75" hidden="1" customHeight="1">
      <c r="A617" s="18" t="s">
        <v>187</v>
      </c>
      <c r="B617" s="26"/>
      <c r="C617" s="27"/>
      <c r="D617" s="27"/>
      <c r="E617" s="1"/>
      <c r="F617" s="27" t="s">
        <v>188</v>
      </c>
      <c r="G617" s="75">
        <f t="shared" si="207"/>
        <v>0</v>
      </c>
      <c r="H617" s="75">
        <f t="shared" si="207"/>
        <v>0</v>
      </c>
    </row>
    <row r="618" spans="1:8" s="258" customFormat="1" ht="15" hidden="1" customHeight="1">
      <c r="A618" s="18" t="s">
        <v>189</v>
      </c>
      <c r="B618" s="26"/>
      <c r="C618" s="27"/>
      <c r="D618" s="27"/>
      <c r="E618" s="1"/>
      <c r="F618" s="27" t="s">
        <v>190</v>
      </c>
      <c r="G618" s="75">
        <f t="shared" si="207"/>
        <v>0</v>
      </c>
      <c r="H618" s="75">
        <f t="shared" si="207"/>
        <v>0</v>
      </c>
    </row>
    <row r="619" spans="1:8" s="259" customFormat="1" ht="36" hidden="1" customHeight="1">
      <c r="A619" s="28" t="s">
        <v>578</v>
      </c>
      <c r="B619" s="7"/>
      <c r="C619" s="8"/>
      <c r="D619" s="8"/>
      <c r="E619" s="9"/>
      <c r="F619" s="8" t="s">
        <v>427</v>
      </c>
      <c r="G619" s="57">
        <f t="shared" si="207"/>
        <v>0</v>
      </c>
      <c r="H619" s="57">
        <f t="shared" si="207"/>
        <v>0</v>
      </c>
    </row>
    <row r="620" spans="1:8" s="259" customFormat="1" ht="15.75" hidden="1" customHeight="1">
      <c r="A620" s="4" t="s">
        <v>581</v>
      </c>
      <c r="B620" s="7"/>
      <c r="C620" s="8"/>
      <c r="D620" s="8"/>
      <c r="E620" s="9"/>
      <c r="F620" s="8"/>
      <c r="G620" s="57">
        <f>'прил 10'!R881</f>
        <v>0</v>
      </c>
      <c r="H620" s="57">
        <f>'прил 10'!S881</f>
        <v>0</v>
      </c>
    </row>
    <row r="621" spans="1:8" ht="19.5" hidden="1" customHeight="1">
      <c r="A621" s="193" t="s">
        <v>338</v>
      </c>
      <c r="B621" s="155" t="s">
        <v>296</v>
      </c>
      <c r="C621" s="156" t="s">
        <v>122</v>
      </c>
      <c r="D621" s="156" t="s">
        <v>340</v>
      </c>
      <c r="E621" s="157" t="s">
        <v>37</v>
      </c>
      <c r="F621" s="156"/>
      <c r="G621" s="263"/>
      <c r="H621" s="263"/>
    </row>
    <row r="622" spans="1:8" s="258" customFormat="1" ht="24.75" hidden="1" customHeight="1">
      <c r="A622" s="18" t="s">
        <v>187</v>
      </c>
      <c r="B622" s="26"/>
      <c r="C622" s="27"/>
      <c r="D622" s="27"/>
      <c r="E622" s="1"/>
      <c r="F622" s="27" t="s">
        <v>188</v>
      </c>
      <c r="G622" s="75"/>
      <c r="H622" s="75"/>
    </row>
    <row r="623" spans="1:8" s="258" customFormat="1" ht="15" hidden="1" customHeight="1">
      <c r="A623" s="18" t="s">
        <v>189</v>
      </c>
      <c r="B623" s="26"/>
      <c r="C623" s="27"/>
      <c r="D623" s="27"/>
      <c r="E623" s="1"/>
      <c r="F623" s="27" t="s">
        <v>190</v>
      </c>
      <c r="G623" s="75"/>
      <c r="H623" s="75"/>
    </row>
    <row r="624" spans="1:8" s="259" customFormat="1" ht="15" hidden="1" customHeight="1">
      <c r="A624" s="28" t="s">
        <v>302</v>
      </c>
      <c r="B624" s="7"/>
      <c r="C624" s="8"/>
      <c r="D624" s="8"/>
      <c r="E624" s="9"/>
      <c r="F624" s="8" t="s">
        <v>303</v>
      </c>
      <c r="G624" s="57"/>
      <c r="H624" s="57"/>
    </row>
    <row r="625" spans="1:8" s="266" customFormat="1" ht="16.5" hidden="1" customHeight="1">
      <c r="A625" s="4"/>
      <c r="B625" s="7"/>
      <c r="C625" s="8"/>
      <c r="D625" s="8"/>
      <c r="E625" s="9"/>
      <c r="F625" s="8"/>
      <c r="G625" s="57"/>
      <c r="H625" s="57"/>
    </row>
    <row r="626" spans="1:8" ht="50.25" hidden="1" customHeight="1">
      <c r="A626" s="193" t="s">
        <v>148</v>
      </c>
      <c r="B626" s="155" t="s">
        <v>296</v>
      </c>
      <c r="C626" s="156" t="s">
        <v>122</v>
      </c>
      <c r="D626" s="156" t="s">
        <v>340</v>
      </c>
      <c r="E626" s="157" t="s">
        <v>250</v>
      </c>
      <c r="F626" s="156"/>
      <c r="G626" s="263">
        <f t="shared" ref="G626:H628" si="208">G627</f>
        <v>0</v>
      </c>
      <c r="H626" s="263">
        <f t="shared" si="208"/>
        <v>0</v>
      </c>
    </row>
    <row r="627" spans="1:8" s="258" customFormat="1" ht="24.75" hidden="1" customHeight="1">
      <c r="A627" s="18" t="s">
        <v>187</v>
      </c>
      <c r="B627" s="26"/>
      <c r="C627" s="27"/>
      <c r="D627" s="27"/>
      <c r="E627" s="1"/>
      <c r="F627" s="27" t="s">
        <v>188</v>
      </c>
      <c r="G627" s="75">
        <f t="shared" si="208"/>
        <v>0</v>
      </c>
      <c r="H627" s="75">
        <f t="shared" si="208"/>
        <v>0</v>
      </c>
    </row>
    <row r="628" spans="1:8" s="258" customFormat="1" ht="15" hidden="1" customHeight="1">
      <c r="A628" s="18" t="s">
        <v>189</v>
      </c>
      <c r="B628" s="26"/>
      <c r="C628" s="27"/>
      <c r="D628" s="27"/>
      <c r="E628" s="1"/>
      <c r="F628" s="27" t="s">
        <v>190</v>
      </c>
      <c r="G628" s="75">
        <f t="shared" si="208"/>
        <v>0</v>
      </c>
      <c r="H628" s="75">
        <f t="shared" si="208"/>
        <v>0</v>
      </c>
    </row>
    <row r="629" spans="1:8" s="259" customFormat="1" ht="15" hidden="1" customHeight="1">
      <c r="A629" s="28" t="s">
        <v>302</v>
      </c>
      <c r="B629" s="7"/>
      <c r="C629" s="8"/>
      <c r="D629" s="8"/>
      <c r="E629" s="9"/>
      <c r="F629" s="8" t="s">
        <v>303</v>
      </c>
      <c r="G629" s="57">
        <f t="shared" ref="G629:H629" si="209">SUM(G630:G632)</f>
        <v>0</v>
      </c>
      <c r="H629" s="57">
        <f t="shared" si="209"/>
        <v>0</v>
      </c>
    </row>
    <row r="630" spans="1:8" s="266" customFormat="1" ht="16.5" hidden="1" customHeight="1">
      <c r="A630" s="4" t="s">
        <v>631</v>
      </c>
      <c r="B630" s="7"/>
      <c r="C630" s="8"/>
      <c r="D630" s="8"/>
      <c r="E630" s="9"/>
      <c r="F630" s="8"/>
      <c r="G630" s="57">
        <f>'прил 10'!R1337</f>
        <v>0</v>
      </c>
      <c r="H630" s="57">
        <f>'прил 10'!S1337</f>
        <v>0</v>
      </c>
    </row>
    <row r="631" spans="1:8" s="266" customFormat="1" ht="26.25" hidden="1" customHeight="1">
      <c r="A631" s="4" t="s">
        <v>632</v>
      </c>
      <c r="B631" s="7"/>
      <c r="C631" s="8"/>
      <c r="D631" s="8"/>
      <c r="E631" s="9"/>
      <c r="F631" s="8"/>
      <c r="G631" s="57">
        <f>'прил 10'!R1338</f>
        <v>0</v>
      </c>
      <c r="H631" s="57">
        <f>'прил 10'!S1338</f>
        <v>0</v>
      </c>
    </row>
    <row r="632" spans="1:8" s="266" customFormat="1" ht="15.75" hidden="1" customHeight="1">
      <c r="A632" s="4" t="s">
        <v>770</v>
      </c>
      <c r="B632" s="7"/>
      <c r="C632" s="8"/>
      <c r="D632" s="8"/>
      <c r="E632" s="9"/>
      <c r="F632" s="8"/>
      <c r="G632" s="57">
        <f>'прил 10'!R1339</f>
        <v>0</v>
      </c>
      <c r="H632" s="57">
        <f>'прил 10'!S1339</f>
        <v>0</v>
      </c>
    </row>
    <row r="633" spans="1:8" s="258" customFormat="1" ht="19.5" customHeight="1">
      <c r="A633" s="170" t="s">
        <v>186</v>
      </c>
      <c r="B633" s="26" t="s">
        <v>296</v>
      </c>
      <c r="C633" s="27" t="s">
        <v>122</v>
      </c>
      <c r="D633" s="27" t="s">
        <v>340</v>
      </c>
      <c r="E633" s="1" t="s">
        <v>350</v>
      </c>
      <c r="F633" s="27"/>
      <c r="G633" s="75">
        <f t="shared" ref="G633:H634" si="210">G634</f>
        <v>14447</v>
      </c>
      <c r="H633" s="75">
        <f t="shared" si="210"/>
        <v>0</v>
      </c>
    </row>
    <row r="634" spans="1:8" s="258" customFormat="1" ht="24.75" customHeight="1">
      <c r="A634" s="18" t="s">
        <v>187</v>
      </c>
      <c r="B634" s="26"/>
      <c r="C634" s="27"/>
      <c r="D634" s="27"/>
      <c r="E634" s="1"/>
      <c r="F634" s="27" t="s">
        <v>188</v>
      </c>
      <c r="G634" s="75">
        <f t="shared" si="210"/>
        <v>14447</v>
      </c>
      <c r="H634" s="75">
        <f t="shared" si="210"/>
        <v>0</v>
      </c>
    </row>
    <row r="635" spans="1:8" s="258" customFormat="1" ht="15" customHeight="1">
      <c r="A635" s="18" t="s">
        <v>189</v>
      </c>
      <c r="B635" s="26"/>
      <c r="C635" s="27"/>
      <c r="D635" s="27"/>
      <c r="E635" s="1"/>
      <c r="F635" s="27" t="s">
        <v>190</v>
      </c>
      <c r="G635" s="75">
        <f t="shared" ref="G635:H635" si="211">G636+G638</f>
        <v>14447</v>
      </c>
      <c r="H635" s="75">
        <f t="shared" si="211"/>
        <v>0</v>
      </c>
    </row>
    <row r="636" spans="1:8" s="259" customFormat="1" ht="36" hidden="1" customHeight="1">
      <c r="A636" s="28" t="s">
        <v>578</v>
      </c>
      <c r="B636" s="7"/>
      <c r="C636" s="8"/>
      <c r="D636" s="8"/>
      <c r="E636" s="9"/>
      <c r="F636" s="8" t="s">
        <v>427</v>
      </c>
      <c r="G636" s="57">
        <f t="shared" ref="G636:H636" si="212">G637</f>
        <v>14447</v>
      </c>
      <c r="H636" s="57">
        <f t="shared" si="212"/>
        <v>0</v>
      </c>
    </row>
    <row r="637" spans="1:8" s="259" customFormat="1" ht="15.75" hidden="1" customHeight="1">
      <c r="A637" s="4" t="s">
        <v>581</v>
      </c>
      <c r="B637" s="7"/>
      <c r="C637" s="8"/>
      <c r="D637" s="8"/>
      <c r="E637" s="9"/>
      <c r="F637" s="8"/>
      <c r="G637" s="57">
        <f>'прил 10'!R885</f>
        <v>14447</v>
      </c>
      <c r="H637" s="57">
        <f>'прил 10'!S885</f>
        <v>0</v>
      </c>
    </row>
    <row r="638" spans="1:8" s="259" customFormat="1" ht="15" hidden="1" customHeight="1">
      <c r="A638" s="28" t="s">
        <v>302</v>
      </c>
      <c r="B638" s="7"/>
      <c r="C638" s="8"/>
      <c r="D638" s="8"/>
      <c r="E638" s="9"/>
      <c r="F638" s="8" t="s">
        <v>303</v>
      </c>
      <c r="G638" s="57">
        <f t="shared" ref="G638:H638" si="213">SUM(G639:G641)</f>
        <v>0</v>
      </c>
      <c r="H638" s="57">
        <f t="shared" si="213"/>
        <v>0</v>
      </c>
    </row>
    <row r="639" spans="1:8" s="266" customFormat="1" ht="17.25" hidden="1" customHeight="1">
      <c r="A639" s="4" t="s">
        <v>633</v>
      </c>
      <c r="B639" s="7"/>
      <c r="C639" s="8"/>
      <c r="D639" s="8"/>
      <c r="E639" s="9"/>
      <c r="F639" s="8"/>
      <c r="G639" s="57">
        <f>'прил 10'!R784</f>
        <v>0</v>
      </c>
      <c r="H639" s="57">
        <f>'прил 10'!S784</f>
        <v>0</v>
      </c>
    </row>
    <row r="640" spans="1:8" s="266" customFormat="1" ht="15.75" hidden="1" customHeight="1">
      <c r="A640" s="4" t="s">
        <v>754</v>
      </c>
      <c r="B640" s="7"/>
      <c r="C640" s="8"/>
      <c r="D640" s="8"/>
      <c r="E640" s="9"/>
      <c r="F640" s="8"/>
      <c r="G640" s="57">
        <f>'прил 10'!R888</f>
        <v>0</v>
      </c>
      <c r="H640" s="57">
        <f>'прил 10'!S888</f>
        <v>0</v>
      </c>
    </row>
    <row r="641" spans="1:8" s="266" customFormat="1" ht="17.25" hidden="1" customHeight="1">
      <c r="A641" s="4" t="s">
        <v>634</v>
      </c>
      <c r="B641" s="7"/>
      <c r="C641" s="8"/>
      <c r="D641" s="8"/>
      <c r="E641" s="9"/>
      <c r="F641" s="8"/>
      <c r="G641" s="57">
        <f>'прил 10'!R887</f>
        <v>0</v>
      </c>
      <c r="H641" s="57">
        <f>'прил 10'!S887</f>
        <v>0</v>
      </c>
    </row>
    <row r="642" spans="1:8" s="258" customFormat="1" ht="15" hidden="1" customHeight="1">
      <c r="A642" s="18" t="s">
        <v>337</v>
      </c>
      <c r="B642" s="26" t="s">
        <v>296</v>
      </c>
      <c r="C642" s="27" t="s">
        <v>122</v>
      </c>
      <c r="D642" s="27" t="s">
        <v>340</v>
      </c>
      <c r="E642" s="1" t="s">
        <v>381</v>
      </c>
      <c r="F642" s="27"/>
      <c r="G642" s="75">
        <f t="shared" ref="G642:H642" si="214">G643+G647</f>
        <v>0</v>
      </c>
      <c r="H642" s="75">
        <f t="shared" si="214"/>
        <v>0</v>
      </c>
    </row>
    <row r="643" spans="1:8" s="258" customFormat="1" ht="15.75" hidden="1" customHeight="1">
      <c r="A643" s="18" t="s">
        <v>175</v>
      </c>
      <c r="B643" s="26"/>
      <c r="C643" s="27"/>
      <c r="D643" s="27"/>
      <c r="E643" s="1"/>
      <c r="F643" s="27" t="s">
        <v>225</v>
      </c>
      <c r="G643" s="75">
        <f t="shared" ref="G643:H643" si="215">G644</f>
        <v>0</v>
      </c>
      <c r="H643" s="75">
        <f t="shared" si="215"/>
        <v>0</v>
      </c>
    </row>
    <row r="644" spans="1:8" s="258" customFormat="1" ht="15" hidden="1" customHeight="1">
      <c r="A644" s="18" t="s">
        <v>177</v>
      </c>
      <c r="B644" s="26"/>
      <c r="C644" s="27"/>
      <c r="D644" s="27"/>
      <c r="E644" s="1"/>
      <c r="F644" s="27" t="s">
        <v>614</v>
      </c>
      <c r="G644" s="75">
        <f t="shared" ref="G644:H644" si="216">SUM(G645:G646)</f>
        <v>0</v>
      </c>
      <c r="H644" s="75">
        <f t="shared" si="216"/>
        <v>0</v>
      </c>
    </row>
    <row r="645" spans="1:8" s="266" customFormat="1" ht="17.25" hidden="1" customHeight="1">
      <c r="A645" s="271" t="s">
        <v>635</v>
      </c>
      <c r="B645" s="7"/>
      <c r="C645" s="8"/>
      <c r="D645" s="8"/>
      <c r="E645" s="9"/>
      <c r="F645" s="8"/>
      <c r="G645" s="57">
        <f>'прил 10'!R1319</f>
        <v>0</v>
      </c>
      <c r="H645" s="57">
        <f>'прил 10'!S1319</f>
        <v>0</v>
      </c>
    </row>
    <row r="646" spans="1:8" s="266" customFormat="1" ht="26.25" hidden="1" customHeight="1">
      <c r="A646" s="271" t="s">
        <v>636</v>
      </c>
      <c r="B646" s="7"/>
      <c r="C646" s="8"/>
      <c r="D646" s="8"/>
      <c r="E646" s="9"/>
      <c r="F646" s="8"/>
      <c r="G646" s="57">
        <f>'прил 10'!R1320</f>
        <v>0</v>
      </c>
      <c r="H646" s="57">
        <f>'прил 10'!S1320</f>
        <v>0</v>
      </c>
    </row>
    <row r="647" spans="1:8" s="258" customFormat="1" ht="24.75" hidden="1" customHeight="1">
      <c r="A647" s="18" t="s">
        <v>187</v>
      </c>
      <c r="B647" s="26"/>
      <c r="C647" s="27"/>
      <c r="D647" s="27"/>
      <c r="E647" s="1"/>
      <c r="F647" s="27" t="s">
        <v>188</v>
      </c>
      <c r="G647" s="75">
        <f t="shared" ref="G647:H647" si="217">G648+G658</f>
        <v>0</v>
      </c>
      <c r="H647" s="75">
        <f t="shared" si="217"/>
        <v>0</v>
      </c>
    </row>
    <row r="648" spans="1:8" s="258" customFormat="1" ht="15" hidden="1" customHeight="1">
      <c r="A648" s="18" t="s">
        <v>189</v>
      </c>
      <c r="B648" s="26"/>
      <c r="C648" s="27"/>
      <c r="D648" s="27"/>
      <c r="E648" s="1"/>
      <c r="F648" s="27" t="s">
        <v>190</v>
      </c>
      <c r="G648" s="75">
        <f t="shared" ref="G648:H648" si="218">G649</f>
        <v>0</v>
      </c>
      <c r="H648" s="75">
        <f t="shared" si="218"/>
        <v>0</v>
      </c>
    </row>
    <row r="649" spans="1:8" s="259" customFormat="1" ht="15" hidden="1" customHeight="1">
      <c r="A649" s="28" t="s">
        <v>302</v>
      </c>
      <c r="B649" s="7"/>
      <c r="C649" s="8"/>
      <c r="D649" s="8"/>
      <c r="E649" s="9"/>
      <c r="F649" s="8" t="s">
        <v>303</v>
      </c>
      <c r="G649" s="57">
        <f t="shared" ref="G649:H649" si="219">SUM(G650:G657)</f>
        <v>0</v>
      </c>
      <c r="H649" s="57">
        <f t="shared" si="219"/>
        <v>0</v>
      </c>
    </row>
    <row r="650" spans="1:8" s="266" customFormat="1" ht="17.25" hidden="1" customHeight="1">
      <c r="A650" s="4" t="s">
        <v>637</v>
      </c>
      <c r="B650" s="7"/>
      <c r="C650" s="8"/>
      <c r="D650" s="8"/>
      <c r="E650" s="9"/>
      <c r="F650" s="8"/>
      <c r="G650" s="57">
        <f>'прил 10'!R1323</f>
        <v>0</v>
      </c>
      <c r="H650" s="57">
        <f>'прил 10'!S1323</f>
        <v>0</v>
      </c>
    </row>
    <row r="651" spans="1:8" s="266" customFormat="1" ht="16.5" hidden="1" customHeight="1">
      <c r="A651" s="4" t="s">
        <v>638</v>
      </c>
      <c r="B651" s="7"/>
      <c r="C651" s="8"/>
      <c r="D651" s="8"/>
      <c r="E651" s="9"/>
      <c r="F651" s="8"/>
      <c r="G651" s="57">
        <f>'прил 10'!R1324</f>
        <v>0</v>
      </c>
      <c r="H651" s="57">
        <f>'прил 10'!S1324</f>
        <v>0</v>
      </c>
    </row>
    <row r="652" spans="1:8" s="266" customFormat="1" ht="17.25" hidden="1" customHeight="1">
      <c r="A652" s="4" t="s">
        <v>640</v>
      </c>
      <c r="B652" s="7"/>
      <c r="C652" s="8"/>
      <c r="D652" s="8"/>
      <c r="E652" s="9"/>
      <c r="F652" s="8"/>
      <c r="G652" s="57">
        <f>'прил 10'!R1309+'прил 10'!R1327+'прил 10'!R1345</f>
        <v>0</v>
      </c>
      <c r="H652" s="57">
        <f>'прил 10'!S1309+'прил 10'!S1327+'прил 10'!S1345</f>
        <v>0</v>
      </c>
    </row>
    <row r="653" spans="1:8" s="266" customFormat="1" ht="23.25" hidden="1" customHeight="1">
      <c r="A653" s="4" t="s">
        <v>641</v>
      </c>
      <c r="B653" s="7"/>
      <c r="C653" s="8"/>
      <c r="D653" s="8"/>
      <c r="E653" s="9"/>
      <c r="F653" s="8"/>
      <c r="G653" s="57">
        <f>'прил 10'!R1310+'прил 10'!R1330</f>
        <v>0</v>
      </c>
      <c r="H653" s="57">
        <f>'прил 10'!S1310+'прил 10'!S1330</f>
        <v>0</v>
      </c>
    </row>
    <row r="654" spans="1:8" s="266" customFormat="1" ht="17.25" hidden="1" customHeight="1">
      <c r="A654" s="4" t="s">
        <v>642</v>
      </c>
      <c r="B654" s="7"/>
      <c r="C654" s="8"/>
      <c r="D654" s="8"/>
      <c r="E654" s="9"/>
      <c r="F654" s="8"/>
      <c r="G654" s="57">
        <f>'прил 10'!R1331</f>
        <v>0</v>
      </c>
      <c r="H654" s="57">
        <f>'прил 10'!S1331</f>
        <v>0</v>
      </c>
    </row>
    <row r="655" spans="1:8" s="266" customFormat="1" ht="17.25" hidden="1" customHeight="1">
      <c r="A655" s="271" t="s">
        <v>635</v>
      </c>
      <c r="B655" s="7"/>
      <c r="C655" s="8"/>
      <c r="D655" s="8"/>
      <c r="E655" s="9"/>
      <c r="F655" s="8"/>
      <c r="G655" s="57">
        <f>'прил 10'!R1328</f>
        <v>0</v>
      </c>
      <c r="H655" s="57">
        <f>'прил 10'!S1328</f>
        <v>0</v>
      </c>
    </row>
    <row r="656" spans="1:8" s="266" customFormat="1" ht="26.25" hidden="1" customHeight="1">
      <c r="A656" s="271" t="s">
        <v>636</v>
      </c>
      <c r="B656" s="7"/>
      <c r="C656" s="8"/>
      <c r="D656" s="8"/>
      <c r="E656" s="9"/>
      <c r="F656" s="8"/>
      <c r="G656" s="57">
        <f>'прил 10'!R1329</f>
        <v>0</v>
      </c>
      <c r="H656" s="57">
        <f>'прил 10'!S1329</f>
        <v>0</v>
      </c>
    </row>
    <row r="657" spans="1:8" s="266" customFormat="1" ht="17.25" hidden="1" customHeight="1">
      <c r="A657" s="4" t="s">
        <v>771</v>
      </c>
      <c r="B657" s="7"/>
      <c r="C657" s="8"/>
      <c r="D657" s="8"/>
      <c r="E657" s="9"/>
      <c r="F657" s="8"/>
      <c r="G657" s="57">
        <f>'прил 10'!R1325</f>
        <v>0</v>
      </c>
      <c r="H657" s="57">
        <f>'прил 10'!S1325</f>
        <v>0</v>
      </c>
    </row>
    <row r="658" spans="1:8" s="258" customFormat="1" ht="26.25" hidden="1" customHeight="1">
      <c r="A658" s="18" t="s">
        <v>192</v>
      </c>
      <c r="B658" s="26"/>
      <c r="C658" s="27"/>
      <c r="D658" s="27"/>
      <c r="E658" s="1"/>
      <c r="F658" s="27" t="s">
        <v>193</v>
      </c>
      <c r="G658" s="75">
        <f t="shared" ref="G658:H659" si="220">G659</f>
        <v>0</v>
      </c>
      <c r="H658" s="75">
        <f t="shared" si="220"/>
        <v>0</v>
      </c>
    </row>
    <row r="659" spans="1:8" s="259" customFormat="1" ht="27" hidden="1" customHeight="1">
      <c r="A659" s="28" t="s">
        <v>624</v>
      </c>
      <c r="B659" s="7"/>
      <c r="C659" s="8"/>
      <c r="D659" s="8"/>
      <c r="E659" s="9"/>
      <c r="F659" s="8" t="s">
        <v>622</v>
      </c>
      <c r="G659" s="57">
        <f t="shared" si="220"/>
        <v>0</v>
      </c>
      <c r="H659" s="57">
        <f t="shared" si="220"/>
        <v>0</v>
      </c>
    </row>
    <row r="660" spans="1:8" s="266" customFormat="1" ht="15.75" hidden="1" customHeight="1">
      <c r="A660" s="4" t="s">
        <v>639</v>
      </c>
      <c r="B660" s="7"/>
      <c r="C660" s="8"/>
      <c r="D660" s="8"/>
      <c r="E660" s="9"/>
      <c r="F660" s="8"/>
      <c r="G660" s="57">
        <f>'прил 10'!R1333</f>
        <v>0</v>
      </c>
      <c r="H660" s="57">
        <f>'прил 10'!S1333</f>
        <v>0</v>
      </c>
    </row>
    <row r="661" spans="1:8" s="264" customFormat="1" ht="27.75" customHeight="1">
      <c r="A661" s="187" t="s">
        <v>668</v>
      </c>
      <c r="B661" s="267" t="s">
        <v>287</v>
      </c>
      <c r="C661" s="268" t="s">
        <v>122</v>
      </c>
      <c r="D661" s="272" t="s">
        <v>340</v>
      </c>
      <c r="E661" s="269" t="s">
        <v>123</v>
      </c>
      <c r="F661" s="268"/>
      <c r="G661" s="270">
        <f t="shared" ref="G661:H665" si="221">G662</f>
        <v>768.5</v>
      </c>
      <c r="H661" s="270">
        <f t="shared" si="221"/>
        <v>0</v>
      </c>
    </row>
    <row r="662" spans="1:8" ht="29.25" customHeight="1">
      <c r="A662" s="18" t="s">
        <v>868</v>
      </c>
      <c r="B662" s="26" t="s">
        <v>287</v>
      </c>
      <c r="C662" s="27" t="s">
        <v>122</v>
      </c>
      <c r="D662" s="27" t="s">
        <v>340</v>
      </c>
      <c r="E662" s="1" t="s">
        <v>869</v>
      </c>
      <c r="F662" s="27"/>
      <c r="G662" s="75">
        <f t="shared" si="221"/>
        <v>768.5</v>
      </c>
      <c r="H662" s="75">
        <f t="shared" si="221"/>
        <v>0</v>
      </c>
    </row>
    <row r="663" spans="1:8" s="258" customFormat="1" ht="15.75" customHeight="1">
      <c r="A663" s="18" t="s">
        <v>175</v>
      </c>
      <c r="B663" s="26"/>
      <c r="C663" s="27"/>
      <c r="D663" s="27"/>
      <c r="E663" s="1"/>
      <c r="F663" s="27" t="s">
        <v>225</v>
      </c>
      <c r="G663" s="75">
        <f t="shared" si="221"/>
        <v>768.5</v>
      </c>
      <c r="H663" s="75">
        <f t="shared" si="221"/>
        <v>0</v>
      </c>
    </row>
    <row r="664" spans="1:8" s="258" customFormat="1" ht="18" customHeight="1">
      <c r="A664" s="18" t="s">
        <v>176</v>
      </c>
      <c r="B664" s="273"/>
      <c r="C664" s="274"/>
      <c r="D664" s="274"/>
      <c r="E664" s="275"/>
      <c r="F664" s="27" t="s">
        <v>502</v>
      </c>
      <c r="G664" s="75">
        <f t="shared" si="221"/>
        <v>768.5</v>
      </c>
      <c r="H664" s="75">
        <f t="shared" si="221"/>
        <v>0</v>
      </c>
    </row>
    <row r="665" spans="1:8" s="259" customFormat="1" ht="18" hidden="1" customHeight="1">
      <c r="A665" s="28" t="s">
        <v>664</v>
      </c>
      <c r="B665" s="7"/>
      <c r="C665" s="8"/>
      <c r="D665" s="8"/>
      <c r="E665" s="9"/>
      <c r="F665" s="8" t="s">
        <v>663</v>
      </c>
      <c r="G665" s="57">
        <f t="shared" si="221"/>
        <v>768.5</v>
      </c>
      <c r="H665" s="57">
        <f t="shared" si="221"/>
        <v>0</v>
      </c>
    </row>
    <row r="666" spans="1:8" s="266" customFormat="1" ht="15.75" hidden="1" customHeight="1">
      <c r="A666" s="4" t="s">
        <v>665</v>
      </c>
      <c r="B666" s="7"/>
      <c r="C666" s="8"/>
      <c r="D666" s="8"/>
      <c r="E666" s="9"/>
      <c r="F666" s="8"/>
      <c r="G666" s="57">
        <f>'прил 10'!R633</f>
        <v>768.5</v>
      </c>
      <c r="H666" s="57">
        <f>'прил 10'!S633</f>
        <v>0</v>
      </c>
    </row>
    <row r="667" spans="1:8" s="277" customFormat="1" ht="30" customHeight="1">
      <c r="A667" s="138" t="s">
        <v>749</v>
      </c>
      <c r="B667" s="267" t="s">
        <v>281</v>
      </c>
      <c r="C667" s="268" t="s">
        <v>122</v>
      </c>
      <c r="D667" s="268" t="s">
        <v>340</v>
      </c>
      <c r="E667" s="269" t="s">
        <v>123</v>
      </c>
      <c r="F667" s="276"/>
      <c r="G667" s="270">
        <f>G668+G676+G686</f>
        <v>5157.1000000000004</v>
      </c>
      <c r="H667" s="270">
        <f>H668+H676+H686</f>
        <v>5231.1000000000004</v>
      </c>
    </row>
    <row r="668" spans="1:8" ht="18.75" customHeight="1">
      <c r="A668" s="18" t="s">
        <v>186</v>
      </c>
      <c r="B668" s="26" t="s">
        <v>281</v>
      </c>
      <c r="C668" s="27" t="s">
        <v>122</v>
      </c>
      <c r="D668" s="27" t="s">
        <v>340</v>
      </c>
      <c r="E668" s="1" t="s">
        <v>350</v>
      </c>
      <c r="F668" s="27"/>
      <c r="G668" s="75">
        <f t="shared" ref="G668:H669" si="222">G669</f>
        <v>5157.1000000000004</v>
      </c>
      <c r="H668" s="75">
        <f t="shared" si="222"/>
        <v>5231.1000000000004</v>
      </c>
    </row>
    <row r="669" spans="1:8" s="258" customFormat="1" ht="24.75" customHeight="1">
      <c r="A669" s="18" t="s">
        <v>187</v>
      </c>
      <c r="B669" s="26"/>
      <c r="C669" s="27"/>
      <c r="D669" s="27"/>
      <c r="E669" s="1"/>
      <c r="F669" s="27" t="s">
        <v>188</v>
      </c>
      <c r="G669" s="75">
        <f t="shared" si="222"/>
        <v>5157.1000000000004</v>
      </c>
      <c r="H669" s="75">
        <f t="shared" si="222"/>
        <v>5231.1000000000004</v>
      </c>
    </row>
    <row r="670" spans="1:8" s="258" customFormat="1" ht="15" customHeight="1">
      <c r="A670" s="18" t="s">
        <v>189</v>
      </c>
      <c r="B670" s="26"/>
      <c r="C670" s="27"/>
      <c r="D670" s="27"/>
      <c r="E670" s="1"/>
      <c r="F670" s="27" t="s">
        <v>190</v>
      </c>
      <c r="G670" s="75">
        <f t="shared" ref="G670:H670" si="223">G671+G673</f>
        <v>5157.1000000000004</v>
      </c>
      <c r="H670" s="75">
        <f t="shared" si="223"/>
        <v>5231.1000000000004</v>
      </c>
    </row>
    <row r="671" spans="1:8" s="259" customFormat="1" ht="36.75" hidden="1" customHeight="1">
      <c r="A671" s="28" t="s">
        <v>578</v>
      </c>
      <c r="B671" s="7"/>
      <c r="C671" s="8"/>
      <c r="D671" s="8"/>
      <c r="E671" s="9"/>
      <c r="F671" s="8" t="s">
        <v>427</v>
      </c>
      <c r="G671" s="57">
        <f t="shared" ref="G671:H671" si="224">G672</f>
        <v>5157.1000000000004</v>
      </c>
      <c r="H671" s="57">
        <f t="shared" si="224"/>
        <v>5231.1000000000004</v>
      </c>
    </row>
    <row r="672" spans="1:8" s="266" customFormat="1" ht="15.75" hidden="1" customHeight="1">
      <c r="A672" s="4" t="s">
        <v>666</v>
      </c>
      <c r="B672" s="7"/>
      <c r="C672" s="8"/>
      <c r="D672" s="8"/>
      <c r="E672" s="9"/>
      <c r="F672" s="8"/>
      <c r="G672" s="57">
        <f>'прил 10'!R483</f>
        <v>5157.1000000000004</v>
      </c>
      <c r="H672" s="57">
        <f>'прил 10'!S483</f>
        <v>5231.1000000000004</v>
      </c>
    </row>
    <row r="673" spans="1:9" s="266" customFormat="1" ht="15.75" hidden="1" customHeight="1">
      <c r="A673" s="28" t="s">
        <v>302</v>
      </c>
      <c r="B673" s="7"/>
      <c r="C673" s="8"/>
      <c r="D673" s="8"/>
      <c r="E673" s="9"/>
      <c r="F673" s="8" t="s">
        <v>303</v>
      </c>
      <c r="G673" s="57">
        <f t="shared" ref="G673:H673" si="225">SUM(G674:G675)</f>
        <v>0</v>
      </c>
      <c r="H673" s="57">
        <f t="shared" si="225"/>
        <v>0</v>
      </c>
    </row>
    <row r="674" spans="1:9" s="266" customFormat="1" ht="15.75" hidden="1" customHeight="1">
      <c r="A674" s="4" t="s">
        <v>788</v>
      </c>
      <c r="B674" s="7"/>
      <c r="C674" s="8"/>
      <c r="D674" s="8"/>
      <c r="E674" s="9"/>
      <c r="F674" s="8"/>
      <c r="G674" s="57">
        <f>'прил 10'!R484</f>
        <v>0</v>
      </c>
      <c r="H674" s="57">
        <f>'прил 10'!S484</f>
        <v>0</v>
      </c>
    </row>
    <row r="675" spans="1:9" s="266" customFormat="1" ht="15.75" hidden="1" customHeight="1">
      <c r="A675" s="4" t="s">
        <v>787</v>
      </c>
      <c r="B675" s="7"/>
      <c r="C675" s="8"/>
      <c r="D675" s="8"/>
      <c r="E675" s="9"/>
      <c r="F675" s="8"/>
      <c r="G675" s="57">
        <f>'прил 10'!R485</f>
        <v>0</v>
      </c>
      <c r="H675" s="57">
        <f>'прил 10'!S485</f>
        <v>0</v>
      </c>
    </row>
    <row r="676" spans="1:9" ht="27" hidden="1" customHeight="1">
      <c r="A676" s="18" t="s">
        <v>671</v>
      </c>
      <c r="B676" s="26" t="s">
        <v>281</v>
      </c>
      <c r="C676" s="27" t="s">
        <v>122</v>
      </c>
      <c r="D676" s="27" t="s">
        <v>340</v>
      </c>
      <c r="E676" s="1" t="s">
        <v>358</v>
      </c>
      <c r="F676" s="27"/>
      <c r="G676" s="75">
        <f t="shared" ref="G676:H676" si="226">G681</f>
        <v>0</v>
      </c>
      <c r="H676" s="75">
        <f t="shared" si="226"/>
        <v>0</v>
      </c>
      <c r="I676" s="278"/>
    </row>
    <row r="677" spans="1:9" s="258" customFormat="1" ht="15.75" hidden="1" customHeight="1">
      <c r="A677" s="18" t="s">
        <v>140</v>
      </c>
      <c r="B677" s="26"/>
      <c r="C677" s="27"/>
      <c r="D677" s="27"/>
      <c r="E677" s="1"/>
      <c r="F677" s="27" t="s">
        <v>141</v>
      </c>
      <c r="G677" s="75">
        <f t="shared" ref="G677:H679" si="227">G678</f>
        <v>0</v>
      </c>
      <c r="H677" s="75">
        <f t="shared" si="227"/>
        <v>0</v>
      </c>
    </row>
    <row r="678" spans="1:9" s="258" customFormat="1" ht="27" hidden="1" customHeight="1">
      <c r="A678" s="18" t="s">
        <v>142</v>
      </c>
      <c r="B678" s="273"/>
      <c r="C678" s="274"/>
      <c r="D678" s="274"/>
      <c r="E678" s="275"/>
      <c r="F678" s="27" t="s">
        <v>143</v>
      </c>
      <c r="G678" s="75">
        <f t="shared" si="227"/>
        <v>0</v>
      </c>
      <c r="H678" s="75">
        <f t="shared" si="227"/>
        <v>0</v>
      </c>
    </row>
    <row r="679" spans="1:9" s="259" customFormat="1" ht="18.75" hidden="1" customHeight="1">
      <c r="A679" s="28" t="s">
        <v>670</v>
      </c>
      <c r="B679" s="7"/>
      <c r="C679" s="8"/>
      <c r="D679" s="8"/>
      <c r="E679" s="9"/>
      <c r="F679" s="8" t="s">
        <v>387</v>
      </c>
      <c r="G679" s="57">
        <f t="shared" si="227"/>
        <v>0</v>
      </c>
      <c r="H679" s="57">
        <f t="shared" si="227"/>
        <v>0</v>
      </c>
    </row>
    <row r="680" spans="1:9" s="259" customFormat="1" ht="15.75" hidden="1" customHeight="1">
      <c r="A680" s="4" t="s">
        <v>779</v>
      </c>
      <c r="B680" s="7"/>
      <c r="C680" s="8"/>
      <c r="D680" s="8"/>
      <c r="E680" s="9"/>
      <c r="F680" s="8"/>
      <c r="G680" s="57">
        <f>'прил 10'!R410</f>
        <v>0</v>
      </c>
      <c r="H680" s="57">
        <f>'прил 10'!S410</f>
        <v>0</v>
      </c>
    </row>
    <row r="681" spans="1:9" s="258" customFormat="1" ht="24.75" hidden="1" customHeight="1">
      <c r="A681" s="18" t="s">
        <v>242</v>
      </c>
      <c r="B681" s="26"/>
      <c r="C681" s="27"/>
      <c r="D681" s="27"/>
      <c r="E681" s="1"/>
      <c r="F681" s="27" t="s">
        <v>243</v>
      </c>
      <c r="G681" s="75">
        <f t="shared" ref="G681:H682" si="228">G682</f>
        <v>0</v>
      </c>
      <c r="H681" s="75">
        <f t="shared" si="228"/>
        <v>0</v>
      </c>
    </row>
    <row r="682" spans="1:9" s="258" customFormat="1" ht="18" hidden="1" customHeight="1">
      <c r="A682" s="18" t="s">
        <v>244</v>
      </c>
      <c r="B682" s="273"/>
      <c r="C682" s="274"/>
      <c r="D682" s="274"/>
      <c r="E682" s="275"/>
      <c r="F682" s="27" t="s">
        <v>245</v>
      </c>
      <c r="G682" s="75">
        <f t="shared" si="228"/>
        <v>0</v>
      </c>
      <c r="H682" s="75">
        <f t="shared" si="228"/>
        <v>0</v>
      </c>
    </row>
    <row r="683" spans="1:9" s="259" customFormat="1" ht="27.75" hidden="1" customHeight="1">
      <c r="A683" s="28" t="s">
        <v>673</v>
      </c>
      <c r="B683" s="7"/>
      <c r="C683" s="8"/>
      <c r="D683" s="8"/>
      <c r="E683" s="9"/>
      <c r="F683" s="8" t="s">
        <v>672</v>
      </c>
      <c r="G683" s="57">
        <f>SUM(G684:G685)</f>
        <v>0</v>
      </c>
      <c r="H683" s="57">
        <f>SUM(H684:H685)</f>
        <v>0</v>
      </c>
    </row>
    <row r="684" spans="1:9" s="266" customFormat="1" ht="15.75" hidden="1" customHeight="1">
      <c r="A684" s="4" t="s">
        <v>674</v>
      </c>
      <c r="B684" s="7"/>
      <c r="C684" s="8"/>
      <c r="D684" s="8"/>
      <c r="E684" s="9"/>
      <c r="F684" s="8"/>
      <c r="G684" s="57">
        <f>'прил 10'!R535</f>
        <v>0</v>
      </c>
      <c r="H684" s="57">
        <f>'прил 10'!S535</f>
        <v>0</v>
      </c>
    </row>
    <row r="685" spans="1:9" s="282" customFormat="1" ht="15.75" hidden="1" customHeight="1">
      <c r="A685" s="4" t="s">
        <v>822</v>
      </c>
      <c r="B685" s="279"/>
      <c r="C685" s="280"/>
      <c r="D685" s="280"/>
      <c r="E685" s="281"/>
      <c r="F685" s="280"/>
      <c r="G685" s="57">
        <f>'прил 10'!R536</f>
        <v>0</v>
      </c>
      <c r="H685" s="57">
        <f>'прил 10'!S536</f>
        <v>0</v>
      </c>
    </row>
    <row r="686" spans="1:9" ht="25.5" hidden="1" customHeight="1">
      <c r="A686" s="18" t="s">
        <v>351</v>
      </c>
      <c r="B686" s="26" t="s">
        <v>281</v>
      </c>
      <c r="C686" s="27" t="s">
        <v>122</v>
      </c>
      <c r="D686" s="27" t="s">
        <v>340</v>
      </c>
      <c r="E686" s="1" t="s">
        <v>352</v>
      </c>
      <c r="F686" s="27"/>
      <c r="G686" s="75">
        <f>G687+G691</f>
        <v>0</v>
      </c>
      <c r="H686" s="75">
        <f>H687+H691</f>
        <v>0</v>
      </c>
    </row>
    <row r="687" spans="1:9" s="258" customFormat="1" ht="15.75" hidden="1" customHeight="1">
      <c r="A687" s="18" t="s">
        <v>140</v>
      </c>
      <c r="B687" s="26"/>
      <c r="C687" s="27"/>
      <c r="D687" s="27"/>
      <c r="E687" s="1"/>
      <c r="F687" s="27" t="s">
        <v>141</v>
      </c>
      <c r="G687" s="75">
        <f t="shared" ref="G687:H688" si="229">G688</f>
        <v>0</v>
      </c>
      <c r="H687" s="75">
        <f t="shared" si="229"/>
        <v>0</v>
      </c>
    </row>
    <row r="688" spans="1:9" s="258" customFormat="1" ht="27" hidden="1" customHeight="1">
      <c r="A688" s="18" t="s">
        <v>142</v>
      </c>
      <c r="B688" s="273"/>
      <c r="C688" s="274"/>
      <c r="D688" s="274"/>
      <c r="E688" s="275"/>
      <c r="F688" s="27" t="s">
        <v>143</v>
      </c>
      <c r="G688" s="75">
        <f t="shared" si="229"/>
        <v>0</v>
      </c>
      <c r="H688" s="75">
        <f t="shared" si="229"/>
        <v>0</v>
      </c>
    </row>
    <row r="689" spans="1:8" s="259" customFormat="1" ht="18.75" hidden="1" customHeight="1">
      <c r="A689" s="28" t="s">
        <v>670</v>
      </c>
      <c r="B689" s="7"/>
      <c r="C689" s="8"/>
      <c r="D689" s="8"/>
      <c r="E689" s="9"/>
      <c r="F689" s="8" t="s">
        <v>387</v>
      </c>
      <c r="G689" s="57">
        <f>SUM(G690:G690)</f>
        <v>0</v>
      </c>
      <c r="H689" s="57">
        <f>SUM(H690:H690)</f>
        <v>0</v>
      </c>
    </row>
    <row r="690" spans="1:8" s="266" customFormat="1" ht="25.5" hidden="1" customHeight="1">
      <c r="A690" s="4" t="str">
        <f>'прил 10'!A442</f>
        <v>Устройство тротуара вдоль ул. Рождественская</v>
      </c>
      <c r="B690" s="7"/>
      <c r="C690" s="8"/>
      <c r="D690" s="8"/>
      <c r="E690" s="9"/>
      <c r="F690" s="8"/>
      <c r="G690" s="57">
        <f>'прил 10'!R442</f>
        <v>0</v>
      </c>
      <c r="H690" s="57">
        <f>'прил 10'!S442</f>
        <v>0</v>
      </c>
    </row>
    <row r="691" spans="1:8" s="258" customFormat="1" ht="24.75" hidden="1" customHeight="1">
      <c r="A691" s="18" t="s">
        <v>242</v>
      </c>
      <c r="B691" s="26"/>
      <c r="C691" s="27"/>
      <c r="D691" s="27"/>
      <c r="E691" s="1"/>
      <c r="F691" s="27" t="s">
        <v>243</v>
      </c>
      <c r="G691" s="75">
        <f t="shared" ref="G691:H693" si="230">G692</f>
        <v>0</v>
      </c>
      <c r="H691" s="75">
        <f t="shared" si="230"/>
        <v>0</v>
      </c>
    </row>
    <row r="692" spans="1:8" s="258" customFormat="1" ht="18" hidden="1" customHeight="1">
      <c r="A692" s="18" t="s">
        <v>244</v>
      </c>
      <c r="B692" s="273"/>
      <c r="C692" s="274"/>
      <c r="D692" s="274"/>
      <c r="E692" s="275"/>
      <c r="F692" s="27" t="s">
        <v>245</v>
      </c>
      <c r="G692" s="75">
        <f t="shared" si="230"/>
        <v>0</v>
      </c>
      <c r="H692" s="75">
        <f t="shared" si="230"/>
        <v>0</v>
      </c>
    </row>
    <row r="693" spans="1:8" s="259" customFormat="1" ht="27.75" hidden="1" customHeight="1">
      <c r="A693" s="28" t="s">
        <v>673</v>
      </c>
      <c r="B693" s="7"/>
      <c r="C693" s="8"/>
      <c r="D693" s="8"/>
      <c r="E693" s="9"/>
      <c r="F693" s="8" t="s">
        <v>672</v>
      </c>
      <c r="G693" s="57">
        <f t="shared" si="230"/>
        <v>0</v>
      </c>
      <c r="H693" s="57">
        <f t="shared" si="230"/>
        <v>0</v>
      </c>
    </row>
    <row r="694" spans="1:8" s="282" customFormat="1" ht="15.75" hidden="1" customHeight="1">
      <c r="A694" s="51"/>
      <c r="B694" s="279"/>
      <c r="C694" s="280"/>
      <c r="D694" s="280"/>
      <c r="E694" s="281"/>
      <c r="F694" s="280"/>
      <c r="G694" s="283"/>
      <c r="H694" s="283"/>
    </row>
    <row r="695" spans="1:8" s="264" customFormat="1" ht="30" customHeight="1">
      <c r="A695" s="187" t="s">
        <v>669</v>
      </c>
      <c r="B695" s="267" t="s">
        <v>312</v>
      </c>
      <c r="C695" s="268" t="s">
        <v>122</v>
      </c>
      <c r="D695" s="268" t="s">
        <v>340</v>
      </c>
      <c r="E695" s="269" t="s">
        <v>341</v>
      </c>
      <c r="F695" s="276"/>
      <c r="G695" s="270">
        <f>G708+G731+G736+G756+G761+G773+G778+G705+G696+G726</f>
        <v>63076.399999999994</v>
      </c>
      <c r="H695" s="270">
        <f>H708+H731+H736+H756+H761+H773+H778+H705+H696+H726</f>
        <v>63969.4</v>
      </c>
    </row>
    <row r="696" spans="1:8" s="264" customFormat="1" ht="66" customHeight="1">
      <c r="A696" s="18" t="s">
        <v>820</v>
      </c>
      <c r="B696" s="26" t="s">
        <v>312</v>
      </c>
      <c r="C696" s="27" t="s">
        <v>122</v>
      </c>
      <c r="D696" s="27" t="s">
        <v>340</v>
      </c>
      <c r="E696" s="1" t="s">
        <v>819</v>
      </c>
      <c r="F696" s="77"/>
      <c r="G696" s="75">
        <f t="shared" ref="G696:H696" si="231">G697</f>
        <v>13367.6</v>
      </c>
      <c r="H696" s="75">
        <f t="shared" si="231"/>
        <v>13396.4</v>
      </c>
    </row>
    <row r="697" spans="1:8" s="258" customFormat="1" ht="15.75" customHeight="1">
      <c r="A697" s="18" t="s">
        <v>140</v>
      </c>
      <c r="B697" s="26"/>
      <c r="C697" s="27"/>
      <c r="D697" s="27"/>
      <c r="E697" s="1"/>
      <c r="F697" s="27" t="s">
        <v>141</v>
      </c>
      <c r="G697" s="75">
        <f t="shared" ref="G697:H698" si="232">G698</f>
        <v>13367.6</v>
      </c>
      <c r="H697" s="75">
        <f t="shared" si="232"/>
        <v>13396.4</v>
      </c>
    </row>
    <row r="698" spans="1:8" s="258" customFormat="1" ht="25.5" customHeight="1">
      <c r="A698" s="18" t="s">
        <v>142</v>
      </c>
      <c r="B698" s="26"/>
      <c r="C698" s="27"/>
      <c r="D698" s="27"/>
      <c r="E698" s="1"/>
      <c r="F698" s="27" t="s">
        <v>143</v>
      </c>
      <c r="G698" s="75">
        <f t="shared" si="232"/>
        <v>13367.6</v>
      </c>
      <c r="H698" s="75">
        <f t="shared" si="232"/>
        <v>13396.4</v>
      </c>
    </row>
    <row r="699" spans="1:8" s="259" customFormat="1" ht="16.5" hidden="1" customHeight="1">
      <c r="A699" s="28" t="s">
        <v>670</v>
      </c>
      <c r="B699" s="7"/>
      <c r="C699" s="8"/>
      <c r="D699" s="8"/>
      <c r="E699" s="9"/>
      <c r="F699" s="8" t="s">
        <v>387</v>
      </c>
      <c r="G699" s="57">
        <f>SUM(G700:G704)</f>
        <v>13367.6</v>
      </c>
      <c r="H699" s="57">
        <f>SUM(H700:H704)</f>
        <v>13396.4</v>
      </c>
    </row>
    <row r="700" spans="1:8" s="282" customFormat="1" ht="15.75" hidden="1" customHeight="1">
      <c r="A700" s="41" t="str">
        <f>'прил 10'!A447</f>
        <v>Ремонтные работы автомобильных дорог</v>
      </c>
      <c r="B700" s="279"/>
      <c r="C700" s="280"/>
      <c r="D700" s="280"/>
      <c r="E700" s="281"/>
      <c r="F700" s="280"/>
      <c r="G700" s="57">
        <f>'прил 10'!R447</f>
        <v>13367.6</v>
      </c>
      <c r="H700" s="57">
        <f>'прил 10'!S447</f>
        <v>13396.4</v>
      </c>
    </row>
    <row r="701" spans="1:8" s="282" customFormat="1" ht="24" hidden="1" customHeight="1">
      <c r="A701" s="41">
        <f>'прил 10'!A448</f>
        <v>0</v>
      </c>
      <c r="B701" s="279"/>
      <c r="C701" s="280"/>
      <c r="D701" s="280"/>
      <c r="E701" s="281"/>
      <c r="F701" s="280"/>
      <c r="G701" s="57">
        <f>'прил 10'!R448</f>
        <v>0</v>
      </c>
      <c r="H701" s="57">
        <f>'прил 10'!S448</f>
        <v>0</v>
      </c>
    </row>
    <row r="702" spans="1:8" s="282" customFormat="1" ht="18.75" hidden="1" customHeight="1">
      <c r="A702" s="41">
        <f>'прил 10'!A449</f>
        <v>0</v>
      </c>
      <c r="B702" s="279"/>
      <c r="C702" s="280"/>
      <c r="D702" s="280"/>
      <c r="E702" s="281"/>
      <c r="F702" s="280"/>
      <c r="G702" s="57">
        <f>'прил 10'!R449</f>
        <v>0</v>
      </c>
      <c r="H702" s="57">
        <f>'прил 10'!S449</f>
        <v>0</v>
      </c>
    </row>
    <row r="703" spans="1:8" s="282" customFormat="1" ht="15.75" hidden="1" customHeight="1">
      <c r="A703" s="41">
        <f>'прил 10'!A450</f>
        <v>0</v>
      </c>
      <c r="B703" s="279"/>
      <c r="C703" s="280"/>
      <c r="D703" s="280"/>
      <c r="E703" s="281"/>
      <c r="F703" s="280"/>
      <c r="G703" s="57">
        <f>'прил 10'!R450</f>
        <v>0</v>
      </c>
      <c r="H703" s="57">
        <f>'прил 10'!S450</f>
        <v>0</v>
      </c>
    </row>
    <row r="704" spans="1:8" s="282" customFormat="1" ht="15.75" hidden="1" customHeight="1">
      <c r="A704" s="41">
        <f>'прил 10'!A451</f>
        <v>0</v>
      </c>
      <c r="B704" s="279"/>
      <c r="C704" s="280"/>
      <c r="D704" s="280"/>
      <c r="E704" s="281"/>
      <c r="F704" s="280"/>
      <c r="G704" s="57">
        <f>'прил 10'!R451</f>
        <v>0</v>
      </c>
      <c r="H704" s="57">
        <f>'прил 10'!S451</f>
        <v>0</v>
      </c>
    </row>
    <row r="705" spans="1:8" s="264" customFormat="1" ht="39" customHeight="1">
      <c r="A705" s="18" t="s">
        <v>269</v>
      </c>
      <c r="B705" s="26" t="s">
        <v>312</v>
      </c>
      <c r="C705" s="27" t="s">
        <v>122</v>
      </c>
      <c r="D705" s="27" t="s">
        <v>340</v>
      </c>
      <c r="E705" s="1" t="s">
        <v>26</v>
      </c>
      <c r="F705" s="77"/>
      <c r="G705" s="75">
        <f t="shared" ref="G705:H705" si="233">G706</f>
        <v>159.69999999999999</v>
      </c>
      <c r="H705" s="75">
        <f t="shared" si="233"/>
        <v>159.69999999999999</v>
      </c>
    </row>
    <row r="706" spans="1:8" s="258" customFormat="1" ht="15.75" customHeight="1">
      <c r="A706" s="18" t="s">
        <v>175</v>
      </c>
      <c r="B706" s="26"/>
      <c r="C706" s="27"/>
      <c r="D706" s="27"/>
      <c r="E706" s="1"/>
      <c r="F706" s="27" t="s">
        <v>225</v>
      </c>
      <c r="G706" s="75">
        <f t="shared" ref="G706:H706" si="234">G707</f>
        <v>159.69999999999999</v>
      </c>
      <c r="H706" s="75">
        <f t="shared" si="234"/>
        <v>159.69999999999999</v>
      </c>
    </row>
    <row r="707" spans="1:8" s="258" customFormat="1" ht="15" customHeight="1">
      <c r="A707" s="18" t="s">
        <v>176</v>
      </c>
      <c r="B707" s="26"/>
      <c r="C707" s="27"/>
      <c r="D707" s="27"/>
      <c r="E707" s="1"/>
      <c r="F707" s="27" t="s">
        <v>502</v>
      </c>
      <c r="G707" s="75">
        <f>'прил 10'!R640</f>
        <v>159.69999999999999</v>
      </c>
      <c r="H707" s="75">
        <f>'прил 10'!S640</f>
        <v>159.69999999999999</v>
      </c>
    </row>
    <row r="708" spans="1:8" s="264" customFormat="1" ht="15" customHeight="1">
      <c r="A708" s="18" t="s">
        <v>186</v>
      </c>
      <c r="B708" s="26" t="s">
        <v>312</v>
      </c>
      <c r="C708" s="27" t="s">
        <v>122</v>
      </c>
      <c r="D708" s="27" t="s">
        <v>340</v>
      </c>
      <c r="E708" s="1" t="s">
        <v>350</v>
      </c>
      <c r="F708" s="77"/>
      <c r="G708" s="75">
        <f t="shared" ref="G708:H708" si="235">G709+G714+G718+G721</f>
        <v>1462.4</v>
      </c>
      <c r="H708" s="75">
        <f t="shared" si="235"/>
        <v>1483.4</v>
      </c>
    </row>
    <row r="709" spans="1:8" s="258" customFormat="1" ht="39" customHeight="1">
      <c r="A709" s="18" t="s">
        <v>126</v>
      </c>
      <c r="B709" s="26"/>
      <c r="C709" s="27"/>
      <c r="D709" s="27"/>
      <c r="E709" s="1"/>
      <c r="F709" s="27" t="s">
        <v>127</v>
      </c>
      <c r="G709" s="75">
        <f t="shared" ref="G709:H709" si="236">G710</f>
        <v>1273.5</v>
      </c>
      <c r="H709" s="75">
        <f t="shared" si="236"/>
        <v>1291.8000000000002</v>
      </c>
    </row>
    <row r="710" spans="1:8" s="258" customFormat="1" ht="15" customHeight="1">
      <c r="A710" s="18" t="s">
        <v>685</v>
      </c>
      <c r="B710" s="26"/>
      <c r="C710" s="27"/>
      <c r="D710" s="27"/>
      <c r="E710" s="1"/>
      <c r="F710" s="27" t="s">
        <v>72</v>
      </c>
      <c r="G710" s="75">
        <f t="shared" ref="G710:H710" si="237">SUM(G711:G713)</f>
        <v>1273.5</v>
      </c>
      <c r="H710" s="75">
        <f t="shared" si="237"/>
        <v>1291.8000000000002</v>
      </c>
    </row>
    <row r="711" spans="1:8" s="259" customFormat="1" ht="12.75" hidden="1" customHeight="1">
      <c r="A711" s="4" t="s">
        <v>394</v>
      </c>
      <c r="B711" s="7"/>
      <c r="C711" s="8"/>
      <c r="D711" s="8"/>
      <c r="E711" s="9"/>
      <c r="F711" s="8" t="s">
        <v>398</v>
      </c>
      <c r="G711" s="57">
        <f>'прил 10'!R416</f>
        <v>978.1</v>
      </c>
      <c r="H711" s="57">
        <f>'прил 10'!S416</f>
        <v>992.2</v>
      </c>
    </row>
    <row r="712" spans="1:8" s="259" customFormat="1" ht="12.75" hidden="1" customHeight="1">
      <c r="A712" s="4" t="s">
        <v>395</v>
      </c>
      <c r="B712" s="7"/>
      <c r="C712" s="8"/>
      <c r="D712" s="8"/>
      <c r="E712" s="9"/>
      <c r="F712" s="8" t="s">
        <v>399</v>
      </c>
      <c r="G712" s="57">
        <f>'прил 10'!R417</f>
        <v>0</v>
      </c>
      <c r="H712" s="57">
        <f>'прил 10'!S417</f>
        <v>0</v>
      </c>
    </row>
    <row r="713" spans="1:8" s="259" customFormat="1" ht="12.75" hidden="1" customHeight="1">
      <c r="A713" s="4" t="s">
        <v>396</v>
      </c>
      <c r="B713" s="7"/>
      <c r="C713" s="8"/>
      <c r="D713" s="8"/>
      <c r="E713" s="9"/>
      <c r="F713" s="8" t="s">
        <v>400</v>
      </c>
      <c r="G713" s="57">
        <f>'прил 10'!R418</f>
        <v>295.39999999999998</v>
      </c>
      <c r="H713" s="57">
        <f>'прил 10'!S418</f>
        <v>299.60000000000002</v>
      </c>
    </row>
    <row r="714" spans="1:8" s="258" customFormat="1" ht="15.75" customHeight="1">
      <c r="A714" s="18" t="s">
        <v>140</v>
      </c>
      <c r="B714" s="26"/>
      <c r="C714" s="27"/>
      <c r="D714" s="27"/>
      <c r="E714" s="1"/>
      <c r="F714" s="27" t="s">
        <v>141</v>
      </c>
      <c r="G714" s="75">
        <f t="shared" ref="G714:H714" si="238">G715</f>
        <v>156.19999999999999</v>
      </c>
      <c r="H714" s="75">
        <f t="shared" si="238"/>
        <v>158.5</v>
      </c>
    </row>
    <row r="715" spans="1:8" s="258" customFormat="1" ht="25.5" customHeight="1">
      <c r="A715" s="18" t="s">
        <v>142</v>
      </c>
      <c r="B715" s="26"/>
      <c r="C715" s="27"/>
      <c r="D715" s="27"/>
      <c r="E715" s="1"/>
      <c r="F715" s="27" t="s">
        <v>143</v>
      </c>
      <c r="G715" s="75">
        <f t="shared" ref="G715:H715" si="239">SUM(G716:G717)</f>
        <v>156.19999999999999</v>
      </c>
      <c r="H715" s="75">
        <f t="shared" si="239"/>
        <v>158.5</v>
      </c>
    </row>
    <row r="716" spans="1:8" s="259" customFormat="1" ht="12.75" hidden="1" customHeight="1">
      <c r="A716" s="4" t="s">
        <v>388</v>
      </c>
      <c r="B716" s="7"/>
      <c r="C716" s="8"/>
      <c r="D716" s="8"/>
      <c r="E716" s="9"/>
      <c r="F716" s="8" t="s">
        <v>386</v>
      </c>
      <c r="G716" s="57">
        <f>'прил 10'!R421</f>
        <v>53.5</v>
      </c>
      <c r="H716" s="57">
        <f>'прил 10'!S421</f>
        <v>54.3</v>
      </c>
    </row>
    <row r="717" spans="1:8" s="259" customFormat="1" ht="12.75" hidden="1" customHeight="1">
      <c r="A717" s="4" t="s">
        <v>389</v>
      </c>
      <c r="B717" s="7"/>
      <c r="C717" s="8"/>
      <c r="D717" s="8"/>
      <c r="E717" s="9"/>
      <c r="F717" s="8" t="s">
        <v>387</v>
      </c>
      <c r="G717" s="57">
        <f>'прил 10'!R422</f>
        <v>102.7</v>
      </c>
      <c r="H717" s="57">
        <f>'прил 10'!S422</f>
        <v>104.2</v>
      </c>
    </row>
    <row r="718" spans="1:8" s="258" customFormat="1" ht="15.75" hidden="1" customHeight="1">
      <c r="A718" s="18" t="s">
        <v>175</v>
      </c>
      <c r="B718" s="26"/>
      <c r="C718" s="27"/>
      <c r="D718" s="27"/>
      <c r="E718" s="1"/>
      <c r="F718" s="27" t="s">
        <v>225</v>
      </c>
      <c r="G718" s="75">
        <f t="shared" ref="G718:H719" si="240">G719</f>
        <v>0</v>
      </c>
      <c r="H718" s="75">
        <f t="shared" si="240"/>
        <v>0</v>
      </c>
    </row>
    <row r="719" spans="1:8" s="258" customFormat="1" ht="15" hidden="1" customHeight="1">
      <c r="A719" s="18" t="s">
        <v>176</v>
      </c>
      <c r="B719" s="26"/>
      <c r="C719" s="27"/>
      <c r="D719" s="27"/>
      <c r="E719" s="1"/>
      <c r="F719" s="27" t="s">
        <v>502</v>
      </c>
      <c r="G719" s="75">
        <f t="shared" si="240"/>
        <v>0</v>
      </c>
      <c r="H719" s="75">
        <f t="shared" si="240"/>
        <v>0</v>
      </c>
    </row>
    <row r="720" spans="1:8" s="259" customFormat="1" ht="12.75" hidden="1" customHeight="1">
      <c r="A720" s="4" t="s">
        <v>185</v>
      </c>
      <c r="B720" s="7"/>
      <c r="C720" s="8"/>
      <c r="D720" s="8"/>
      <c r="E720" s="9"/>
      <c r="F720" s="8" t="s">
        <v>184</v>
      </c>
      <c r="G720" s="57"/>
      <c r="H720" s="57"/>
    </row>
    <row r="721" spans="1:8" s="258" customFormat="1" ht="15.75" customHeight="1">
      <c r="A721" s="18" t="s">
        <v>144</v>
      </c>
      <c r="B721" s="26"/>
      <c r="C721" s="27"/>
      <c r="D721" s="27"/>
      <c r="E721" s="1"/>
      <c r="F721" s="27" t="s">
        <v>145</v>
      </c>
      <c r="G721" s="75">
        <f t="shared" ref="G721:H721" si="241">G722</f>
        <v>32.700000000000003</v>
      </c>
      <c r="H721" s="75">
        <f t="shared" si="241"/>
        <v>33.1</v>
      </c>
    </row>
    <row r="722" spans="1:8" s="258" customFormat="1" ht="15" customHeight="1">
      <c r="A722" s="18" t="s">
        <v>146</v>
      </c>
      <c r="B722" s="26"/>
      <c r="C722" s="27"/>
      <c r="D722" s="27"/>
      <c r="E722" s="1"/>
      <c r="F722" s="27" t="s">
        <v>147</v>
      </c>
      <c r="G722" s="75">
        <f t="shared" ref="G722:H722" si="242">SUM(G723:G725)</f>
        <v>32.700000000000003</v>
      </c>
      <c r="H722" s="75">
        <f t="shared" si="242"/>
        <v>33.1</v>
      </c>
    </row>
    <row r="723" spans="1:8" s="259" customFormat="1" ht="12.75" hidden="1" customHeight="1">
      <c r="A723" s="4" t="s">
        <v>392</v>
      </c>
      <c r="B723" s="7"/>
      <c r="C723" s="8"/>
      <c r="D723" s="8"/>
      <c r="E723" s="9"/>
      <c r="F723" s="8" t="s">
        <v>390</v>
      </c>
      <c r="G723" s="57">
        <f>'прил 10'!R425</f>
        <v>32.700000000000003</v>
      </c>
      <c r="H723" s="57">
        <f>'прил 10'!S425</f>
        <v>33.1</v>
      </c>
    </row>
    <row r="724" spans="1:8" s="259" customFormat="1" ht="12.75" hidden="1" customHeight="1">
      <c r="A724" s="4" t="s">
        <v>393</v>
      </c>
      <c r="B724" s="7"/>
      <c r="C724" s="8"/>
      <c r="D724" s="8"/>
      <c r="E724" s="9"/>
      <c r="F724" s="8" t="s">
        <v>391</v>
      </c>
      <c r="G724" s="57">
        <f>'прил 10'!R426</f>
        <v>0</v>
      </c>
      <c r="H724" s="57">
        <f>'прил 10'!S426</f>
        <v>0</v>
      </c>
    </row>
    <row r="725" spans="1:8" s="259" customFormat="1" ht="12.75" hidden="1" customHeight="1">
      <c r="A725" s="4" t="s">
        <v>36</v>
      </c>
      <c r="B725" s="7"/>
      <c r="C725" s="8"/>
      <c r="D725" s="8"/>
      <c r="E725" s="9"/>
      <c r="F725" s="8" t="s">
        <v>183</v>
      </c>
      <c r="G725" s="57"/>
      <c r="H725" s="57"/>
    </row>
    <row r="726" spans="1:8" ht="27" hidden="1" customHeight="1">
      <c r="A726" s="18" t="s">
        <v>351</v>
      </c>
      <c r="B726" s="26" t="s">
        <v>312</v>
      </c>
      <c r="C726" s="27" t="s">
        <v>122</v>
      </c>
      <c r="D726" s="27" t="s">
        <v>340</v>
      </c>
      <c r="E726" s="1" t="s">
        <v>352</v>
      </c>
      <c r="F726" s="77"/>
      <c r="G726" s="75">
        <f>G727</f>
        <v>0</v>
      </c>
      <c r="H726" s="75">
        <f>H727</f>
        <v>0</v>
      </c>
    </row>
    <row r="727" spans="1:8" s="258" customFormat="1" ht="15.75" hidden="1" customHeight="1">
      <c r="A727" s="18" t="s">
        <v>140</v>
      </c>
      <c r="B727" s="26"/>
      <c r="C727" s="27"/>
      <c r="D727" s="27"/>
      <c r="E727" s="1"/>
      <c r="F727" s="27" t="s">
        <v>141</v>
      </c>
      <c r="G727" s="75">
        <f t="shared" ref="G727:H728" si="243">G728</f>
        <v>0</v>
      </c>
      <c r="H727" s="75">
        <f t="shared" si="243"/>
        <v>0</v>
      </c>
    </row>
    <row r="728" spans="1:8" s="258" customFormat="1" ht="27" hidden="1" customHeight="1">
      <c r="A728" s="18" t="s">
        <v>142</v>
      </c>
      <c r="B728" s="273"/>
      <c r="C728" s="274"/>
      <c r="D728" s="274"/>
      <c r="E728" s="275"/>
      <c r="F728" s="27" t="s">
        <v>143</v>
      </c>
      <c r="G728" s="75">
        <f t="shared" si="243"/>
        <v>0</v>
      </c>
      <c r="H728" s="75">
        <f t="shared" si="243"/>
        <v>0</v>
      </c>
    </row>
    <row r="729" spans="1:8" s="259" customFormat="1" ht="17.25" hidden="1" customHeight="1">
      <c r="A729" s="28" t="s">
        <v>670</v>
      </c>
      <c r="B729" s="7"/>
      <c r="C729" s="8"/>
      <c r="D729" s="8"/>
      <c r="E729" s="9"/>
      <c r="F729" s="8" t="s">
        <v>387</v>
      </c>
      <c r="G729" s="57">
        <f>G730</f>
        <v>0</v>
      </c>
      <c r="H729" s="57">
        <f>H730</f>
        <v>0</v>
      </c>
    </row>
    <row r="730" spans="1:8" s="266" customFormat="1" ht="26.25" hidden="1" customHeight="1">
      <c r="A730" s="4" t="str">
        <f>'прил 10'!A455</f>
        <v xml:space="preserve">Разработка комплексной схемы организации дорожного движения на территории муниципального образования «Город Коряжма» </v>
      </c>
      <c r="B730" s="7"/>
      <c r="C730" s="8"/>
      <c r="D730" s="8"/>
      <c r="E730" s="9"/>
      <c r="F730" s="8"/>
      <c r="G730" s="57">
        <f>'прил 10'!R455</f>
        <v>0</v>
      </c>
      <c r="H730" s="57">
        <f>'прил 10'!S455</f>
        <v>0</v>
      </c>
    </row>
    <row r="731" spans="1:8" ht="26.25" customHeight="1">
      <c r="A731" s="18" t="s">
        <v>921</v>
      </c>
      <c r="B731" s="26" t="s">
        <v>312</v>
      </c>
      <c r="C731" s="27" t="s">
        <v>122</v>
      </c>
      <c r="D731" s="27" t="s">
        <v>340</v>
      </c>
      <c r="E731" s="1" t="s">
        <v>920</v>
      </c>
      <c r="F731" s="77"/>
      <c r="G731" s="75">
        <f t="shared" ref="G731:H731" si="244">G733</f>
        <v>761.4</v>
      </c>
      <c r="H731" s="75">
        <f t="shared" si="244"/>
        <v>761.4</v>
      </c>
    </row>
    <row r="732" spans="1:8" s="258" customFormat="1" ht="15.75" customHeight="1">
      <c r="A732" s="18" t="s">
        <v>140</v>
      </c>
      <c r="B732" s="26"/>
      <c r="C732" s="27"/>
      <c r="D732" s="27"/>
      <c r="E732" s="1"/>
      <c r="F732" s="27" t="s">
        <v>141</v>
      </c>
      <c r="G732" s="75">
        <f t="shared" ref="G732:H734" si="245">G733</f>
        <v>761.4</v>
      </c>
      <c r="H732" s="75">
        <f t="shared" si="245"/>
        <v>761.4</v>
      </c>
    </row>
    <row r="733" spans="1:8" s="258" customFormat="1" ht="27" customHeight="1">
      <c r="A733" s="18" t="s">
        <v>142</v>
      </c>
      <c r="B733" s="273"/>
      <c r="C733" s="274"/>
      <c r="D733" s="274"/>
      <c r="E733" s="275"/>
      <c r="F733" s="27" t="s">
        <v>143</v>
      </c>
      <c r="G733" s="75">
        <f t="shared" si="245"/>
        <v>761.4</v>
      </c>
      <c r="H733" s="75">
        <f t="shared" si="245"/>
        <v>761.4</v>
      </c>
    </row>
    <row r="734" spans="1:8" s="259" customFormat="1" ht="28.5" hidden="1" customHeight="1">
      <c r="A734" s="28" t="s">
        <v>681</v>
      </c>
      <c r="B734" s="7"/>
      <c r="C734" s="8"/>
      <c r="D734" s="8"/>
      <c r="E734" s="9"/>
      <c r="F734" s="8"/>
      <c r="G734" s="57">
        <f t="shared" si="245"/>
        <v>761.4</v>
      </c>
      <c r="H734" s="57">
        <f t="shared" si="245"/>
        <v>761.4</v>
      </c>
    </row>
    <row r="735" spans="1:8" s="266" customFormat="1" ht="30" hidden="1" customHeight="1">
      <c r="A735" s="4" t="s">
        <v>684</v>
      </c>
      <c r="B735" s="7"/>
      <c r="C735" s="8"/>
      <c r="D735" s="8"/>
      <c r="E735" s="9"/>
      <c r="F735" s="8"/>
      <c r="G735" s="57">
        <f>'прил 10'!R429</f>
        <v>761.4</v>
      </c>
      <c r="H735" s="57">
        <f>'прил 10'!S429</f>
        <v>761.4</v>
      </c>
    </row>
    <row r="736" spans="1:8" ht="23.25" customHeight="1">
      <c r="A736" s="18" t="s">
        <v>249</v>
      </c>
      <c r="B736" s="26" t="s">
        <v>312</v>
      </c>
      <c r="C736" s="27" t="s">
        <v>122</v>
      </c>
      <c r="D736" s="27" t="s">
        <v>340</v>
      </c>
      <c r="E736" s="1" t="s">
        <v>359</v>
      </c>
      <c r="F736" s="77"/>
      <c r="G736" s="75">
        <f>G737+G750</f>
        <v>27321.1</v>
      </c>
      <c r="H736" s="75">
        <f>H737+H750</f>
        <v>27877.000000000004</v>
      </c>
    </row>
    <row r="737" spans="1:8" s="258" customFormat="1" ht="15.75" customHeight="1">
      <c r="A737" s="18" t="s">
        <v>140</v>
      </c>
      <c r="B737" s="26"/>
      <c r="C737" s="27"/>
      <c r="D737" s="27"/>
      <c r="E737" s="1"/>
      <c r="F737" s="27" t="s">
        <v>141</v>
      </c>
      <c r="G737" s="75">
        <f t="shared" ref="G737:H738" si="246">G738</f>
        <v>476.1</v>
      </c>
      <c r="H737" s="75">
        <f t="shared" si="246"/>
        <v>482.9</v>
      </c>
    </row>
    <row r="738" spans="1:8" s="258" customFormat="1" ht="27" customHeight="1">
      <c r="A738" s="18" t="s">
        <v>142</v>
      </c>
      <c r="B738" s="273"/>
      <c r="C738" s="274"/>
      <c r="D738" s="274"/>
      <c r="E738" s="275"/>
      <c r="F738" s="27" t="s">
        <v>143</v>
      </c>
      <c r="G738" s="75">
        <f t="shared" si="246"/>
        <v>476.1</v>
      </c>
      <c r="H738" s="75">
        <f t="shared" si="246"/>
        <v>482.9</v>
      </c>
    </row>
    <row r="739" spans="1:8" s="259" customFormat="1" ht="17.25" hidden="1" customHeight="1">
      <c r="A739" s="28" t="s">
        <v>670</v>
      </c>
      <c r="B739" s="7"/>
      <c r="C739" s="8"/>
      <c r="D739" s="8"/>
      <c r="E739" s="9"/>
      <c r="F739" s="8" t="s">
        <v>387</v>
      </c>
      <c r="G739" s="57">
        <f>SUM(G740:G749)</f>
        <v>476.1</v>
      </c>
      <c r="H739" s="57">
        <f>SUM(H740:H749)</f>
        <v>482.9</v>
      </c>
    </row>
    <row r="740" spans="1:8" s="266" customFormat="1" ht="15" hidden="1" customHeight="1">
      <c r="A740" s="4" t="str">
        <f>'прил 10'!A459</f>
        <v>покупка электрической энергии для светофорных объектов</v>
      </c>
      <c r="B740" s="7"/>
      <c r="C740" s="8"/>
      <c r="D740" s="8"/>
      <c r="E740" s="9"/>
      <c r="F740" s="8"/>
      <c r="G740" s="57">
        <f>'прил 10'!R459</f>
        <v>37.1</v>
      </c>
      <c r="H740" s="57">
        <f>'прил 10'!S459</f>
        <v>37.6</v>
      </c>
    </row>
    <row r="741" spans="1:8" s="266" customFormat="1" ht="15" hidden="1" customHeight="1">
      <c r="A741" s="4" t="str">
        <f>'прил 10'!A460</f>
        <v>передача электрической энергии для светофорных объектов</v>
      </c>
      <c r="B741" s="7"/>
      <c r="C741" s="8"/>
      <c r="D741" s="8"/>
      <c r="E741" s="9"/>
      <c r="F741" s="8"/>
      <c r="G741" s="57">
        <f>'прил 10'!R460</f>
        <v>44.7</v>
      </c>
      <c r="H741" s="57">
        <f>'прил 10'!S460</f>
        <v>45.3</v>
      </c>
    </row>
    <row r="742" spans="1:8" s="266" customFormat="1" ht="15" hidden="1" customHeight="1">
      <c r="A742" s="4" t="str">
        <f>'прил 10'!A461</f>
        <v>содержание светофорных объектов</v>
      </c>
      <c r="B742" s="7"/>
      <c r="C742" s="8"/>
      <c r="D742" s="8"/>
      <c r="E742" s="9"/>
      <c r="F742" s="8"/>
      <c r="G742" s="57">
        <f>'прил 10'!R461</f>
        <v>394.3</v>
      </c>
      <c r="H742" s="57">
        <f>'прил 10'!S461</f>
        <v>400</v>
      </c>
    </row>
    <row r="743" spans="1:8" s="266" customFormat="1" ht="15" hidden="1" customHeight="1">
      <c r="A743" s="4" t="str">
        <f>'прил 10'!A462</f>
        <v>Установка светофора ул. Дыбцына - ул. Лермонтова</v>
      </c>
      <c r="B743" s="7"/>
      <c r="C743" s="8"/>
      <c r="D743" s="8"/>
      <c r="E743" s="9"/>
      <c r="F743" s="8"/>
      <c r="G743" s="57">
        <f>'прил 10'!R462</f>
        <v>0</v>
      </c>
      <c r="H743" s="57">
        <f>'прил 10'!S462</f>
        <v>0</v>
      </c>
    </row>
    <row r="744" spans="1:8" s="266" customFormat="1" ht="15" hidden="1" customHeight="1">
      <c r="A744" s="4" t="str">
        <f>'прил 10'!A463</f>
        <v>Установка светофора с изменениями фаз светофорного регулирования на перекрестке пр. Ленина - ул. Советская</v>
      </c>
      <c r="B744" s="7"/>
      <c r="C744" s="8"/>
      <c r="D744" s="8"/>
      <c r="E744" s="9"/>
      <c r="F744" s="8"/>
      <c r="G744" s="57">
        <f>'прил 10'!R463</f>
        <v>0</v>
      </c>
      <c r="H744" s="57">
        <f>'прил 10'!S463</f>
        <v>0</v>
      </c>
    </row>
    <row r="745" spans="1:8" s="266" customFormat="1" ht="15" hidden="1" customHeight="1">
      <c r="A745" s="4" t="str">
        <f>'прил 10'!A464</f>
        <v>Изготовление и установка ограничивающего пешеходного ограждения по ул. Космонавтов  (по четной стороне от ул. Набережной им. Н. Островского до существующего ограждения)</v>
      </c>
      <c r="B745" s="7"/>
      <c r="C745" s="8"/>
      <c r="D745" s="8"/>
      <c r="E745" s="9"/>
      <c r="F745" s="8"/>
      <c r="G745" s="57">
        <f>'прил 10'!R464</f>
        <v>0</v>
      </c>
      <c r="H745" s="57">
        <f>'прил 10'!S464</f>
        <v>0</v>
      </c>
    </row>
    <row r="746" spans="1:8" s="266" customFormat="1" ht="15" hidden="1" customHeight="1">
      <c r="A746" s="4" t="str">
        <f>'прил 10'!A465</f>
        <v>Устройство ограничивающих пешеходных ограждений напротив МОУ СОШ №1 (частично остаток за счет ДФ)</v>
      </c>
      <c r="B746" s="7"/>
      <c r="C746" s="8"/>
      <c r="D746" s="8"/>
      <c r="E746" s="9"/>
      <c r="F746" s="8"/>
      <c r="G746" s="57">
        <f>'прил 10'!R465</f>
        <v>0</v>
      </c>
      <c r="H746" s="57">
        <f>'прил 10'!S465</f>
        <v>0</v>
      </c>
    </row>
    <row r="747" spans="1:8" s="266" customFormat="1" ht="15" hidden="1" customHeight="1">
      <c r="A747" s="4" t="str">
        <f>'прил 10'!A466</f>
        <v>Устройство ограничивающих пешеходных ограждений по ул. Строителей</v>
      </c>
      <c r="B747" s="7"/>
      <c r="C747" s="8"/>
      <c r="D747" s="8"/>
      <c r="E747" s="9"/>
      <c r="F747" s="8"/>
      <c r="G747" s="57">
        <f>'прил 10'!R466</f>
        <v>0</v>
      </c>
      <c r="H747" s="57">
        <f>'прил 10'!S466</f>
        <v>0</v>
      </c>
    </row>
    <row r="748" spans="1:8" s="266" customFormat="1" ht="15" hidden="1" customHeight="1">
      <c r="A748" s="4" t="str">
        <f>'прил 10'!A467</f>
        <v>Устройство временной стоянки у городской  поликлиники</v>
      </c>
      <c r="B748" s="7"/>
      <c r="C748" s="8"/>
      <c r="D748" s="8"/>
      <c r="E748" s="9"/>
      <c r="F748" s="8"/>
      <c r="G748" s="57">
        <f>'прил 10'!R467</f>
        <v>0</v>
      </c>
      <c r="H748" s="57">
        <f>'прил 10'!S467</f>
        <v>0</v>
      </c>
    </row>
    <row r="749" spans="1:8" s="266" customFormat="1" ht="15" hidden="1" customHeight="1">
      <c r="A749" s="4" t="str">
        <f>'прил 10'!A468</f>
        <v>Ремонт дорожного покрытия по ул. Набережной (от ул. Космонавтов до храма)</v>
      </c>
      <c r="B749" s="7"/>
      <c r="C749" s="8"/>
      <c r="D749" s="8"/>
      <c r="E749" s="9"/>
      <c r="F749" s="8"/>
      <c r="G749" s="57">
        <f>'прил 10'!R468</f>
        <v>0</v>
      </c>
      <c r="H749" s="57">
        <f>'прил 10'!S468</f>
        <v>0</v>
      </c>
    </row>
    <row r="750" spans="1:8" s="258" customFormat="1" ht="15.75" customHeight="1">
      <c r="A750" s="18" t="s">
        <v>144</v>
      </c>
      <c r="B750" s="26"/>
      <c r="C750" s="27"/>
      <c r="D750" s="27"/>
      <c r="E750" s="1"/>
      <c r="F750" s="27" t="s">
        <v>145</v>
      </c>
      <c r="G750" s="75">
        <f t="shared" ref="G750:H751" si="247">G751</f>
        <v>26845</v>
      </c>
      <c r="H750" s="75">
        <f t="shared" si="247"/>
        <v>27394.100000000002</v>
      </c>
    </row>
    <row r="751" spans="1:8" s="258" customFormat="1" ht="27" customHeight="1">
      <c r="A751" s="18" t="s">
        <v>397</v>
      </c>
      <c r="B751" s="273"/>
      <c r="C751" s="274"/>
      <c r="D751" s="274"/>
      <c r="E751" s="275"/>
      <c r="F751" s="27" t="s">
        <v>174</v>
      </c>
      <c r="G751" s="75">
        <f t="shared" si="247"/>
        <v>26845</v>
      </c>
      <c r="H751" s="75">
        <f t="shared" si="247"/>
        <v>27394.100000000002</v>
      </c>
    </row>
    <row r="752" spans="1:8" s="259" customFormat="1" ht="28.5" hidden="1" customHeight="1">
      <c r="A752" s="28" t="s">
        <v>681</v>
      </c>
      <c r="B752" s="7"/>
      <c r="C752" s="8"/>
      <c r="D752" s="8"/>
      <c r="E752" s="9"/>
      <c r="F752" s="8" t="s">
        <v>874</v>
      </c>
      <c r="G752" s="57">
        <f>SUM(G753:G755)</f>
        <v>26845</v>
      </c>
      <c r="H752" s="57">
        <f>SUM(H753:H755)</f>
        <v>27394.100000000002</v>
      </c>
    </row>
    <row r="753" spans="1:8" s="266" customFormat="1" ht="14.25" hidden="1" customHeight="1">
      <c r="A753" s="4" t="str">
        <f>'прил 10'!A471</f>
        <v>Акцизы (дорожный фонд)</v>
      </c>
      <c r="B753" s="7"/>
      <c r="C753" s="8"/>
      <c r="D753" s="8"/>
      <c r="E753" s="9"/>
      <c r="F753" s="8"/>
      <c r="G753" s="57">
        <f>'прил 10'!R471</f>
        <v>2137</v>
      </c>
      <c r="H753" s="57">
        <f>'прил 10'!S471</f>
        <v>2315</v>
      </c>
    </row>
    <row r="754" spans="1:8" s="266" customFormat="1" ht="14.25" hidden="1" customHeight="1">
      <c r="A754" s="4" t="str">
        <f>'прил 10'!A472</f>
        <v>Содержание объектов дренажно-ливневой канализации</v>
      </c>
      <c r="B754" s="7"/>
      <c r="C754" s="8"/>
      <c r="D754" s="8"/>
      <c r="E754" s="9"/>
      <c r="F754" s="8"/>
      <c r="G754" s="57">
        <f>'прил 10'!R472</f>
        <v>915.5</v>
      </c>
      <c r="H754" s="57">
        <f>'прил 10'!S472</f>
        <v>928.7</v>
      </c>
    </row>
    <row r="755" spans="1:8" s="266" customFormat="1" ht="38.25" hidden="1" customHeight="1">
      <c r="A755" s="4" t="str">
        <f>'прил 10'!A473</f>
        <v>Содержание и текущий ремонт улично-дорожной сети, в том числе демонтаж и установка дорожных знаков в соответствии с проектом организации дорожного движения, ремонт остановочного павильона по ул. Дыбцына (павильон и дорожное покрытие)-дорожные фонды</v>
      </c>
      <c r="B755" s="7"/>
      <c r="C755" s="8"/>
      <c r="D755" s="8"/>
      <c r="E755" s="9"/>
      <c r="F755" s="8"/>
      <c r="G755" s="57">
        <f>'прил 10'!R473</f>
        <v>23792.5</v>
      </c>
      <c r="H755" s="57">
        <f>'прил 10'!S473</f>
        <v>24150.400000000001</v>
      </c>
    </row>
    <row r="756" spans="1:8" ht="14.25" customHeight="1">
      <c r="A756" s="18" t="s">
        <v>260</v>
      </c>
      <c r="B756" s="26" t="s">
        <v>312</v>
      </c>
      <c r="C756" s="27" t="s">
        <v>122</v>
      </c>
      <c r="D756" s="27" t="s">
        <v>340</v>
      </c>
      <c r="E756" s="1" t="s">
        <v>361</v>
      </c>
      <c r="F756" s="77"/>
      <c r="G756" s="75">
        <f t="shared" ref="G756:H759" si="248">G757</f>
        <v>1268.3</v>
      </c>
      <c r="H756" s="75">
        <f t="shared" si="248"/>
        <v>1286.5</v>
      </c>
    </row>
    <row r="757" spans="1:8" s="258" customFormat="1" ht="15.75" customHeight="1">
      <c r="A757" s="18" t="s">
        <v>144</v>
      </c>
      <c r="B757" s="26"/>
      <c r="C757" s="27"/>
      <c r="D757" s="27"/>
      <c r="E757" s="1"/>
      <c r="F757" s="27" t="s">
        <v>145</v>
      </c>
      <c r="G757" s="75">
        <f t="shared" si="248"/>
        <v>1268.3</v>
      </c>
      <c r="H757" s="75">
        <f t="shared" si="248"/>
        <v>1286.5</v>
      </c>
    </row>
    <row r="758" spans="1:8" s="258" customFormat="1" ht="27" customHeight="1">
      <c r="A758" s="18" t="s">
        <v>397</v>
      </c>
      <c r="B758" s="273"/>
      <c r="C758" s="274"/>
      <c r="D758" s="274"/>
      <c r="E758" s="275"/>
      <c r="F758" s="27" t="s">
        <v>174</v>
      </c>
      <c r="G758" s="75">
        <f t="shared" si="248"/>
        <v>1268.3</v>
      </c>
      <c r="H758" s="75">
        <f t="shared" si="248"/>
        <v>1286.5</v>
      </c>
    </row>
    <row r="759" spans="1:8" s="259" customFormat="1" ht="28.5" hidden="1" customHeight="1">
      <c r="A759" s="28" t="s">
        <v>681</v>
      </c>
      <c r="B759" s="7"/>
      <c r="C759" s="8"/>
      <c r="D759" s="8"/>
      <c r="E759" s="9"/>
      <c r="F759" s="8" t="s">
        <v>874</v>
      </c>
      <c r="G759" s="57">
        <f t="shared" si="248"/>
        <v>1268.3</v>
      </c>
      <c r="H759" s="57">
        <f t="shared" si="248"/>
        <v>1286.5</v>
      </c>
    </row>
    <row r="760" spans="1:8" s="266" customFormat="1" ht="18.75" hidden="1" customHeight="1">
      <c r="A760" s="4" t="s">
        <v>680</v>
      </c>
      <c r="B760" s="7"/>
      <c r="C760" s="8"/>
      <c r="D760" s="8"/>
      <c r="E760" s="9"/>
      <c r="F760" s="8"/>
      <c r="G760" s="57">
        <f>'прил 10'!R519</f>
        <v>1268.3</v>
      </c>
      <c r="H760" s="57">
        <f>'прил 10'!S519</f>
        <v>1286.5</v>
      </c>
    </row>
    <row r="761" spans="1:8" ht="15" customHeight="1">
      <c r="A761" s="18" t="s">
        <v>262</v>
      </c>
      <c r="B761" s="26" t="s">
        <v>312</v>
      </c>
      <c r="C761" s="27" t="s">
        <v>122</v>
      </c>
      <c r="D761" s="27" t="s">
        <v>340</v>
      </c>
      <c r="E761" s="1" t="s">
        <v>362</v>
      </c>
      <c r="F761" s="27"/>
      <c r="G761" s="75">
        <f t="shared" ref="G761:H761" si="249">G762+G769</f>
        <v>14070.4</v>
      </c>
      <c r="H761" s="75">
        <f t="shared" si="249"/>
        <v>14272.500000000002</v>
      </c>
    </row>
    <row r="762" spans="1:8" s="258" customFormat="1" ht="15.75" customHeight="1">
      <c r="A762" s="18" t="s">
        <v>140</v>
      </c>
      <c r="B762" s="26"/>
      <c r="C762" s="27"/>
      <c r="D762" s="27"/>
      <c r="E762" s="1"/>
      <c r="F762" s="27" t="s">
        <v>141</v>
      </c>
      <c r="G762" s="75">
        <f t="shared" ref="G762:H763" si="250">G763</f>
        <v>14070.4</v>
      </c>
      <c r="H762" s="75">
        <f t="shared" si="250"/>
        <v>14272.500000000002</v>
      </c>
    </row>
    <row r="763" spans="1:8" s="258" customFormat="1" ht="27" customHeight="1">
      <c r="A763" s="18" t="s">
        <v>142</v>
      </c>
      <c r="B763" s="273"/>
      <c r="C763" s="274"/>
      <c r="D763" s="274"/>
      <c r="E763" s="275"/>
      <c r="F763" s="27" t="s">
        <v>143</v>
      </c>
      <c r="G763" s="75">
        <f t="shared" si="250"/>
        <v>14070.4</v>
      </c>
      <c r="H763" s="75">
        <f t="shared" si="250"/>
        <v>14272.500000000002</v>
      </c>
    </row>
    <row r="764" spans="1:8" s="259" customFormat="1" ht="18.75" hidden="1" customHeight="1">
      <c r="A764" s="28" t="s">
        <v>670</v>
      </c>
      <c r="B764" s="7"/>
      <c r="C764" s="8"/>
      <c r="D764" s="8"/>
      <c r="E764" s="9"/>
      <c r="F764" s="8" t="s">
        <v>387</v>
      </c>
      <c r="G764" s="57">
        <f t="shared" ref="G764:H764" si="251">SUM(G765:G768)</f>
        <v>14070.4</v>
      </c>
      <c r="H764" s="57">
        <f t="shared" si="251"/>
        <v>14272.500000000002</v>
      </c>
    </row>
    <row r="765" spans="1:8" s="266" customFormat="1" ht="18.75" hidden="1" customHeight="1">
      <c r="A765" s="4" t="s">
        <v>676</v>
      </c>
      <c r="B765" s="7"/>
      <c r="C765" s="8"/>
      <c r="D765" s="8"/>
      <c r="E765" s="9"/>
      <c r="F765" s="8"/>
      <c r="G765" s="57">
        <f>'прил 10'!R545</f>
        <v>6755.1</v>
      </c>
      <c r="H765" s="57">
        <f>'прил 10'!S545</f>
        <v>6852.1</v>
      </c>
    </row>
    <row r="766" spans="1:8" s="266" customFormat="1" ht="18.75" hidden="1" customHeight="1">
      <c r="A766" s="4" t="s">
        <v>677</v>
      </c>
      <c r="B766" s="7"/>
      <c r="C766" s="8"/>
      <c r="D766" s="8"/>
      <c r="E766" s="9"/>
      <c r="F766" s="8"/>
      <c r="G766" s="57">
        <f>'прил 10'!R546</f>
        <v>6679.4</v>
      </c>
      <c r="H766" s="57">
        <f>'прил 10'!S546</f>
        <v>6775.3</v>
      </c>
    </row>
    <row r="767" spans="1:8" s="266" customFormat="1" ht="18.75" hidden="1" customHeight="1">
      <c r="A767" s="4" t="s">
        <v>678</v>
      </c>
      <c r="B767" s="7"/>
      <c r="C767" s="8"/>
      <c r="D767" s="8"/>
      <c r="E767" s="9"/>
      <c r="F767" s="8"/>
      <c r="G767" s="57">
        <f>'прил 10'!R548</f>
        <v>595.9</v>
      </c>
      <c r="H767" s="57">
        <f>'прил 10'!S548</f>
        <v>604.5</v>
      </c>
    </row>
    <row r="768" spans="1:8" s="266" customFormat="1" ht="18.75" hidden="1" customHeight="1">
      <c r="A768" s="4" t="s">
        <v>777</v>
      </c>
      <c r="B768" s="7"/>
      <c r="C768" s="8"/>
      <c r="D768" s="8"/>
      <c r="E768" s="9"/>
      <c r="F768" s="8"/>
      <c r="G768" s="57">
        <f>'прил 10'!R547</f>
        <v>40</v>
      </c>
      <c r="H768" s="57">
        <f>'прил 10'!S547</f>
        <v>40.6</v>
      </c>
    </row>
    <row r="769" spans="1:8" s="258" customFormat="1" ht="15.75" hidden="1" customHeight="1">
      <c r="A769" s="18" t="s">
        <v>144</v>
      </c>
      <c r="B769" s="26"/>
      <c r="C769" s="27"/>
      <c r="D769" s="27"/>
      <c r="E769" s="1"/>
      <c r="F769" s="27" t="s">
        <v>145</v>
      </c>
      <c r="G769" s="75">
        <f t="shared" ref="G769:H771" si="252">G770</f>
        <v>0</v>
      </c>
      <c r="H769" s="75">
        <f t="shared" si="252"/>
        <v>0</v>
      </c>
    </row>
    <row r="770" spans="1:8" s="258" customFormat="1" ht="27" hidden="1" customHeight="1">
      <c r="A770" s="18" t="s">
        <v>397</v>
      </c>
      <c r="B770" s="273"/>
      <c r="C770" s="274"/>
      <c r="D770" s="274"/>
      <c r="E770" s="275"/>
      <c r="F770" s="27" t="s">
        <v>174</v>
      </c>
      <c r="G770" s="75">
        <f t="shared" si="252"/>
        <v>0</v>
      </c>
      <c r="H770" s="75">
        <f t="shared" si="252"/>
        <v>0</v>
      </c>
    </row>
    <row r="771" spans="1:8" s="259" customFormat="1" ht="29.25" hidden="1" customHeight="1">
      <c r="A771" s="28" t="s">
        <v>681</v>
      </c>
      <c r="B771" s="7"/>
      <c r="C771" s="8"/>
      <c r="D771" s="8"/>
      <c r="E771" s="9"/>
      <c r="F771" s="8" t="s">
        <v>874</v>
      </c>
      <c r="G771" s="57">
        <f t="shared" si="252"/>
        <v>0</v>
      </c>
      <c r="H771" s="57">
        <f t="shared" si="252"/>
        <v>0</v>
      </c>
    </row>
    <row r="772" spans="1:8" s="266" customFormat="1" ht="18.75" hidden="1" customHeight="1">
      <c r="A772" s="4" t="s">
        <v>678</v>
      </c>
      <c r="B772" s="7"/>
      <c r="C772" s="8"/>
      <c r="D772" s="8"/>
      <c r="E772" s="9"/>
      <c r="F772" s="8"/>
      <c r="G772" s="57">
        <f>'прил 10'!R551</f>
        <v>0</v>
      </c>
      <c r="H772" s="57">
        <f>'прил 10'!S551</f>
        <v>0</v>
      </c>
    </row>
    <row r="773" spans="1:8" ht="17.25" customHeight="1">
      <c r="A773" s="18" t="s">
        <v>264</v>
      </c>
      <c r="B773" s="26" t="s">
        <v>312</v>
      </c>
      <c r="C773" s="27" t="s">
        <v>122</v>
      </c>
      <c r="D773" s="27" t="s">
        <v>340</v>
      </c>
      <c r="E773" s="1" t="s">
        <v>364</v>
      </c>
      <c r="F773" s="27"/>
      <c r="G773" s="75">
        <f t="shared" ref="G773:H776" si="253">G774</f>
        <v>4611.2</v>
      </c>
      <c r="H773" s="75">
        <f t="shared" si="253"/>
        <v>4677.3999999999996</v>
      </c>
    </row>
    <row r="774" spans="1:8" s="258" customFormat="1" ht="15.75" customHeight="1">
      <c r="A774" s="18" t="s">
        <v>144</v>
      </c>
      <c r="B774" s="26"/>
      <c r="C774" s="27"/>
      <c r="D774" s="27"/>
      <c r="E774" s="1"/>
      <c r="F774" s="27" t="s">
        <v>145</v>
      </c>
      <c r="G774" s="75">
        <f t="shared" si="253"/>
        <v>4611.2</v>
      </c>
      <c r="H774" s="75">
        <f t="shared" si="253"/>
        <v>4677.3999999999996</v>
      </c>
    </row>
    <row r="775" spans="1:8" s="258" customFormat="1" ht="27" customHeight="1">
      <c r="A775" s="18" t="s">
        <v>397</v>
      </c>
      <c r="B775" s="273"/>
      <c r="C775" s="274"/>
      <c r="D775" s="274"/>
      <c r="E775" s="275"/>
      <c r="F775" s="27" t="s">
        <v>174</v>
      </c>
      <c r="G775" s="75">
        <f t="shared" si="253"/>
        <v>4611.2</v>
      </c>
      <c r="H775" s="75">
        <f t="shared" si="253"/>
        <v>4677.3999999999996</v>
      </c>
    </row>
    <row r="776" spans="1:8" s="259" customFormat="1" ht="29.25" hidden="1" customHeight="1">
      <c r="A776" s="28" t="s">
        <v>681</v>
      </c>
      <c r="B776" s="7"/>
      <c r="C776" s="8"/>
      <c r="D776" s="8"/>
      <c r="E776" s="9"/>
      <c r="F776" s="8" t="s">
        <v>874</v>
      </c>
      <c r="G776" s="57">
        <f t="shared" si="253"/>
        <v>4611.2</v>
      </c>
      <c r="H776" s="57">
        <f t="shared" si="253"/>
        <v>4677.3999999999996</v>
      </c>
    </row>
    <row r="777" spans="1:8" s="266" customFormat="1" ht="18.75" hidden="1" customHeight="1">
      <c r="A777" s="4" t="s">
        <v>675</v>
      </c>
      <c r="B777" s="7"/>
      <c r="C777" s="8"/>
      <c r="D777" s="8"/>
      <c r="E777" s="9"/>
      <c r="F777" s="8"/>
      <c r="G777" s="57">
        <f>'прил 10'!R557</f>
        <v>4611.2</v>
      </c>
      <c r="H777" s="57">
        <f>'прил 10'!S557</f>
        <v>4677.3999999999996</v>
      </c>
    </row>
    <row r="778" spans="1:8" ht="15.75" customHeight="1">
      <c r="A778" s="18" t="s">
        <v>266</v>
      </c>
      <c r="B778" s="26" t="s">
        <v>312</v>
      </c>
      <c r="C778" s="27" t="s">
        <v>122</v>
      </c>
      <c r="D778" s="27" t="s">
        <v>340</v>
      </c>
      <c r="E778" s="1" t="s">
        <v>366</v>
      </c>
      <c r="F778" s="77"/>
      <c r="G778" s="75">
        <f>G779+G792</f>
        <v>54.3</v>
      </c>
      <c r="H778" s="75">
        <f>H779+H792</f>
        <v>55.1</v>
      </c>
    </row>
    <row r="779" spans="1:8" s="258" customFormat="1" ht="15.75" hidden="1" customHeight="1">
      <c r="A779" s="18" t="s">
        <v>140</v>
      </c>
      <c r="B779" s="26"/>
      <c r="C779" s="27"/>
      <c r="D779" s="27"/>
      <c r="E779" s="1"/>
      <c r="F779" s="27" t="s">
        <v>141</v>
      </c>
      <c r="G779" s="75">
        <f t="shared" ref="G779:H780" si="254">G780</f>
        <v>0</v>
      </c>
      <c r="H779" s="75">
        <f t="shared" si="254"/>
        <v>0</v>
      </c>
    </row>
    <row r="780" spans="1:8" s="258" customFormat="1" ht="27" hidden="1" customHeight="1">
      <c r="A780" s="18" t="s">
        <v>142</v>
      </c>
      <c r="B780" s="273"/>
      <c r="C780" s="274"/>
      <c r="D780" s="274"/>
      <c r="E780" s="275"/>
      <c r="F780" s="27" t="s">
        <v>143</v>
      </c>
      <c r="G780" s="75">
        <f t="shared" si="254"/>
        <v>0</v>
      </c>
      <c r="H780" s="75">
        <f t="shared" si="254"/>
        <v>0</v>
      </c>
    </row>
    <row r="781" spans="1:8" s="259" customFormat="1" ht="18.75" hidden="1" customHeight="1">
      <c r="A781" s="28" t="s">
        <v>670</v>
      </c>
      <c r="B781" s="7"/>
      <c r="C781" s="8"/>
      <c r="D781" s="8"/>
      <c r="E781" s="9"/>
      <c r="F781" s="8" t="s">
        <v>387</v>
      </c>
      <c r="G781" s="57">
        <f>SUM(G782:G791)</f>
        <v>0</v>
      </c>
      <c r="H781" s="57">
        <f>SUM(H782:H791)</f>
        <v>0</v>
      </c>
    </row>
    <row r="782" spans="1:8" s="266" customFormat="1" ht="15.75" hidden="1" customHeight="1">
      <c r="A782" s="4" t="str">
        <f>'прил 10'!A564</f>
        <v>содержание пляжа</v>
      </c>
      <c r="B782" s="7"/>
      <c r="C782" s="8"/>
      <c r="D782" s="8"/>
      <c r="E782" s="9"/>
      <c r="F782" s="8"/>
      <c r="G782" s="57">
        <f>'прил 10'!R564</f>
        <v>0</v>
      </c>
      <c r="H782" s="57">
        <f>'прил 10'!S564</f>
        <v>0</v>
      </c>
    </row>
    <row r="783" spans="1:8" s="266" customFormat="1" ht="15.75" hidden="1" customHeight="1">
      <c r="A783" s="4" t="str">
        <f>'прил 10'!A565</f>
        <v>свод деревьев</v>
      </c>
      <c r="B783" s="7"/>
      <c r="C783" s="8"/>
      <c r="D783" s="8"/>
      <c r="E783" s="9"/>
      <c r="F783" s="8"/>
      <c r="G783" s="57">
        <f>'прил 10'!R565</f>
        <v>0</v>
      </c>
      <c r="H783" s="57">
        <f>'прил 10'!S565</f>
        <v>0</v>
      </c>
    </row>
    <row r="784" spans="1:8" s="266" customFormat="1" ht="24" hidden="1" customHeight="1">
      <c r="A784" s="4" t="str">
        <f>'прил 10'!A566</f>
        <v>Установка дополнительной опоры наружного освещения  с двумя светильниками у перекрестка улиц Дыбцына и Лермонтова (у дома №10 по ул. Дыбцына)</v>
      </c>
      <c r="B784" s="7"/>
      <c r="C784" s="8"/>
      <c r="D784" s="8"/>
      <c r="E784" s="9"/>
      <c r="F784" s="8"/>
      <c r="G784" s="57">
        <f>'прил 10'!R566</f>
        <v>0</v>
      </c>
      <c r="H784" s="57">
        <f>'прил 10'!S566</f>
        <v>0</v>
      </c>
    </row>
    <row r="785" spans="1:8" s="266" customFormat="1" ht="23.25" hidden="1" customHeight="1">
      <c r="A785" s="4" t="str">
        <f>'прил 10'!A567</f>
        <v>Устройство тротуара  по ул. Набережной им. Н. Островского напротив МОУ СОШ №1 и дома №20</v>
      </c>
      <c r="B785" s="7"/>
      <c r="C785" s="8"/>
      <c r="D785" s="8"/>
      <c r="E785" s="9"/>
      <c r="F785" s="8"/>
      <c r="G785" s="57">
        <f>'прил 10'!R567</f>
        <v>0</v>
      </c>
      <c r="H785" s="57">
        <f>'прил 10'!S567</f>
        <v>0</v>
      </c>
    </row>
    <row r="786" spans="1:8" s="266" customFormat="1" ht="22.5" hidden="1" customHeight="1">
      <c r="A786" s="4" t="str">
        <f>'прил 10'!A568</f>
        <v>Устройство тротуара по ул. Архангельской от перекрестка с ул. имени Глейха до существующего тротуара</v>
      </c>
      <c r="B786" s="7"/>
      <c r="C786" s="8"/>
      <c r="D786" s="8"/>
      <c r="E786" s="9"/>
      <c r="F786" s="8"/>
      <c r="G786" s="57">
        <f>'прил 10'!R568</f>
        <v>0</v>
      </c>
      <c r="H786" s="57">
        <f>'прил 10'!S568</f>
        <v>0</v>
      </c>
    </row>
    <row r="787" spans="1:8" s="266" customFormat="1" ht="35.25" hidden="1" customHeight="1">
      <c r="A787" s="4" t="str">
        <f>'прил 10'!A569</f>
        <v>Благоустройство территории в районе аптеки по адресу ул. Советская, д.8 (расширение проезда между аптекой и МКД и вдоль МДОУ №2, устройство леерного ограждения, свод дерева, перенос столба)</v>
      </c>
      <c r="B787" s="7"/>
      <c r="C787" s="8"/>
      <c r="D787" s="8"/>
      <c r="E787" s="9"/>
      <c r="F787" s="8"/>
      <c r="G787" s="57">
        <f>'прил 10'!R569</f>
        <v>0</v>
      </c>
      <c r="H787" s="57">
        <f>'прил 10'!S569</f>
        <v>0</v>
      </c>
    </row>
    <row r="788" spans="1:8" s="266" customFormat="1" ht="15.75" hidden="1" customHeight="1">
      <c r="A788" s="4" t="str">
        <f>'прил 10'!A570</f>
        <v>Приобретение уличных электронных часов для установки у д. № 25 по пр. Ленина</v>
      </c>
      <c r="B788" s="7"/>
      <c r="C788" s="8"/>
      <c r="D788" s="8"/>
      <c r="E788" s="9"/>
      <c r="F788" s="8"/>
      <c r="G788" s="57">
        <f>'прил 10'!R570</f>
        <v>0</v>
      </c>
      <c r="H788" s="57">
        <f>'прил 10'!S570</f>
        <v>0</v>
      </c>
    </row>
    <row r="789" spans="1:8" s="266" customFormat="1" ht="15.75" hidden="1" customHeight="1">
      <c r="A789" s="4" t="str">
        <f>'прил 10'!A571</f>
        <v>Замена опоры в парке за зданием ФДОД "ДДТ" МОУ СОШ №1"</v>
      </c>
      <c r="B789" s="7"/>
      <c r="C789" s="8"/>
      <c r="D789" s="8"/>
      <c r="E789" s="9"/>
      <c r="F789" s="8"/>
      <c r="G789" s="57">
        <f>'прил 10'!R571</f>
        <v>0</v>
      </c>
      <c r="H789" s="57">
        <f>'прил 10'!S571</f>
        <v>0</v>
      </c>
    </row>
    <row r="790" spans="1:8" s="266" customFormat="1" ht="15.75" hidden="1" customHeight="1">
      <c r="A790" s="4" t="str">
        <f>'прил 10'!A572</f>
        <v>Отвод дождевых вод у дома №19 по ул. Архангельской</v>
      </c>
      <c r="B790" s="7"/>
      <c r="C790" s="8"/>
      <c r="D790" s="8"/>
      <c r="E790" s="9"/>
      <c r="F790" s="8"/>
      <c r="G790" s="57">
        <f>'прил 10'!R572</f>
        <v>0</v>
      </c>
      <c r="H790" s="57">
        <f>'прил 10'!S572</f>
        <v>0</v>
      </c>
    </row>
    <row r="791" spans="1:8" s="266" customFormat="1" ht="15.75" hidden="1" customHeight="1">
      <c r="A791" s="4" t="str">
        <f>'прил 10'!A573</f>
        <v>Устройство ограничивающих пешеходных ограждений напротив МОУ СОШ №6</v>
      </c>
      <c r="B791" s="7"/>
      <c r="C791" s="8"/>
      <c r="D791" s="8"/>
      <c r="E791" s="9"/>
      <c r="F791" s="8"/>
      <c r="G791" s="57">
        <f>'прил 10'!R573</f>
        <v>0</v>
      </c>
      <c r="H791" s="57">
        <f>'прил 10'!S573</f>
        <v>0</v>
      </c>
    </row>
    <row r="792" spans="1:8" s="258" customFormat="1" ht="15.75" customHeight="1">
      <c r="A792" s="18" t="s">
        <v>144</v>
      </c>
      <c r="B792" s="26"/>
      <c r="C792" s="27"/>
      <c r="D792" s="27"/>
      <c r="E792" s="1"/>
      <c r="F792" s="27" t="s">
        <v>145</v>
      </c>
      <c r="G792" s="75">
        <f t="shared" ref="G792:H793" si="255">G793</f>
        <v>54.3</v>
      </c>
      <c r="H792" s="75">
        <f t="shared" si="255"/>
        <v>55.1</v>
      </c>
    </row>
    <row r="793" spans="1:8" s="258" customFormat="1" ht="27" customHeight="1">
      <c r="A793" s="18" t="s">
        <v>397</v>
      </c>
      <c r="B793" s="273"/>
      <c r="C793" s="274"/>
      <c r="D793" s="274"/>
      <c r="E793" s="275"/>
      <c r="F793" s="27" t="s">
        <v>174</v>
      </c>
      <c r="G793" s="75">
        <f t="shared" si="255"/>
        <v>54.3</v>
      </c>
      <c r="H793" s="75">
        <f t="shared" si="255"/>
        <v>55.1</v>
      </c>
    </row>
    <row r="794" spans="1:8" s="259" customFormat="1" ht="29.25" hidden="1" customHeight="1">
      <c r="A794" s="28" t="s">
        <v>681</v>
      </c>
      <c r="B794" s="7"/>
      <c r="C794" s="8"/>
      <c r="D794" s="8"/>
      <c r="E794" s="9"/>
      <c r="F794" s="8" t="s">
        <v>874</v>
      </c>
      <c r="G794" s="57">
        <f>G796+G795</f>
        <v>54.3</v>
      </c>
      <c r="H794" s="57">
        <f>H796+H795</f>
        <v>55.1</v>
      </c>
    </row>
    <row r="795" spans="1:8" s="266" customFormat="1" ht="18.75" hidden="1" customHeight="1">
      <c r="A795" s="4" t="str">
        <f>'прил 10'!A576</f>
        <v>Субсидия МУП "Полигон" на содержание контейнерных площадок</v>
      </c>
      <c r="B795" s="7"/>
      <c r="C795" s="8"/>
      <c r="D795" s="8"/>
      <c r="E795" s="9"/>
      <c r="F795" s="8"/>
      <c r="G795" s="57">
        <f>'прил 10'!R576</f>
        <v>0</v>
      </c>
      <c r="H795" s="57">
        <f>'прил 10'!S576</f>
        <v>0</v>
      </c>
    </row>
    <row r="796" spans="1:8" s="266" customFormat="1" ht="18.75" hidden="1" customHeight="1">
      <c r="A796" s="4" t="s">
        <v>682</v>
      </c>
      <c r="B796" s="7"/>
      <c r="C796" s="8"/>
      <c r="D796" s="8"/>
      <c r="E796" s="9"/>
      <c r="F796" s="8"/>
      <c r="G796" s="57">
        <f>'прил 10'!R577</f>
        <v>54.3</v>
      </c>
      <c r="H796" s="57">
        <f>'прил 10'!S577</f>
        <v>55.1</v>
      </c>
    </row>
    <row r="797" spans="1:8" ht="39.75" hidden="1" customHeight="1">
      <c r="A797" s="138" t="s">
        <v>823</v>
      </c>
      <c r="B797" s="267" t="s">
        <v>289</v>
      </c>
      <c r="C797" s="268" t="s">
        <v>122</v>
      </c>
      <c r="D797" s="268" t="s">
        <v>340</v>
      </c>
      <c r="E797" s="269" t="s">
        <v>341</v>
      </c>
      <c r="F797" s="276"/>
      <c r="G797" s="270">
        <f t="shared" ref="G797:H797" si="256">G798+G813</f>
        <v>0</v>
      </c>
      <c r="H797" s="270">
        <f t="shared" si="256"/>
        <v>0</v>
      </c>
    </row>
    <row r="798" spans="1:8" s="264" customFormat="1" ht="15" hidden="1" customHeight="1">
      <c r="A798" s="18" t="s">
        <v>186</v>
      </c>
      <c r="B798" s="26" t="s">
        <v>289</v>
      </c>
      <c r="C798" s="27" t="s">
        <v>122</v>
      </c>
      <c r="D798" s="27" t="s">
        <v>340</v>
      </c>
      <c r="E798" s="1" t="s">
        <v>350</v>
      </c>
      <c r="F798" s="77"/>
      <c r="G798" s="75">
        <f t="shared" ref="G798:H800" si="257">G799</f>
        <v>0</v>
      </c>
      <c r="H798" s="75">
        <f t="shared" si="257"/>
        <v>0</v>
      </c>
    </row>
    <row r="799" spans="1:8" s="258" customFormat="1" ht="24.75" hidden="1" customHeight="1">
      <c r="A799" s="18" t="s">
        <v>187</v>
      </c>
      <c r="B799" s="26"/>
      <c r="C799" s="27"/>
      <c r="D799" s="27"/>
      <c r="E799" s="1"/>
      <c r="F799" s="27" t="s">
        <v>188</v>
      </c>
      <c r="G799" s="75">
        <f t="shared" si="257"/>
        <v>0</v>
      </c>
      <c r="H799" s="75">
        <f t="shared" si="257"/>
        <v>0</v>
      </c>
    </row>
    <row r="800" spans="1:8" s="258" customFormat="1" ht="15" hidden="1" customHeight="1">
      <c r="A800" s="18" t="s">
        <v>189</v>
      </c>
      <c r="B800" s="26"/>
      <c r="C800" s="27"/>
      <c r="D800" s="27"/>
      <c r="E800" s="1"/>
      <c r="F800" s="27" t="s">
        <v>190</v>
      </c>
      <c r="G800" s="75">
        <f t="shared" si="257"/>
        <v>0</v>
      </c>
      <c r="H800" s="75">
        <f t="shared" si="257"/>
        <v>0</v>
      </c>
    </row>
    <row r="801" spans="1:8" s="266" customFormat="1" ht="15.75" hidden="1" customHeight="1">
      <c r="A801" s="28" t="s">
        <v>302</v>
      </c>
      <c r="B801" s="7"/>
      <c r="C801" s="8"/>
      <c r="D801" s="8"/>
      <c r="E801" s="9"/>
      <c r="F801" s="8" t="s">
        <v>303</v>
      </c>
      <c r="G801" s="57">
        <f t="shared" ref="G801:H801" si="258">SUM(G802:G812)</f>
        <v>0</v>
      </c>
      <c r="H801" s="57">
        <f t="shared" si="258"/>
        <v>0</v>
      </c>
    </row>
    <row r="802" spans="1:8" s="266" customFormat="1" ht="18" hidden="1" customHeight="1">
      <c r="A802" s="4"/>
      <c r="B802" s="7"/>
      <c r="C802" s="8"/>
      <c r="D802" s="8"/>
      <c r="E802" s="9"/>
      <c r="F802" s="8"/>
      <c r="G802" s="57">
        <f>'прил 10'!R710</f>
        <v>0</v>
      </c>
      <c r="H802" s="57">
        <f>'прил 10'!S710</f>
        <v>0</v>
      </c>
    </row>
    <row r="803" spans="1:8" s="266" customFormat="1" ht="18" hidden="1" customHeight="1">
      <c r="A803" s="4"/>
      <c r="B803" s="7"/>
      <c r="C803" s="8"/>
      <c r="D803" s="8"/>
      <c r="E803" s="9"/>
      <c r="F803" s="8"/>
      <c r="G803" s="57">
        <f>'прил 10'!R1135</f>
        <v>0</v>
      </c>
      <c r="H803" s="57">
        <f>'прил 10'!S1135</f>
        <v>0</v>
      </c>
    </row>
    <row r="804" spans="1:8" s="266" customFormat="1" ht="18" hidden="1" customHeight="1">
      <c r="A804" s="4"/>
      <c r="B804" s="7"/>
      <c r="C804" s="8"/>
      <c r="D804" s="8"/>
      <c r="E804" s="9"/>
      <c r="F804" s="8"/>
      <c r="G804" s="57">
        <f>'прил 10'!R711</f>
        <v>0</v>
      </c>
      <c r="H804" s="57">
        <f>'прил 10'!S711</f>
        <v>0</v>
      </c>
    </row>
    <row r="805" spans="1:8" s="266" customFormat="1" ht="35.25" hidden="1" customHeight="1">
      <c r="A805" s="4"/>
      <c r="B805" s="7"/>
      <c r="C805" s="8"/>
      <c r="D805" s="8"/>
      <c r="E805" s="9"/>
      <c r="F805" s="8"/>
      <c r="G805" s="57">
        <f>'прил 10'!R789</f>
        <v>0</v>
      </c>
      <c r="H805" s="57">
        <f>'прил 10'!S789</f>
        <v>0</v>
      </c>
    </row>
    <row r="806" spans="1:8" s="266" customFormat="1" ht="25.5" hidden="1" customHeight="1">
      <c r="A806" s="4"/>
      <c r="B806" s="7"/>
      <c r="C806" s="8"/>
      <c r="D806" s="8"/>
      <c r="E806" s="9"/>
      <c r="F806" s="8"/>
      <c r="G806" s="57">
        <f>'прил 10'!R894</f>
        <v>0</v>
      </c>
      <c r="H806" s="57">
        <f>'прил 10'!S894</f>
        <v>0</v>
      </c>
    </row>
    <row r="807" spans="1:8" s="266" customFormat="1" ht="35.25" hidden="1" customHeight="1">
      <c r="A807" s="4"/>
      <c r="B807" s="7"/>
      <c r="C807" s="8"/>
      <c r="D807" s="8"/>
      <c r="E807" s="9"/>
      <c r="F807" s="8"/>
      <c r="G807" s="57">
        <f>'прил 10'!R1132</f>
        <v>0</v>
      </c>
      <c r="H807" s="57">
        <f>'прил 10'!S1132</f>
        <v>0</v>
      </c>
    </row>
    <row r="808" spans="1:8" s="266" customFormat="1" ht="18" hidden="1" customHeight="1">
      <c r="A808" s="4"/>
      <c r="B808" s="7"/>
      <c r="C808" s="8"/>
      <c r="D808" s="8"/>
      <c r="E808" s="9"/>
      <c r="F808" s="8"/>
      <c r="G808" s="57">
        <f>'прил 10'!R790</f>
        <v>0</v>
      </c>
      <c r="H808" s="57">
        <f>'прил 10'!S790</f>
        <v>0</v>
      </c>
    </row>
    <row r="809" spans="1:8" s="266" customFormat="1" ht="18" hidden="1" customHeight="1">
      <c r="A809" s="4"/>
      <c r="B809" s="7"/>
      <c r="C809" s="8"/>
      <c r="D809" s="8"/>
      <c r="E809" s="9"/>
      <c r="F809" s="8"/>
      <c r="G809" s="57">
        <f>'прил 10'!R895</f>
        <v>0</v>
      </c>
      <c r="H809" s="57">
        <f>'прил 10'!S895</f>
        <v>0</v>
      </c>
    </row>
    <row r="810" spans="1:8" s="266" customFormat="1" ht="18" hidden="1" customHeight="1">
      <c r="A810" s="4"/>
      <c r="B810" s="7"/>
      <c r="C810" s="8"/>
      <c r="D810" s="8"/>
      <c r="E810" s="9"/>
      <c r="F810" s="8"/>
      <c r="G810" s="57">
        <f>'прил 10'!R1133</f>
        <v>0</v>
      </c>
      <c r="H810" s="57">
        <f>'прил 10'!S1133</f>
        <v>0</v>
      </c>
    </row>
    <row r="811" spans="1:8" s="266" customFormat="1" ht="18" hidden="1" customHeight="1">
      <c r="A811" s="4"/>
      <c r="B811" s="7"/>
      <c r="C811" s="8"/>
      <c r="D811" s="8"/>
      <c r="E811" s="9"/>
      <c r="F811" s="8"/>
      <c r="G811" s="57">
        <f>'прил 10'!R1134</f>
        <v>0</v>
      </c>
      <c r="H811" s="57">
        <f>'прил 10'!S1134</f>
        <v>0</v>
      </c>
    </row>
    <row r="812" spans="1:8" s="266" customFormat="1" ht="18" hidden="1" customHeight="1">
      <c r="A812" s="4"/>
      <c r="B812" s="7"/>
      <c r="C812" s="8"/>
      <c r="D812" s="8"/>
      <c r="E812" s="9"/>
      <c r="F812" s="8"/>
      <c r="G812" s="57">
        <f>'прил 10'!R1136</f>
        <v>0</v>
      </c>
      <c r="H812" s="57">
        <f>'прил 10'!S1136</f>
        <v>0</v>
      </c>
    </row>
    <row r="813" spans="1:8" ht="18.75" hidden="1" customHeight="1">
      <c r="A813" s="18" t="s">
        <v>255</v>
      </c>
      <c r="B813" s="26" t="s">
        <v>289</v>
      </c>
      <c r="C813" s="27" t="s">
        <v>122</v>
      </c>
      <c r="D813" s="27" t="s">
        <v>340</v>
      </c>
      <c r="E813" s="1" t="s">
        <v>360</v>
      </c>
      <c r="F813" s="27"/>
      <c r="G813" s="75">
        <f>G814+G820</f>
        <v>0</v>
      </c>
      <c r="H813" s="75">
        <f>H814+H820</f>
        <v>0</v>
      </c>
    </row>
    <row r="814" spans="1:8" s="258" customFormat="1" ht="15.75" hidden="1" customHeight="1">
      <c r="A814" s="18" t="s">
        <v>140</v>
      </c>
      <c r="B814" s="26"/>
      <c r="C814" s="27"/>
      <c r="D814" s="27"/>
      <c r="E814" s="1"/>
      <c r="F814" s="27" t="s">
        <v>141</v>
      </c>
      <c r="G814" s="75">
        <f t="shared" ref="G814:H814" si="259">G815</f>
        <v>0</v>
      </c>
      <c r="H814" s="75">
        <f t="shared" si="259"/>
        <v>0</v>
      </c>
    </row>
    <row r="815" spans="1:8" s="258" customFormat="1" ht="27" hidden="1" customHeight="1">
      <c r="A815" s="18" t="s">
        <v>142</v>
      </c>
      <c r="B815" s="273"/>
      <c r="C815" s="274"/>
      <c r="D815" s="274"/>
      <c r="E815" s="275"/>
      <c r="F815" s="27" t="s">
        <v>143</v>
      </c>
      <c r="G815" s="75">
        <f t="shared" ref="G815:H815" si="260">SUM(G816)</f>
        <v>0</v>
      </c>
      <c r="H815" s="75">
        <f t="shared" si="260"/>
        <v>0</v>
      </c>
    </row>
    <row r="816" spans="1:8" s="259" customFormat="1" ht="18.75" hidden="1" customHeight="1">
      <c r="A816" s="28" t="s">
        <v>670</v>
      </c>
      <c r="B816" s="7"/>
      <c r="C816" s="8"/>
      <c r="D816" s="8"/>
      <c r="E816" s="9"/>
      <c r="F816" s="8" t="s">
        <v>387</v>
      </c>
      <c r="G816" s="57">
        <f>SUM(G817:G819)</f>
        <v>0</v>
      </c>
      <c r="H816" s="57">
        <f>SUM(H817:H819)</f>
        <v>0</v>
      </c>
    </row>
    <row r="817" spans="1:8" s="266" customFormat="1" ht="37.5" hidden="1" customHeight="1">
      <c r="A817" s="4" t="str">
        <f>'прил 10'!A524</f>
        <v xml:space="preserve">п.3 Приобретение и установка индивидуальных (поквартирных) приборов учета энергетических ресурсов и возмещение нанимателям жилых помещений материальных затрат на оснащение индивидуальными (поквартирными) приборами учета жилых помещений </v>
      </c>
      <c r="B817" s="7"/>
      <c r="C817" s="8"/>
      <c r="D817" s="8"/>
      <c r="E817" s="9"/>
      <c r="F817" s="8" t="s">
        <v>387</v>
      </c>
      <c r="G817" s="57">
        <f>'прил 10'!R524</f>
        <v>0</v>
      </c>
      <c r="H817" s="57">
        <f>'прил 10'!S524</f>
        <v>0</v>
      </c>
    </row>
    <row r="818" spans="1:8" s="266" customFormat="1" ht="27.75" hidden="1" customHeight="1">
      <c r="A818" s="4" t="str">
        <f>'прил 10'!A525</f>
        <v>Внедрение системы автоматизированного учета электроэнергии по объектам наружного освещения (включая годовое сопровождение системы)</v>
      </c>
      <c r="B818" s="7"/>
      <c r="C818" s="8"/>
      <c r="D818" s="8"/>
      <c r="E818" s="9"/>
      <c r="F818" s="8" t="s">
        <v>387</v>
      </c>
      <c r="G818" s="57">
        <f>'прил 10'!R525</f>
        <v>0</v>
      </c>
      <c r="H818" s="57">
        <f>'прил 10'!S525</f>
        <v>0</v>
      </c>
    </row>
    <row r="819" spans="1:8" s="266" customFormat="1" ht="19.5" hidden="1" customHeight="1">
      <c r="A819" s="4" t="str">
        <f>'прил 10'!A526</f>
        <v>Замена светильников наружного освещения на светодиодные</v>
      </c>
      <c r="B819" s="7"/>
      <c r="C819" s="8"/>
      <c r="D819" s="8"/>
      <c r="E819" s="9"/>
      <c r="F819" s="8" t="s">
        <v>387</v>
      </c>
      <c r="G819" s="57">
        <f>'прил 10'!R526</f>
        <v>0</v>
      </c>
      <c r="H819" s="57">
        <f>'прил 10'!S526</f>
        <v>0</v>
      </c>
    </row>
    <row r="820" spans="1:8" s="258" customFormat="1" ht="15.75" hidden="1" customHeight="1">
      <c r="A820" s="18" t="s">
        <v>144</v>
      </c>
      <c r="B820" s="26"/>
      <c r="C820" s="27"/>
      <c r="D820" s="27"/>
      <c r="E820" s="1"/>
      <c r="F820" s="27" t="s">
        <v>145</v>
      </c>
      <c r="G820" s="75">
        <f t="shared" ref="G820:H821" si="261">G821</f>
        <v>0</v>
      </c>
      <c r="H820" s="75">
        <f t="shared" si="261"/>
        <v>0</v>
      </c>
    </row>
    <row r="821" spans="1:8" s="258" customFormat="1" ht="27" hidden="1" customHeight="1">
      <c r="A821" s="18" t="s">
        <v>397</v>
      </c>
      <c r="B821" s="273"/>
      <c r="C821" s="274"/>
      <c r="D821" s="274"/>
      <c r="E821" s="275"/>
      <c r="F821" s="27" t="s">
        <v>174</v>
      </c>
      <c r="G821" s="75">
        <f t="shared" si="261"/>
        <v>0</v>
      </c>
      <c r="H821" s="75">
        <f t="shared" si="261"/>
        <v>0</v>
      </c>
    </row>
    <row r="822" spans="1:8" s="259" customFormat="1" ht="29.25" hidden="1" customHeight="1">
      <c r="A822" s="28" t="s">
        <v>681</v>
      </c>
      <c r="B822" s="7"/>
      <c r="C822" s="8"/>
      <c r="D822" s="8"/>
      <c r="E822" s="9"/>
      <c r="F822" s="8" t="s">
        <v>874</v>
      </c>
      <c r="G822" s="57">
        <f>G823</f>
        <v>0</v>
      </c>
      <c r="H822" s="57">
        <f>H823</f>
        <v>0</v>
      </c>
    </row>
    <row r="823" spans="1:8" s="266" customFormat="1" ht="33.75" hidden="1" customHeight="1">
      <c r="A823" s="4" t="str">
        <f>'прил 10'!A529</f>
        <v>Возмещение затрат ресурсосберегающей организации МУП "ПУ ЖКХ" по установке коллективных (общедомовых) приборов учета энергоресурсов в доле муниципальных квартир (за 2017 и 2018 годы)</v>
      </c>
      <c r="B823" s="7"/>
      <c r="C823" s="8"/>
      <c r="D823" s="8"/>
      <c r="E823" s="9"/>
      <c r="F823" s="8"/>
      <c r="G823" s="57">
        <f>'прил 10'!R529</f>
        <v>0</v>
      </c>
      <c r="H823" s="57">
        <f>'прил 10'!S529</f>
        <v>0</v>
      </c>
    </row>
    <row r="824" spans="1:8" ht="27.75" customHeight="1">
      <c r="A824" s="138" t="s">
        <v>505</v>
      </c>
      <c r="B824" s="267" t="s">
        <v>191</v>
      </c>
      <c r="C824" s="268" t="s">
        <v>122</v>
      </c>
      <c r="D824" s="268" t="s">
        <v>340</v>
      </c>
      <c r="E824" s="269" t="s">
        <v>341</v>
      </c>
      <c r="F824" s="276"/>
      <c r="G824" s="270">
        <f>G833+G839+G825+G844+G849</f>
        <v>1150.8000000000002</v>
      </c>
      <c r="H824" s="270">
        <f>H833+H839+H825+H844+H849</f>
        <v>1152</v>
      </c>
    </row>
    <row r="825" spans="1:8" ht="24.75" hidden="1" customHeight="1">
      <c r="A825" s="18" t="s">
        <v>857</v>
      </c>
      <c r="B825" s="26" t="s">
        <v>191</v>
      </c>
      <c r="C825" s="27" t="s">
        <v>122</v>
      </c>
      <c r="D825" s="27" t="s">
        <v>340</v>
      </c>
      <c r="E825" s="1" t="s">
        <v>352</v>
      </c>
      <c r="F825" s="77"/>
      <c r="G825" s="75">
        <f t="shared" ref="G825:H826" si="262">G826</f>
        <v>0</v>
      </c>
      <c r="H825" s="75">
        <f t="shared" si="262"/>
        <v>0</v>
      </c>
    </row>
    <row r="826" spans="1:8" s="258" customFormat="1" ht="15.75" hidden="1" customHeight="1">
      <c r="A826" s="18" t="s">
        <v>140</v>
      </c>
      <c r="B826" s="26"/>
      <c r="C826" s="27"/>
      <c r="D826" s="27"/>
      <c r="E826" s="1"/>
      <c r="F826" s="27" t="s">
        <v>141</v>
      </c>
      <c r="G826" s="75">
        <f t="shared" si="262"/>
        <v>0</v>
      </c>
      <c r="H826" s="75">
        <f t="shared" si="262"/>
        <v>0</v>
      </c>
    </row>
    <row r="827" spans="1:8" s="258" customFormat="1" ht="27" hidden="1" customHeight="1">
      <c r="A827" s="109" t="s">
        <v>419</v>
      </c>
      <c r="B827" s="273"/>
      <c r="C827" s="274"/>
      <c r="D827" s="274"/>
      <c r="E827" s="275"/>
      <c r="F827" s="27" t="s">
        <v>143</v>
      </c>
      <c r="G827" s="75">
        <f>G828</f>
        <v>0</v>
      </c>
      <c r="H827" s="75">
        <f>H828</f>
        <v>0</v>
      </c>
    </row>
    <row r="828" spans="1:8" s="259" customFormat="1" ht="18.75" hidden="1" customHeight="1">
      <c r="A828" s="28" t="s">
        <v>670</v>
      </c>
      <c r="B828" s="7"/>
      <c r="C828" s="8"/>
      <c r="D828" s="8"/>
      <c r="E828" s="9"/>
      <c r="F828" s="8" t="s">
        <v>387</v>
      </c>
      <c r="G828" s="57">
        <f>G829+G830+G831+G832</f>
        <v>0</v>
      </c>
      <c r="H828" s="57">
        <f>H829+H830+H831+H832</f>
        <v>0</v>
      </c>
    </row>
    <row r="829" spans="1:8" s="266" customFormat="1" ht="15.75" hidden="1" customHeight="1">
      <c r="A829" s="4" t="str">
        <f>'прил 10'!A582</f>
        <v>проверка достоверности сметной документации</v>
      </c>
      <c r="B829" s="7"/>
      <c r="C829" s="8"/>
      <c r="D829" s="8"/>
      <c r="E829" s="9"/>
      <c r="F829" s="8"/>
      <c r="G829" s="57">
        <f>'прил 10'!R582</f>
        <v>0</v>
      </c>
      <c r="H829" s="57">
        <f>'прил 10'!S582</f>
        <v>0</v>
      </c>
    </row>
    <row r="830" spans="1:8" s="266" customFormat="1" ht="24" hidden="1" customHeight="1">
      <c r="A830" s="4" t="str">
        <f>'прил 10'!A583</f>
        <v>доля софинансирования населением (5%) за счет МБ</v>
      </c>
      <c r="B830" s="7"/>
      <c r="C830" s="8"/>
      <c r="D830" s="8"/>
      <c r="E830" s="9"/>
      <c r="F830" s="8"/>
      <c r="G830" s="57">
        <f>'прил 10'!R583</f>
        <v>0</v>
      </c>
      <c r="H830" s="57">
        <f>'прил 10'!S583</f>
        <v>0</v>
      </c>
    </row>
    <row r="831" spans="1:8" s="266" customFormat="1" ht="15.75" hidden="1" customHeight="1">
      <c r="A831" s="4" t="str">
        <f>'прил 10'!A584</f>
        <v>Поддержка обустройства мест массового отдыха населения (городских парков) (МБ)</v>
      </c>
      <c r="B831" s="7"/>
      <c r="C831" s="8"/>
      <c r="D831" s="8"/>
      <c r="E831" s="9"/>
      <c r="F831" s="8"/>
      <c r="G831" s="57">
        <f>'прил 10'!R584</f>
        <v>0</v>
      </c>
      <c r="H831" s="57">
        <f>'прил 10'!S584</f>
        <v>0</v>
      </c>
    </row>
    <row r="832" spans="1:8" s="266" customFormat="1" ht="24" hidden="1" customHeight="1">
      <c r="A832" s="4" t="str">
        <f>'прил 10'!A585</f>
        <v>Поддержка обустройства мест массового отдыха населения (городских парков) (областной бюджет) (МБ)</v>
      </c>
      <c r="B832" s="7"/>
      <c r="C832" s="8"/>
      <c r="D832" s="8"/>
      <c r="E832" s="9"/>
      <c r="F832" s="8"/>
      <c r="G832" s="57">
        <f>'прил 10'!R585</f>
        <v>0</v>
      </c>
      <c r="H832" s="57">
        <f>'прил 10'!S585</f>
        <v>0</v>
      </c>
    </row>
    <row r="833" spans="1:8" ht="24.75" customHeight="1">
      <c r="A833" s="18" t="s">
        <v>507</v>
      </c>
      <c r="B833" s="26" t="s">
        <v>191</v>
      </c>
      <c r="C833" s="27" t="s">
        <v>122</v>
      </c>
      <c r="D833" s="27" t="s">
        <v>340</v>
      </c>
      <c r="E833" s="1" t="s">
        <v>506</v>
      </c>
      <c r="F833" s="77"/>
      <c r="G833" s="75">
        <f t="shared" ref="G833:H835" si="263">G834</f>
        <v>1066.9000000000001</v>
      </c>
      <c r="H833" s="75">
        <f t="shared" si="263"/>
        <v>1066.9000000000001</v>
      </c>
    </row>
    <row r="834" spans="1:8" s="258" customFormat="1" ht="15.75" customHeight="1">
      <c r="A834" s="18" t="s">
        <v>140</v>
      </c>
      <c r="B834" s="26"/>
      <c r="C834" s="27"/>
      <c r="D834" s="27"/>
      <c r="E834" s="1"/>
      <c r="F834" s="27" t="s">
        <v>141</v>
      </c>
      <c r="G834" s="75">
        <f t="shared" si="263"/>
        <v>1066.9000000000001</v>
      </c>
      <c r="H834" s="75">
        <f t="shared" si="263"/>
        <v>1066.9000000000001</v>
      </c>
    </row>
    <row r="835" spans="1:8" s="258" customFormat="1" ht="27" customHeight="1">
      <c r="A835" s="18" t="s">
        <v>142</v>
      </c>
      <c r="B835" s="273"/>
      <c r="C835" s="274"/>
      <c r="D835" s="274"/>
      <c r="E835" s="275"/>
      <c r="F835" s="27" t="s">
        <v>143</v>
      </c>
      <c r="G835" s="75">
        <f t="shared" si="263"/>
        <v>1066.9000000000001</v>
      </c>
      <c r="H835" s="75">
        <f t="shared" si="263"/>
        <v>1066.9000000000001</v>
      </c>
    </row>
    <row r="836" spans="1:8" s="259" customFormat="1" ht="18.75" hidden="1" customHeight="1">
      <c r="A836" s="28" t="s">
        <v>670</v>
      </c>
      <c r="B836" s="7"/>
      <c r="C836" s="8"/>
      <c r="D836" s="8"/>
      <c r="E836" s="9"/>
      <c r="F836" s="8" t="s">
        <v>387</v>
      </c>
      <c r="G836" s="57">
        <f>SUM(G837:G838)</f>
        <v>1066.9000000000001</v>
      </c>
      <c r="H836" s="57">
        <f>SUM(H837:H838)</f>
        <v>1066.9000000000001</v>
      </c>
    </row>
    <row r="837" spans="1:8" s="266" customFormat="1" ht="15.75" hidden="1" customHeight="1">
      <c r="A837" s="4" t="str">
        <f>'прил 10'!A589</f>
        <v>Мероприятия по благоустройству дворовых территорий (МБ)</v>
      </c>
      <c r="B837" s="7"/>
      <c r="C837" s="8"/>
      <c r="D837" s="8"/>
      <c r="E837" s="9"/>
      <c r="F837" s="8"/>
      <c r="G837" s="57">
        <f>'прил 10'!R589</f>
        <v>639</v>
      </c>
      <c r="H837" s="57">
        <f>'прил 10'!S589</f>
        <v>639</v>
      </c>
    </row>
    <row r="838" spans="1:8" s="266" customFormat="1" ht="24" hidden="1" customHeight="1">
      <c r="A838" s="4" t="str">
        <f>'прил 10'!A590</f>
        <v>Благоустройство территорий общего пользования</v>
      </c>
      <c r="B838" s="7"/>
      <c r="C838" s="8"/>
      <c r="D838" s="8"/>
      <c r="E838" s="9"/>
      <c r="F838" s="8"/>
      <c r="G838" s="57">
        <f>'прил 10'!R590</f>
        <v>427.9</v>
      </c>
      <c r="H838" s="57">
        <f>'прил 10'!S590</f>
        <v>427.9</v>
      </c>
    </row>
    <row r="839" spans="1:8" ht="28.5" hidden="1" customHeight="1">
      <c r="A839" s="18" t="s">
        <v>509</v>
      </c>
      <c r="B839" s="26" t="s">
        <v>191</v>
      </c>
      <c r="C839" s="27" t="s">
        <v>122</v>
      </c>
      <c r="D839" s="27" t="s">
        <v>340</v>
      </c>
      <c r="E839" s="1" t="s">
        <v>508</v>
      </c>
      <c r="F839" s="27"/>
      <c r="G839" s="75">
        <f t="shared" ref="G839:H852" si="264">G840</f>
        <v>0</v>
      </c>
      <c r="H839" s="75">
        <f t="shared" si="264"/>
        <v>0</v>
      </c>
    </row>
    <row r="840" spans="1:8" s="258" customFormat="1" ht="15.75" hidden="1" customHeight="1">
      <c r="A840" s="18" t="s">
        <v>140</v>
      </c>
      <c r="B840" s="26"/>
      <c r="C840" s="27"/>
      <c r="D840" s="27"/>
      <c r="E840" s="1"/>
      <c r="F840" s="27" t="s">
        <v>141</v>
      </c>
      <c r="G840" s="75">
        <f t="shared" si="264"/>
        <v>0</v>
      </c>
      <c r="H840" s="75">
        <f t="shared" si="264"/>
        <v>0</v>
      </c>
    </row>
    <row r="841" spans="1:8" s="258" customFormat="1" ht="27" hidden="1" customHeight="1">
      <c r="A841" s="18" t="s">
        <v>142</v>
      </c>
      <c r="B841" s="273"/>
      <c r="C841" s="274"/>
      <c r="D841" s="274"/>
      <c r="E841" s="275"/>
      <c r="F841" s="27" t="s">
        <v>143</v>
      </c>
      <c r="G841" s="75">
        <f t="shared" si="264"/>
        <v>0</v>
      </c>
      <c r="H841" s="75">
        <f t="shared" si="264"/>
        <v>0</v>
      </c>
    </row>
    <row r="842" spans="1:8" s="259" customFormat="1" ht="18.75" hidden="1" customHeight="1">
      <c r="A842" s="28" t="s">
        <v>670</v>
      </c>
      <c r="B842" s="7"/>
      <c r="C842" s="8"/>
      <c r="D842" s="8"/>
      <c r="E842" s="9"/>
      <c r="F842" s="8" t="s">
        <v>387</v>
      </c>
      <c r="G842" s="57">
        <f t="shared" si="264"/>
        <v>0</v>
      </c>
      <c r="H842" s="57">
        <f t="shared" si="264"/>
        <v>0</v>
      </c>
    </row>
    <row r="843" spans="1:8" s="266" customFormat="1" ht="15.75" hidden="1" customHeight="1">
      <c r="A843" s="4">
        <f>'прил 10'!A594</f>
        <v>0</v>
      </c>
      <c r="B843" s="7"/>
      <c r="C843" s="8"/>
      <c r="D843" s="8"/>
      <c r="E843" s="9"/>
      <c r="F843" s="8"/>
      <c r="G843" s="57">
        <f>'прил 10'!R594</f>
        <v>0</v>
      </c>
      <c r="H843" s="57">
        <f>'прил 10'!S594</f>
        <v>0</v>
      </c>
    </row>
    <row r="844" spans="1:8" ht="28.5" hidden="1" customHeight="1">
      <c r="A844" s="18" t="s">
        <v>863</v>
      </c>
      <c r="B844" s="26" t="s">
        <v>191</v>
      </c>
      <c r="C844" s="27" t="s">
        <v>122</v>
      </c>
      <c r="D844" s="27" t="s">
        <v>340</v>
      </c>
      <c r="E844" s="1" t="s">
        <v>864</v>
      </c>
      <c r="F844" s="27"/>
      <c r="G844" s="75">
        <f t="shared" si="264"/>
        <v>0</v>
      </c>
      <c r="H844" s="75">
        <f t="shared" si="264"/>
        <v>0</v>
      </c>
    </row>
    <row r="845" spans="1:8" s="258" customFormat="1" ht="15.75" hidden="1" customHeight="1">
      <c r="A845" s="18" t="s">
        <v>140</v>
      </c>
      <c r="B845" s="26"/>
      <c r="C845" s="27"/>
      <c r="D845" s="27"/>
      <c r="E845" s="1"/>
      <c r="F845" s="27" t="s">
        <v>141</v>
      </c>
      <c r="G845" s="75">
        <f t="shared" si="264"/>
        <v>0</v>
      </c>
      <c r="H845" s="75">
        <f t="shared" si="264"/>
        <v>0</v>
      </c>
    </row>
    <row r="846" spans="1:8" s="258" customFormat="1" ht="27" hidden="1" customHeight="1">
      <c r="A846" s="18" t="s">
        <v>142</v>
      </c>
      <c r="B846" s="273"/>
      <c r="C846" s="274"/>
      <c r="D846" s="274"/>
      <c r="E846" s="275"/>
      <c r="F846" s="27" t="s">
        <v>143</v>
      </c>
      <c r="G846" s="75">
        <f t="shared" si="264"/>
        <v>0</v>
      </c>
      <c r="H846" s="75">
        <f t="shared" si="264"/>
        <v>0</v>
      </c>
    </row>
    <row r="847" spans="1:8" s="259" customFormat="1" ht="18.75" hidden="1" customHeight="1">
      <c r="A847" s="28" t="s">
        <v>670</v>
      </c>
      <c r="B847" s="7"/>
      <c r="C847" s="8"/>
      <c r="D847" s="8"/>
      <c r="E847" s="9"/>
      <c r="F847" s="8" t="s">
        <v>387</v>
      </c>
      <c r="G847" s="57">
        <f t="shared" si="264"/>
        <v>0</v>
      </c>
      <c r="H847" s="57">
        <f t="shared" si="264"/>
        <v>0</v>
      </c>
    </row>
    <row r="848" spans="1:8" s="266" customFormat="1" ht="15.75" hidden="1" customHeight="1">
      <c r="A848" s="4">
        <f>'прил 10'!A598</f>
        <v>0</v>
      </c>
      <c r="B848" s="7"/>
      <c r="C848" s="8"/>
      <c r="D848" s="8"/>
      <c r="E848" s="9"/>
      <c r="F848" s="8"/>
      <c r="G848" s="57">
        <f>'прил 10'!R598</f>
        <v>0</v>
      </c>
      <c r="H848" s="57">
        <f>'прил 10'!S598</f>
        <v>0</v>
      </c>
    </row>
    <row r="849" spans="1:8" ht="36" customHeight="1">
      <c r="A849" s="18" t="s">
        <v>865</v>
      </c>
      <c r="B849" s="26" t="s">
        <v>191</v>
      </c>
      <c r="C849" s="27" t="s">
        <v>122</v>
      </c>
      <c r="D849" s="27" t="s">
        <v>340</v>
      </c>
      <c r="E849" s="1" t="s">
        <v>866</v>
      </c>
      <c r="F849" s="27"/>
      <c r="G849" s="75">
        <f t="shared" si="264"/>
        <v>83.9</v>
      </c>
      <c r="H849" s="75">
        <f t="shared" si="264"/>
        <v>85.1</v>
      </c>
    </row>
    <row r="850" spans="1:8" s="258" customFormat="1" ht="15.75" customHeight="1">
      <c r="A850" s="18" t="s">
        <v>140</v>
      </c>
      <c r="B850" s="26"/>
      <c r="C850" s="27"/>
      <c r="D850" s="27"/>
      <c r="E850" s="1"/>
      <c r="F850" s="27" t="s">
        <v>141</v>
      </c>
      <c r="G850" s="75">
        <f t="shared" si="264"/>
        <v>83.9</v>
      </c>
      <c r="H850" s="75">
        <f t="shared" si="264"/>
        <v>85.1</v>
      </c>
    </row>
    <row r="851" spans="1:8" s="258" customFormat="1" ht="27" customHeight="1">
      <c r="A851" s="18" t="s">
        <v>142</v>
      </c>
      <c r="B851" s="273"/>
      <c r="C851" s="274"/>
      <c r="D851" s="274"/>
      <c r="E851" s="275"/>
      <c r="F851" s="27" t="s">
        <v>143</v>
      </c>
      <c r="G851" s="75">
        <f t="shared" si="264"/>
        <v>83.9</v>
      </c>
      <c r="H851" s="75">
        <f t="shared" si="264"/>
        <v>85.1</v>
      </c>
    </row>
    <row r="852" spans="1:8" s="259" customFormat="1" ht="18.75" hidden="1" customHeight="1">
      <c r="A852" s="28" t="s">
        <v>670</v>
      </c>
      <c r="B852" s="7"/>
      <c r="C852" s="8"/>
      <c r="D852" s="8"/>
      <c r="E852" s="9"/>
      <c r="F852" s="8" t="s">
        <v>387</v>
      </c>
      <c r="G852" s="57">
        <f t="shared" si="264"/>
        <v>83.9</v>
      </c>
      <c r="H852" s="57">
        <f t="shared" si="264"/>
        <v>85.1</v>
      </c>
    </row>
    <row r="853" spans="1:8" s="266" customFormat="1" ht="15.75" hidden="1" customHeight="1">
      <c r="A853" s="4" t="str">
        <f>'прил 10'!A602</f>
        <v>Мероприятия по благоустройству дворовых территорий МБ</v>
      </c>
      <c r="B853" s="7"/>
      <c r="C853" s="8"/>
      <c r="D853" s="8"/>
      <c r="E853" s="9"/>
      <c r="F853" s="8"/>
      <c r="G853" s="57">
        <f>'прил 10'!R602</f>
        <v>83.9</v>
      </c>
      <c r="H853" s="57">
        <f>'прил 10'!S602</f>
        <v>85.1</v>
      </c>
    </row>
    <row r="854" spans="1:8" s="248" customFormat="1" ht="28.5" customHeight="1">
      <c r="A854" s="284" t="s">
        <v>421</v>
      </c>
      <c r="B854" s="245"/>
      <c r="C854" s="245"/>
      <c r="D854" s="245"/>
      <c r="E854" s="245"/>
      <c r="F854" s="284"/>
      <c r="G854" s="247">
        <f t="shared" ref="G854:H854" si="265">G855</f>
        <v>10415.300000000001</v>
      </c>
      <c r="H854" s="247">
        <f t="shared" si="265"/>
        <v>0</v>
      </c>
    </row>
    <row r="855" spans="1:8" s="264" customFormat="1" ht="39" customHeight="1">
      <c r="A855" s="138" t="s">
        <v>473</v>
      </c>
      <c r="B855" s="249" t="s">
        <v>205</v>
      </c>
      <c r="C855" s="250" t="s">
        <v>122</v>
      </c>
      <c r="D855" s="250" t="s">
        <v>340</v>
      </c>
      <c r="E855" s="251" t="s">
        <v>341</v>
      </c>
      <c r="F855" s="250"/>
      <c r="G855" s="236">
        <f>G856+G880+G874</f>
        <v>10415.300000000001</v>
      </c>
      <c r="H855" s="236">
        <f>H856+H880+H874</f>
        <v>0</v>
      </c>
    </row>
    <row r="856" spans="1:8" s="258" customFormat="1" ht="15.75" customHeight="1">
      <c r="A856" s="69" t="s">
        <v>186</v>
      </c>
      <c r="B856" s="26" t="s">
        <v>205</v>
      </c>
      <c r="C856" s="27" t="s">
        <v>122</v>
      </c>
      <c r="D856" s="27" t="s">
        <v>340</v>
      </c>
      <c r="E856" s="1" t="s">
        <v>350</v>
      </c>
      <c r="F856" s="27"/>
      <c r="G856" s="75">
        <f>G857+G862+G866+G869</f>
        <v>10415.300000000001</v>
      </c>
      <c r="H856" s="75">
        <f>H857+H862+H866+H869</f>
        <v>0</v>
      </c>
    </row>
    <row r="857" spans="1:8" s="258" customFormat="1" ht="39" customHeight="1">
      <c r="A857" s="18" t="s">
        <v>126</v>
      </c>
      <c r="B857" s="26"/>
      <c r="C857" s="27"/>
      <c r="D857" s="27"/>
      <c r="E857" s="1"/>
      <c r="F857" s="27" t="s">
        <v>127</v>
      </c>
      <c r="G857" s="75">
        <f t="shared" ref="G857:H857" si="266">G858</f>
        <v>9444.1</v>
      </c>
      <c r="H857" s="75">
        <f t="shared" si="266"/>
        <v>0</v>
      </c>
    </row>
    <row r="858" spans="1:8" s="258" customFormat="1" ht="14.25" customHeight="1">
      <c r="A858" s="18" t="s">
        <v>685</v>
      </c>
      <c r="B858" s="26"/>
      <c r="C858" s="27"/>
      <c r="D858" s="27"/>
      <c r="E858" s="1"/>
      <c r="F858" s="27" t="s">
        <v>72</v>
      </c>
      <c r="G858" s="75">
        <f t="shared" ref="G858:H858" si="267">SUM(G859:G861)</f>
        <v>9444.1</v>
      </c>
      <c r="H858" s="75">
        <f t="shared" si="267"/>
        <v>0</v>
      </c>
    </row>
    <row r="859" spans="1:8" s="259" customFormat="1" ht="12.75" hidden="1" customHeight="1">
      <c r="A859" s="4" t="s">
        <v>394</v>
      </c>
      <c r="B859" s="7"/>
      <c r="C859" s="8"/>
      <c r="D859" s="8"/>
      <c r="E859" s="9"/>
      <c r="F859" s="8" t="s">
        <v>398</v>
      </c>
      <c r="G859" s="57">
        <f>'прил 10'!R300</f>
        <v>7167</v>
      </c>
      <c r="H859" s="57">
        <f>'прил 10'!S300</f>
        <v>0</v>
      </c>
    </row>
    <row r="860" spans="1:8" s="259" customFormat="1" ht="12.75" hidden="1" customHeight="1">
      <c r="A860" s="4" t="s">
        <v>395</v>
      </c>
      <c r="B860" s="7"/>
      <c r="C860" s="8"/>
      <c r="D860" s="8"/>
      <c r="E860" s="9"/>
      <c r="F860" s="8" t="s">
        <v>399</v>
      </c>
      <c r="G860" s="57">
        <f>'прил 10'!R301</f>
        <v>112.7</v>
      </c>
      <c r="H860" s="57">
        <f>'прил 10'!S301</f>
        <v>0</v>
      </c>
    </row>
    <row r="861" spans="1:8" s="259" customFormat="1" ht="12.75" hidden="1" customHeight="1">
      <c r="A861" s="4" t="s">
        <v>396</v>
      </c>
      <c r="B861" s="7"/>
      <c r="C861" s="8"/>
      <c r="D861" s="8"/>
      <c r="E861" s="9"/>
      <c r="F861" s="8" t="s">
        <v>400</v>
      </c>
      <c r="G861" s="57">
        <f>'прил 10'!R302</f>
        <v>2164.4</v>
      </c>
      <c r="H861" s="57">
        <f>'прил 10'!S302</f>
        <v>0</v>
      </c>
    </row>
    <row r="862" spans="1:8" s="258" customFormat="1" ht="15.75" customHeight="1">
      <c r="A862" s="18" t="s">
        <v>140</v>
      </c>
      <c r="B862" s="26"/>
      <c r="C862" s="27"/>
      <c r="D862" s="27"/>
      <c r="E862" s="1"/>
      <c r="F862" s="27" t="s">
        <v>141</v>
      </c>
      <c r="G862" s="75">
        <f t="shared" ref="G862:H862" si="268">G863</f>
        <v>875.6</v>
      </c>
      <c r="H862" s="75">
        <f t="shared" si="268"/>
        <v>0</v>
      </c>
    </row>
    <row r="863" spans="1:8" s="258" customFormat="1" ht="15" customHeight="1">
      <c r="A863" s="18" t="s">
        <v>142</v>
      </c>
      <c r="B863" s="26"/>
      <c r="C863" s="27"/>
      <c r="D863" s="27"/>
      <c r="E863" s="1"/>
      <c r="F863" s="27" t="s">
        <v>143</v>
      </c>
      <c r="G863" s="75">
        <f t="shared" ref="G863:H863" si="269">SUM(G864:G865)</f>
        <v>875.6</v>
      </c>
      <c r="H863" s="75">
        <f t="shared" si="269"/>
        <v>0</v>
      </c>
    </row>
    <row r="864" spans="1:8" s="259" customFormat="1" ht="12.75" hidden="1" customHeight="1">
      <c r="A864" s="4" t="s">
        <v>388</v>
      </c>
      <c r="B864" s="7"/>
      <c r="C864" s="8"/>
      <c r="D864" s="8"/>
      <c r="E864" s="9"/>
      <c r="F864" s="8" t="s">
        <v>386</v>
      </c>
      <c r="G864" s="57">
        <f>'прил 10'!R305</f>
        <v>70.099999999999994</v>
      </c>
      <c r="H864" s="57">
        <f>'прил 10'!S305</f>
        <v>0</v>
      </c>
    </row>
    <row r="865" spans="1:8" s="259" customFormat="1" ht="12.75" hidden="1" customHeight="1">
      <c r="A865" s="4" t="s">
        <v>389</v>
      </c>
      <c r="B865" s="7"/>
      <c r="C865" s="8"/>
      <c r="D865" s="8"/>
      <c r="E865" s="9"/>
      <c r="F865" s="8" t="s">
        <v>387</v>
      </c>
      <c r="G865" s="57">
        <f>'прил 10'!R306</f>
        <v>805.5</v>
      </c>
      <c r="H865" s="57">
        <f>'прил 10'!S306</f>
        <v>0</v>
      </c>
    </row>
    <row r="866" spans="1:8" s="258" customFormat="1" ht="15.75" hidden="1" customHeight="1">
      <c r="A866" s="18" t="s">
        <v>175</v>
      </c>
      <c r="B866" s="26"/>
      <c r="C866" s="27"/>
      <c r="D866" s="27"/>
      <c r="E866" s="1"/>
      <c r="F866" s="27" t="s">
        <v>225</v>
      </c>
      <c r="G866" s="75">
        <f t="shared" ref="G866:H867" si="270">G867</f>
        <v>0</v>
      </c>
      <c r="H866" s="75">
        <f t="shared" si="270"/>
        <v>0</v>
      </c>
    </row>
    <row r="867" spans="1:8" s="258" customFormat="1" ht="15" hidden="1" customHeight="1">
      <c r="A867" s="18" t="s">
        <v>176</v>
      </c>
      <c r="B867" s="26"/>
      <c r="C867" s="27"/>
      <c r="D867" s="27"/>
      <c r="E867" s="1"/>
      <c r="F867" s="27" t="s">
        <v>502</v>
      </c>
      <c r="G867" s="75">
        <f t="shared" si="270"/>
        <v>0</v>
      </c>
      <c r="H867" s="75">
        <f t="shared" si="270"/>
        <v>0</v>
      </c>
    </row>
    <row r="868" spans="1:8" s="259" customFormat="1" ht="12.75" hidden="1" customHeight="1">
      <c r="A868" s="4" t="s">
        <v>185</v>
      </c>
      <c r="B868" s="7"/>
      <c r="C868" s="8"/>
      <c r="D868" s="8"/>
      <c r="E868" s="9"/>
      <c r="F868" s="8" t="s">
        <v>184</v>
      </c>
      <c r="G868" s="57"/>
      <c r="H868" s="57"/>
    </row>
    <row r="869" spans="1:8" s="258" customFormat="1" ht="15.75" customHeight="1">
      <c r="A869" s="18" t="s">
        <v>144</v>
      </c>
      <c r="B869" s="26"/>
      <c r="C869" s="27"/>
      <c r="D869" s="27"/>
      <c r="E869" s="1"/>
      <c r="F869" s="27" t="s">
        <v>145</v>
      </c>
      <c r="G869" s="75">
        <f t="shared" ref="G869:H869" si="271">G870</f>
        <v>95.6</v>
      </c>
      <c r="H869" s="75">
        <f t="shared" si="271"/>
        <v>0</v>
      </c>
    </row>
    <row r="870" spans="1:8" s="258" customFormat="1" ht="15" customHeight="1">
      <c r="A870" s="18" t="s">
        <v>146</v>
      </c>
      <c r="B870" s="26"/>
      <c r="C870" s="27"/>
      <c r="D870" s="27"/>
      <c r="E870" s="1"/>
      <c r="F870" s="27" t="s">
        <v>147</v>
      </c>
      <c r="G870" s="75">
        <f t="shared" ref="G870:H870" si="272">SUM(G871:G873)</f>
        <v>95.6</v>
      </c>
      <c r="H870" s="75">
        <f t="shared" si="272"/>
        <v>0</v>
      </c>
    </row>
    <row r="871" spans="1:8" s="259" customFormat="1" ht="12.75" hidden="1" customHeight="1">
      <c r="A871" s="4" t="s">
        <v>392</v>
      </c>
      <c r="B871" s="7"/>
      <c r="C871" s="8"/>
      <c r="D871" s="8"/>
      <c r="E871" s="9"/>
      <c r="F871" s="8" t="s">
        <v>390</v>
      </c>
      <c r="G871" s="57">
        <f>'прил 10'!R309</f>
        <v>77.099999999999994</v>
      </c>
      <c r="H871" s="57">
        <f>'прил 10'!S309</f>
        <v>0</v>
      </c>
    </row>
    <row r="872" spans="1:8" s="259" customFormat="1" ht="12.75" hidden="1" customHeight="1">
      <c r="A872" s="4" t="s">
        <v>393</v>
      </c>
      <c r="B872" s="7"/>
      <c r="C872" s="8"/>
      <c r="D872" s="8"/>
      <c r="E872" s="9"/>
      <c r="F872" s="8" t="s">
        <v>391</v>
      </c>
      <c r="G872" s="57">
        <f>'прил 10'!R310</f>
        <v>18.5</v>
      </c>
      <c r="H872" s="57">
        <f>'прил 10'!S310</f>
        <v>0</v>
      </c>
    </row>
    <row r="873" spans="1:8" s="259" customFormat="1" ht="12.75" hidden="1" customHeight="1">
      <c r="A873" s="4" t="s">
        <v>36</v>
      </c>
      <c r="B873" s="7"/>
      <c r="C873" s="8"/>
      <c r="D873" s="8"/>
      <c r="E873" s="9"/>
      <c r="F873" s="8" t="s">
        <v>183</v>
      </c>
      <c r="G873" s="57"/>
      <c r="H873" s="57"/>
    </row>
    <row r="874" spans="1:8" s="258" customFormat="1" ht="39.75" hidden="1" customHeight="1">
      <c r="A874" s="69" t="s">
        <v>809</v>
      </c>
      <c r="B874" s="26" t="s">
        <v>205</v>
      </c>
      <c r="C874" s="27" t="s">
        <v>122</v>
      </c>
      <c r="D874" s="27" t="s">
        <v>340</v>
      </c>
      <c r="E874" s="1" t="s">
        <v>810</v>
      </c>
      <c r="F874" s="27"/>
      <c r="G874" s="75">
        <f t="shared" ref="G874:H875" si="273">G875</f>
        <v>0</v>
      </c>
      <c r="H874" s="75">
        <f t="shared" si="273"/>
        <v>0</v>
      </c>
    </row>
    <row r="875" spans="1:8" s="258" customFormat="1" ht="15.75" hidden="1" customHeight="1">
      <c r="A875" s="18" t="s">
        <v>140</v>
      </c>
      <c r="B875" s="26"/>
      <c r="C875" s="27"/>
      <c r="D875" s="27"/>
      <c r="E875" s="1"/>
      <c r="F875" s="27" t="s">
        <v>141</v>
      </c>
      <c r="G875" s="75">
        <f t="shared" si="273"/>
        <v>0</v>
      </c>
      <c r="H875" s="75">
        <f t="shared" si="273"/>
        <v>0</v>
      </c>
    </row>
    <row r="876" spans="1:8" s="258" customFormat="1" ht="15" hidden="1" customHeight="1">
      <c r="A876" s="18" t="s">
        <v>142</v>
      </c>
      <c r="B876" s="26"/>
      <c r="C876" s="27"/>
      <c r="D876" s="27"/>
      <c r="E876" s="1"/>
      <c r="F876" s="27" t="s">
        <v>143</v>
      </c>
      <c r="G876" s="75">
        <f>SUM(G877:G879)</f>
        <v>0</v>
      </c>
      <c r="H876" s="75">
        <f>SUM(H877:H879)</f>
        <v>0</v>
      </c>
    </row>
    <row r="877" spans="1:8" s="259" customFormat="1" ht="24" hidden="1" customHeight="1">
      <c r="A877" s="41" t="str">
        <f>'прил 10'!A315</f>
        <v>Разработка плана по предупреждению и ликвидации разлива нефти и нефтепродуктов на территории МО "Город Коряжма"</v>
      </c>
      <c r="B877" s="7"/>
      <c r="C877" s="8"/>
      <c r="D877" s="8"/>
      <c r="E877" s="9"/>
      <c r="F877" s="8" t="s">
        <v>387</v>
      </c>
      <c r="G877" s="57">
        <f>'прил 10'!R315</f>
        <v>0</v>
      </c>
      <c r="H877" s="57">
        <f>'прил 10'!S315</f>
        <v>0</v>
      </c>
    </row>
    <row r="878" spans="1:8" s="259" customFormat="1" ht="12.75" hidden="1" customHeight="1">
      <c r="A878" s="41" t="str">
        <f>'прил 10'!A316</f>
        <v>Ремонт защитных сооружений ГО</v>
      </c>
      <c r="B878" s="7"/>
      <c r="C878" s="8"/>
      <c r="D878" s="8"/>
      <c r="E878" s="9"/>
      <c r="F878" s="8" t="s">
        <v>387</v>
      </c>
      <c r="G878" s="57">
        <f>'прил 10'!R316</f>
        <v>0</v>
      </c>
      <c r="H878" s="57">
        <f>'прил 10'!S316</f>
        <v>0</v>
      </c>
    </row>
    <row r="879" spans="1:8" s="259" customFormat="1" ht="12.75" hidden="1" customHeight="1">
      <c r="A879" s="41" t="str">
        <f>'прил 10'!A317</f>
        <v>Обеспечение первичных мер гражданской безопасности в рамках городского округа</v>
      </c>
      <c r="B879" s="7"/>
      <c r="C879" s="8"/>
      <c r="D879" s="8"/>
      <c r="E879" s="9"/>
      <c r="F879" s="8" t="s">
        <v>387</v>
      </c>
      <c r="G879" s="57">
        <f>'прил 10'!R317</f>
        <v>0</v>
      </c>
      <c r="H879" s="57">
        <f>'прил 10'!S317</f>
        <v>0</v>
      </c>
    </row>
    <row r="880" spans="1:8" s="258" customFormat="1" ht="15.75" hidden="1" customHeight="1">
      <c r="A880" s="69" t="s">
        <v>209</v>
      </c>
      <c r="B880" s="26" t="s">
        <v>205</v>
      </c>
      <c r="C880" s="27" t="s">
        <v>122</v>
      </c>
      <c r="D880" s="27" t="s">
        <v>340</v>
      </c>
      <c r="E880" s="1" t="s">
        <v>353</v>
      </c>
      <c r="F880" s="27"/>
      <c r="G880" s="75">
        <f t="shared" ref="G880:H881" si="274">G881</f>
        <v>0</v>
      </c>
      <c r="H880" s="75">
        <f t="shared" si="274"/>
        <v>0</v>
      </c>
    </row>
    <row r="881" spans="1:8" s="258" customFormat="1" ht="15.75" hidden="1" customHeight="1">
      <c r="A881" s="18" t="s">
        <v>140</v>
      </c>
      <c r="B881" s="26"/>
      <c r="C881" s="27"/>
      <c r="D881" s="27"/>
      <c r="E881" s="1"/>
      <c r="F881" s="27" t="s">
        <v>141</v>
      </c>
      <c r="G881" s="75">
        <f t="shared" si="274"/>
        <v>0</v>
      </c>
      <c r="H881" s="75">
        <f t="shared" si="274"/>
        <v>0</v>
      </c>
    </row>
    <row r="882" spans="1:8" s="258" customFormat="1" ht="23.25" hidden="1" customHeight="1">
      <c r="A882" s="18" t="s">
        <v>142</v>
      </c>
      <c r="B882" s="26"/>
      <c r="C882" s="27"/>
      <c r="D882" s="27"/>
      <c r="E882" s="1"/>
      <c r="F882" s="27" t="s">
        <v>143</v>
      </c>
      <c r="G882" s="75">
        <f>SUM(G883:G883)</f>
        <v>0</v>
      </c>
      <c r="H882" s="75">
        <f>SUM(H883:H883)</f>
        <v>0</v>
      </c>
    </row>
    <row r="883" spans="1:8" s="259" customFormat="1" ht="12.75" hidden="1" customHeight="1">
      <c r="A883" s="41" t="str">
        <f>'прил 10'!A329</f>
        <v>Тушение пожаров</v>
      </c>
      <c r="B883" s="7"/>
      <c r="C883" s="8"/>
      <c r="D883" s="8"/>
      <c r="E883" s="9"/>
      <c r="F883" s="8" t="s">
        <v>387</v>
      </c>
      <c r="G883" s="57">
        <f>'прил 10'!R329</f>
        <v>0</v>
      </c>
      <c r="H883" s="57">
        <f>'прил 10'!S329</f>
        <v>0</v>
      </c>
    </row>
    <row r="884" spans="1:8" ht="27.75" customHeight="1">
      <c r="A884" s="285" t="s">
        <v>422</v>
      </c>
      <c r="B884" s="286"/>
      <c r="C884" s="287"/>
      <c r="D884" s="287"/>
      <c r="E884" s="288"/>
      <c r="F884" s="287"/>
      <c r="G884" s="247">
        <f t="shared" ref="G884:H884" si="275">G885+G913+G932+G936+G940+G945+G947+G952+G957+G958+G959+G960+G961+G979+G984+G985+G986+G988</f>
        <v>17617.2</v>
      </c>
      <c r="H884" s="247">
        <f t="shared" si="275"/>
        <v>820342.60000000009</v>
      </c>
    </row>
    <row r="885" spans="1:8" s="264" customFormat="1" ht="16.5" customHeight="1">
      <c r="A885" s="96" t="s">
        <v>132</v>
      </c>
      <c r="B885" s="249" t="s">
        <v>133</v>
      </c>
      <c r="C885" s="250" t="s">
        <v>122</v>
      </c>
      <c r="D885" s="250" t="s">
        <v>340</v>
      </c>
      <c r="E885" s="251" t="s">
        <v>341</v>
      </c>
      <c r="F885" s="250"/>
      <c r="G885" s="236">
        <f t="shared" ref="G885:H885" si="276">G886+G891+G895</f>
        <v>3337.3</v>
      </c>
      <c r="H885" s="236">
        <f t="shared" si="276"/>
        <v>3385.1</v>
      </c>
    </row>
    <row r="886" spans="1:8" s="240" customFormat="1" ht="14.25" customHeight="1">
      <c r="A886" s="18" t="s">
        <v>134</v>
      </c>
      <c r="B886" s="26" t="s">
        <v>133</v>
      </c>
      <c r="C886" s="27" t="s">
        <v>124</v>
      </c>
      <c r="D886" s="27" t="s">
        <v>340</v>
      </c>
      <c r="E886" s="1" t="s">
        <v>341</v>
      </c>
      <c r="F886" s="27"/>
      <c r="G886" s="75">
        <f t="shared" ref="G886:H887" si="277">G887</f>
        <v>761.59999999999991</v>
      </c>
      <c r="H886" s="75">
        <f t="shared" si="277"/>
        <v>772.5</v>
      </c>
    </row>
    <row r="887" spans="1:8" s="258" customFormat="1" ht="38.25" customHeight="1">
      <c r="A887" s="18" t="s">
        <v>126</v>
      </c>
      <c r="B887" s="26"/>
      <c r="C887" s="27"/>
      <c r="D887" s="27"/>
      <c r="E887" s="1"/>
      <c r="F887" s="27" t="s">
        <v>127</v>
      </c>
      <c r="G887" s="75">
        <f t="shared" si="277"/>
        <v>761.59999999999991</v>
      </c>
      <c r="H887" s="75">
        <f t="shared" si="277"/>
        <v>772.5</v>
      </c>
    </row>
    <row r="888" spans="1:8" s="258" customFormat="1" ht="15" customHeight="1">
      <c r="A888" s="18" t="s">
        <v>128</v>
      </c>
      <c r="B888" s="26"/>
      <c r="C888" s="27"/>
      <c r="D888" s="27"/>
      <c r="E888" s="1"/>
      <c r="F888" s="27" t="s">
        <v>129</v>
      </c>
      <c r="G888" s="75">
        <f t="shared" ref="G888:H888" si="278">SUM(G889:G890)</f>
        <v>761.59999999999991</v>
      </c>
      <c r="H888" s="75">
        <f t="shared" si="278"/>
        <v>772.5</v>
      </c>
    </row>
    <row r="889" spans="1:8" s="259" customFormat="1" ht="15" hidden="1" customHeight="1">
      <c r="A889" s="4" t="s">
        <v>394</v>
      </c>
      <c r="B889" s="7"/>
      <c r="C889" s="8"/>
      <c r="D889" s="8"/>
      <c r="E889" s="9"/>
      <c r="F889" s="8" t="s">
        <v>383</v>
      </c>
      <c r="G889" s="57">
        <f>'прил 10'!R25</f>
        <v>584.9</v>
      </c>
      <c r="H889" s="57">
        <f>'прил 10'!S25</f>
        <v>593.29999999999995</v>
      </c>
    </row>
    <row r="890" spans="1:8" s="259" customFormat="1" ht="15" hidden="1" customHeight="1">
      <c r="A890" s="4" t="s">
        <v>396</v>
      </c>
      <c r="B890" s="7"/>
      <c r="C890" s="8"/>
      <c r="D890" s="8"/>
      <c r="E890" s="9"/>
      <c r="F890" s="8" t="s">
        <v>384</v>
      </c>
      <c r="G890" s="57">
        <f>'прил 10'!R26</f>
        <v>176.7</v>
      </c>
      <c r="H890" s="57">
        <f>'прил 10'!S26</f>
        <v>179.2</v>
      </c>
    </row>
    <row r="891" spans="1:8" s="240" customFormat="1" ht="14.25" customHeight="1">
      <c r="A891" s="18" t="s">
        <v>136</v>
      </c>
      <c r="B891" s="26" t="s">
        <v>133</v>
      </c>
      <c r="C891" s="27" t="s">
        <v>137</v>
      </c>
      <c r="D891" s="27" t="s">
        <v>340</v>
      </c>
      <c r="E891" s="1" t="s">
        <v>341</v>
      </c>
      <c r="F891" s="27"/>
      <c r="G891" s="75">
        <f t="shared" ref="G891:H893" si="279">G892</f>
        <v>567.20000000000005</v>
      </c>
      <c r="H891" s="75">
        <f t="shared" si="279"/>
        <v>575.29999999999995</v>
      </c>
    </row>
    <row r="892" spans="1:8" s="258" customFormat="1" ht="38.25" customHeight="1">
      <c r="A892" s="18" t="s">
        <v>126</v>
      </c>
      <c r="B892" s="26"/>
      <c r="C892" s="27"/>
      <c r="D892" s="27"/>
      <c r="E892" s="1"/>
      <c r="F892" s="27" t="s">
        <v>127</v>
      </c>
      <c r="G892" s="75">
        <f t="shared" si="279"/>
        <v>567.20000000000005</v>
      </c>
      <c r="H892" s="75">
        <f t="shared" si="279"/>
        <v>575.29999999999995</v>
      </c>
    </row>
    <row r="893" spans="1:8" s="258" customFormat="1" ht="15" customHeight="1">
      <c r="A893" s="18" t="s">
        <v>128</v>
      </c>
      <c r="B893" s="26"/>
      <c r="C893" s="27"/>
      <c r="D893" s="27"/>
      <c r="E893" s="1"/>
      <c r="F893" s="27" t="s">
        <v>129</v>
      </c>
      <c r="G893" s="75">
        <f t="shared" si="279"/>
        <v>567.20000000000005</v>
      </c>
      <c r="H893" s="75">
        <f t="shared" si="279"/>
        <v>575.29999999999995</v>
      </c>
    </row>
    <row r="894" spans="1:8" s="259" customFormat="1" ht="27" hidden="1" customHeight="1">
      <c r="A894" s="4" t="s">
        <v>644</v>
      </c>
      <c r="B894" s="7"/>
      <c r="C894" s="8"/>
      <c r="D894" s="8"/>
      <c r="E894" s="9"/>
      <c r="F894" s="8" t="s">
        <v>643</v>
      </c>
      <c r="G894" s="57">
        <f>'прил 10'!R30</f>
        <v>567.20000000000005</v>
      </c>
      <c r="H894" s="57">
        <f>'прил 10'!S30</f>
        <v>575.29999999999995</v>
      </c>
    </row>
    <row r="895" spans="1:8" s="240" customFormat="1" ht="13.5" customHeight="1">
      <c r="A895" s="18" t="s">
        <v>138</v>
      </c>
      <c r="B895" s="26" t="s">
        <v>133</v>
      </c>
      <c r="C895" s="27" t="s">
        <v>139</v>
      </c>
      <c r="D895" s="27" t="s">
        <v>340</v>
      </c>
      <c r="E895" s="1" t="s">
        <v>341</v>
      </c>
      <c r="F895" s="27"/>
      <c r="G895" s="75">
        <f t="shared" ref="G895:H895" si="280">G896+G901+G905+G908</f>
        <v>2008.5000000000002</v>
      </c>
      <c r="H895" s="75">
        <f t="shared" si="280"/>
        <v>2037.3</v>
      </c>
    </row>
    <row r="896" spans="1:8" s="258" customFormat="1" ht="39" customHeight="1">
      <c r="A896" s="18" t="s">
        <v>126</v>
      </c>
      <c r="B896" s="26"/>
      <c r="C896" s="27"/>
      <c r="D896" s="27"/>
      <c r="E896" s="1"/>
      <c r="F896" s="27" t="s">
        <v>127</v>
      </c>
      <c r="G896" s="75">
        <f t="shared" ref="G896:H896" si="281">G897</f>
        <v>1685.3000000000002</v>
      </c>
      <c r="H896" s="75">
        <f t="shared" si="281"/>
        <v>1709.5</v>
      </c>
    </row>
    <row r="897" spans="1:8" s="258" customFormat="1" ht="15" customHeight="1">
      <c r="A897" s="18" t="s">
        <v>128</v>
      </c>
      <c r="B897" s="26"/>
      <c r="C897" s="27"/>
      <c r="D897" s="27"/>
      <c r="E897" s="1"/>
      <c r="F897" s="27" t="s">
        <v>129</v>
      </c>
      <c r="G897" s="75">
        <f t="shared" ref="G897:H897" si="282">SUM(G898:G900)</f>
        <v>1685.3000000000002</v>
      </c>
      <c r="H897" s="75">
        <f t="shared" si="282"/>
        <v>1709.5</v>
      </c>
    </row>
    <row r="898" spans="1:8" s="259" customFormat="1" ht="12.75" hidden="1" customHeight="1">
      <c r="A898" s="4" t="s">
        <v>394</v>
      </c>
      <c r="B898" s="7"/>
      <c r="C898" s="8"/>
      <c r="D898" s="8"/>
      <c r="E898" s="9"/>
      <c r="F898" s="8" t="s">
        <v>383</v>
      </c>
      <c r="G898" s="57">
        <f>'прил 10'!R35</f>
        <v>1275.7</v>
      </c>
      <c r="H898" s="57">
        <f>'прил 10'!S35</f>
        <v>1294</v>
      </c>
    </row>
    <row r="899" spans="1:8" s="259" customFormat="1" ht="12.75" hidden="1" customHeight="1">
      <c r="A899" s="4" t="s">
        <v>395</v>
      </c>
      <c r="B899" s="7"/>
      <c r="C899" s="8"/>
      <c r="D899" s="8"/>
      <c r="E899" s="9"/>
      <c r="F899" s="8" t="s">
        <v>385</v>
      </c>
      <c r="G899" s="57">
        <f>'прил 10'!R36</f>
        <v>28.7</v>
      </c>
      <c r="H899" s="57">
        <f>'прил 10'!S36</f>
        <v>29.1</v>
      </c>
    </row>
    <row r="900" spans="1:8" s="259" customFormat="1" ht="12.75" hidden="1" customHeight="1">
      <c r="A900" s="4" t="s">
        <v>396</v>
      </c>
      <c r="B900" s="7"/>
      <c r="C900" s="8"/>
      <c r="D900" s="8"/>
      <c r="E900" s="9"/>
      <c r="F900" s="8" t="s">
        <v>384</v>
      </c>
      <c r="G900" s="57">
        <f>'прил 10'!R37</f>
        <v>380.9</v>
      </c>
      <c r="H900" s="57">
        <f>'прил 10'!S37</f>
        <v>386.4</v>
      </c>
    </row>
    <row r="901" spans="1:8" s="258" customFormat="1" ht="15.75" customHeight="1">
      <c r="A901" s="18" t="s">
        <v>140</v>
      </c>
      <c r="B901" s="26"/>
      <c r="C901" s="27"/>
      <c r="D901" s="27"/>
      <c r="E901" s="1"/>
      <c r="F901" s="27" t="s">
        <v>141</v>
      </c>
      <c r="G901" s="75">
        <f t="shared" ref="G901:H901" si="283">G902</f>
        <v>317.7</v>
      </c>
      <c r="H901" s="75">
        <f t="shared" si="283"/>
        <v>322.2</v>
      </c>
    </row>
    <row r="902" spans="1:8" s="258" customFormat="1" ht="15" customHeight="1">
      <c r="A902" s="18" t="s">
        <v>142</v>
      </c>
      <c r="B902" s="26"/>
      <c r="C902" s="27"/>
      <c r="D902" s="27"/>
      <c r="E902" s="1"/>
      <c r="F902" s="27" t="s">
        <v>143</v>
      </c>
      <c r="G902" s="75">
        <f t="shared" ref="G902:H902" si="284">SUM(G903:G904)</f>
        <v>317.7</v>
      </c>
      <c r="H902" s="75">
        <f t="shared" si="284"/>
        <v>322.2</v>
      </c>
    </row>
    <row r="903" spans="1:8" s="259" customFormat="1" ht="12.75" hidden="1" customHeight="1">
      <c r="A903" s="4" t="s">
        <v>388</v>
      </c>
      <c r="B903" s="7"/>
      <c r="C903" s="8"/>
      <c r="D903" s="8"/>
      <c r="E903" s="9"/>
      <c r="F903" s="8" t="s">
        <v>386</v>
      </c>
      <c r="G903" s="57">
        <f>'прил 10'!R40</f>
        <v>138.6</v>
      </c>
      <c r="H903" s="57">
        <f>'прил 10'!S40</f>
        <v>140.5</v>
      </c>
    </row>
    <row r="904" spans="1:8" s="259" customFormat="1" ht="12.75" hidden="1" customHeight="1">
      <c r="A904" s="4" t="s">
        <v>389</v>
      </c>
      <c r="B904" s="7"/>
      <c r="C904" s="8"/>
      <c r="D904" s="8"/>
      <c r="E904" s="9"/>
      <c r="F904" s="8" t="s">
        <v>387</v>
      </c>
      <c r="G904" s="57">
        <f>'прил 10'!R41</f>
        <v>179.1</v>
      </c>
      <c r="H904" s="57">
        <f>'прил 10'!S41</f>
        <v>181.7</v>
      </c>
    </row>
    <row r="905" spans="1:8" s="258" customFormat="1" ht="15.75" hidden="1" customHeight="1">
      <c r="A905" s="18" t="s">
        <v>175</v>
      </c>
      <c r="B905" s="26"/>
      <c r="C905" s="27"/>
      <c r="D905" s="27"/>
      <c r="E905" s="1"/>
      <c r="F905" s="27" t="s">
        <v>225</v>
      </c>
      <c r="G905" s="75"/>
      <c r="H905" s="75"/>
    </row>
    <row r="906" spans="1:8" s="258" customFormat="1" ht="15" hidden="1" customHeight="1">
      <c r="A906" s="18" t="s">
        <v>176</v>
      </c>
      <c r="B906" s="26"/>
      <c r="C906" s="27"/>
      <c r="D906" s="27"/>
      <c r="E906" s="1"/>
      <c r="F906" s="27" t="s">
        <v>502</v>
      </c>
      <c r="G906" s="75"/>
      <c r="H906" s="75"/>
    </row>
    <row r="907" spans="1:8" s="259" customFormat="1" ht="12.75" hidden="1" customHeight="1">
      <c r="A907" s="4" t="s">
        <v>185</v>
      </c>
      <c r="B907" s="7"/>
      <c r="C907" s="8"/>
      <c r="D907" s="8"/>
      <c r="E907" s="9"/>
      <c r="F907" s="8" t="s">
        <v>184</v>
      </c>
      <c r="G907" s="57"/>
      <c r="H907" s="57"/>
    </row>
    <row r="908" spans="1:8" s="258" customFormat="1" ht="15.75" customHeight="1">
      <c r="A908" s="18" t="s">
        <v>144</v>
      </c>
      <c r="B908" s="26"/>
      <c r="C908" s="27"/>
      <c r="D908" s="27"/>
      <c r="E908" s="1"/>
      <c r="F908" s="27" t="s">
        <v>145</v>
      </c>
      <c r="G908" s="75">
        <f t="shared" ref="G908:H908" si="285">G909</f>
        <v>5.5</v>
      </c>
      <c r="H908" s="75">
        <f t="shared" si="285"/>
        <v>5.6</v>
      </c>
    </row>
    <row r="909" spans="1:8" s="258" customFormat="1" ht="15" customHeight="1">
      <c r="A909" s="18" t="s">
        <v>146</v>
      </c>
      <c r="B909" s="26"/>
      <c r="C909" s="27"/>
      <c r="D909" s="27"/>
      <c r="E909" s="1"/>
      <c r="F909" s="27" t="s">
        <v>147</v>
      </c>
      <c r="G909" s="75">
        <f t="shared" ref="G909:H909" si="286">SUM(G910:G912)</f>
        <v>5.5</v>
      </c>
      <c r="H909" s="75">
        <f t="shared" si="286"/>
        <v>5.6</v>
      </c>
    </row>
    <row r="910" spans="1:8" s="259" customFormat="1" ht="12.75" hidden="1" customHeight="1">
      <c r="A910" s="4" t="s">
        <v>392</v>
      </c>
      <c r="B910" s="7"/>
      <c r="C910" s="8"/>
      <c r="D910" s="8"/>
      <c r="E910" s="9"/>
      <c r="F910" s="8" t="s">
        <v>390</v>
      </c>
      <c r="G910" s="57"/>
      <c r="H910" s="57"/>
    </row>
    <row r="911" spans="1:8" s="259" customFormat="1" ht="12.75" hidden="1" customHeight="1">
      <c r="A911" s="4" t="s">
        <v>393</v>
      </c>
      <c r="B911" s="7"/>
      <c r="C911" s="8"/>
      <c r="D911" s="8"/>
      <c r="E911" s="9"/>
      <c r="F911" s="8" t="s">
        <v>391</v>
      </c>
      <c r="G911" s="57">
        <f>'прил 10'!R45</f>
        <v>5.5</v>
      </c>
      <c r="H911" s="57">
        <f>'прил 10'!S45</f>
        <v>5.6</v>
      </c>
    </row>
    <row r="912" spans="1:8" s="259" customFormat="1" ht="12.75" hidden="1" customHeight="1">
      <c r="A912" s="4" t="s">
        <v>36</v>
      </c>
      <c r="B912" s="7"/>
      <c r="C912" s="8"/>
      <c r="D912" s="8"/>
      <c r="E912" s="9"/>
      <c r="F912" s="8" t="s">
        <v>183</v>
      </c>
      <c r="G912" s="57"/>
      <c r="H912" s="57"/>
    </row>
    <row r="913" spans="1:8" s="264" customFormat="1" ht="13.5" customHeight="1">
      <c r="A913" s="96" t="s">
        <v>160</v>
      </c>
      <c r="B913" s="249" t="s">
        <v>161</v>
      </c>
      <c r="C913" s="250" t="s">
        <v>122</v>
      </c>
      <c r="D913" s="250" t="s">
        <v>340</v>
      </c>
      <c r="E913" s="251" t="s">
        <v>341</v>
      </c>
      <c r="F913" s="250"/>
      <c r="G913" s="236">
        <f t="shared" ref="G913:H913" si="287">G914</f>
        <v>1476.5</v>
      </c>
      <c r="H913" s="236">
        <f t="shared" si="287"/>
        <v>1597.2</v>
      </c>
    </row>
    <row r="914" spans="1:8" s="258" customFormat="1" ht="24.75" customHeight="1">
      <c r="A914" s="18" t="s">
        <v>159</v>
      </c>
      <c r="B914" s="26" t="s">
        <v>161</v>
      </c>
      <c r="C914" s="27" t="s">
        <v>122</v>
      </c>
      <c r="D914" s="27" t="s">
        <v>340</v>
      </c>
      <c r="E914" s="1" t="s">
        <v>345</v>
      </c>
      <c r="F914" s="27"/>
      <c r="G914" s="75">
        <f t="shared" ref="G914:H914" si="288">G915+G920+G924+G927</f>
        <v>1476.5</v>
      </c>
      <c r="H914" s="75">
        <f t="shared" si="288"/>
        <v>1597.2</v>
      </c>
    </row>
    <row r="915" spans="1:8" s="258" customFormat="1" ht="39" customHeight="1">
      <c r="A915" s="18" t="s">
        <v>126</v>
      </c>
      <c r="B915" s="26"/>
      <c r="C915" s="27"/>
      <c r="D915" s="27"/>
      <c r="E915" s="1"/>
      <c r="F915" s="27" t="s">
        <v>127</v>
      </c>
      <c r="G915" s="75">
        <f t="shared" ref="G915:H915" si="289">G916</f>
        <v>1438.2</v>
      </c>
      <c r="H915" s="75">
        <f t="shared" si="289"/>
        <v>1558.4</v>
      </c>
    </row>
    <row r="916" spans="1:8" s="258" customFormat="1" ht="15" customHeight="1">
      <c r="A916" s="18" t="s">
        <v>128</v>
      </c>
      <c r="B916" s="26"/>
      <c r="C916" s="27"/>
      <c r="D916" s="27"/>
      <c r="E916" s="1"/>
      <c r="F916" s="27" t="s">
        <v>129</v>
      </c>
      <c r="G916" s="75">
        <f t="shared" ref="G916:H916" si="290">SUM(G917:G919)</f>
        <v>1438.2</v>
      </c>
      <c r="H916" s="75">
        <f t="shared" si="290"/>
        <v>1558.4</v>
      </c>
    </row>
    <row r="917" spans="1:8" s="259" customFormat="1" ht="12.75" hidden="1" customHeight="1">
      <c r="A917" s="4" t="s">
        <v>394</v>
      </c>
      <c r="B917" s="7"/>
      <c r="C917" s="8"/>
      <c r="D917" s="8"/>
      <c r="E917" s="9"/>
      <c r="F917" s="8" t="s">
        <v>383</v>
      </c>
      <c r="G917" s="57">
        <f>'прил 10'!R158</f>
        <v>1097.7</v>
      </c>
      <c r="H917" s="57">
        <f>'прил 10'!S158</f>
        <v>1212.9000000000001</v>
      </c>
    </row>
    <row r="918" spans="1:8" s="259" customFormat="1" ht="12.75" hidden="1" customHeight="1">
      <c r="A918" s="4" t="s">
        <v>395</v>
      </c>
      <c r="B918" s="7"/>
      <c r="C918" s="8"/>
      <c r="D918" s="8"/>
      <c r="E918" s="9"/>
      <c r="F918" s="8" t="s">
        <v>385</v>
      </c>
      <c r="G918" s="57">
        <f>'прил 10'!R159</f>
        <v>11.2</v>
      </c>
      <c r="H918" s="57">
        <f>'прил 10'!S159</f>
        <v>11.4</v>
      </c>
    </row>
    <row r="919" spans="1:8" s="259" customFormat="1" ht="12.75" hidden="1" customHeight="1">
      <c r="A919" s="4" t="s">
        <v>396</v>
      </c>
      <c r="B919" s="7"/>
      <c r="C919" s="8"/>
      <c r="D919" s="8"/>
      <c r="E919" s="9"/>
      <c r="F919" s="8" t="s">
        <v>384</v>
      </c>
      <c r="G919" s="57">
        <f>'прил 10'!R160</f>
        <v>329.3</v>
      </c>
      <c r="H919" s="57">
        <f>'прил 10'!S160</f>
        <v>334.1</v>
      </c>
    </row>
    <row r="920" spans="1:8" s="258" customFormat="1" ht="15.75" customHeight="1">
      <c r="A920" s="18" t="s">
        <v>140</v>
      </c>
      <c r="B920" s="26"/>
      <c r="C920" s="27"/>
      <c r="D920" s="27"/>
      <c r="E920" s="1"/>
      <c r="F920" s="27" t="s">
        <v>141</v>
      </c>
      <c r="G920" s="75">
        <f t="shared" ref="G920:H920" si="291">G921</f>
        <v>38.299999999999997</v>
      </c>
      <c r="H920" s="75">
        <f t="shared" si="291"/>
        <v>38.799999999999997</v>
      </c>
    </row>
    <row r="921" spans="1:8" s="258" customFormat="1" ht="15" customHeight="1">
      <c r="A921" s="18" t="s">
        <v>142</v>
      </c>
      <c r="B921" s="26"/>
      <c r="C921" s="27"/>
      <c r="D921" s="27"/>
      <c r="E921" s="1"/>
      <c r="F921" s="27" t="s">
        <v>143</v>
      </c>
      <c r="G921" s="75">
        <f t="shared" ref="G921:H921" si="292">SUM(G922:G923)</f>
        <v>38.299999999999997</v>
      </c>
      <c r="H921" s="75">
        <f t="shared" si="292"/>
        <v>38.799999999999997</v>
      </c>
    </row>
    <row r="922" spans="1:8" s="259" customFormat="1" ht="12.75" hidden="1" customHeight="1">
      <c r="A922" s="4" t="s">
        <v>388</v>
      </c>
      <c r="B922" s="7"/>
      <c r="C922" s="8"/>
      <c r="D922" s="8"/>
      <c r="E922" s="9"/>
      <c r="F922" s="8" t="s">
        <v>386</v>
      </c>
      <c r="G922" s="57">
        <f>'прил 10'!R163</f>
        <v>8.6999999999999993</v>
      </c>
      <c r="H922" s="57">
        <f>'прил 10'!S163</f>
        <v>8.8000000000000007</v>
      </c>
    </row>
    <row r="923" spans="1:8" s="259" customFormat="1" ht="12.75" hidden="1" customHeight="1">
      <c r="A923" s="4" t="s">
        <v>389</v>
      </c>
      <c r="B923" s="7"/>
      <c r="C923" s="8"/>
      <c r="D923" s="8"/>
      <c r="E923" s="9"/>
      <c r="F923" s="8" t="s">
        <v>387</v>
      </c>
      <c r="G923" s="57">
        <f>'прил 10'!R164</f>
        <v>29.6</v>
      </c>
      <c r="H923" s="57">
        <f>'прил 10'!S164</f>
        <v>30</v>
      </c>
    </row>
    <row r="924" spans="1:8" s="258" customFormat="1" ht="15.75" hidden="1" customHeight="1">
      <c r="A924" s="18" t="s">
        <v>175</v>
      </c>
      <c r="B924" s="26"/>
      <c r="C924" s="27"/>
      <c r="D924" s="27"/>
      <c r="E924" s="1"/>
      <c r="F924" s="27" t="s">
        <v>225</v>
      </c>
      <c r="G924" s="75">
        <f t="shared" ref="G924:H925" si="293">G925</f>
        <v>0</v>
      </c>
      <c r="H924" s="75">
        <f t="shared" si="293"/>
        <v>0</v>
      </c>
    </row>
    <row r="925" spans="1:8" s="258" customFormat="1" ht="15" hidden="1" customHeight="1">
      <c r="A925" s="18" t="s">
        <v>176</v>
      </c>
      <c r="B925" s="26"/>
      <c r="C925" s="27"/>
      <c r="D925" s="27"/>
      <c r="E925" s="1"/>
      <c r="F925" s="27" t="s">
        <v>502</v>
      </c>
      <c r="G925" s="75">
        <f t="shared" si="293"/>
        <v>0</v>
      </c>
      <c r="H925" s="75">
        <f t="shared" si="293"/>
        <v>0</v>
      </c>
    </row>
    <row r="926" spans="1:8" s="259" customFormat="1" ht="12.75" hidden="1" customHeight="1">
      <c r="A926" s="4" t="s">
        <v>185</v>
      </c>
      <c r="B926" s="7"/>
      <c r="C926" s="8"/>
      <c r="D926" s="8"/>
      <c r="E926" s="9"/>
      <c r="F926" s="8" t="s">
        <v>184</v>
      </c>
      <c r="G926" s="57"/>
      <c r="H926" s="57"/>
    </row>
    <row r="927" spans="1:8" s="258" customFormat="1" ht="15.75" hidden="1" customHeight="1">
      <c r="A927" s="18" t="s">
        <v>144</v>
      </c>
      <c r="B927" s="26"/>
      <c r="C927" s="27"/>
      <c r="D927" s="27"/>
      <c r="E927" s="1"/>
      <c r="F927" s="27" t="s">
        <v>145</v>
      </c>
      <c r="G927" s="75">
        <f t="shared" ref="G927:H927" si="294">G928</f>
        <v>0</v>
      </c>
      <c r="H927" s="75">
        <f t="shared" si="294"/>
        <v>0</v>
      </c>
    </row>
    <row r="928" spans="1:8" s="258" customFormat="1" ht="15" hidden="1" customHeight="1">
      <c r="A928" s="18" t="s">
        <v>146</v>
      </c>
      <c r="B928" s="26"/>
      <c r="C928" s="27"/>
      <c r="D928" s="27"/>
      <c r="E928" s="1"/>
      <c r="F928" s="27" t="s">
        <v>147</v>
      </c>
      <c r="G928" s="75">
        <f t="shared" ref="G928:H928" si="295">SUM(G929:G931)</f>
        <v>0</v>
      </c>
      <c r="H928" s="75">
        <f t="shared" si="295"/>
        <v>0</v>
      </c>
    </row>
    <row r="929" spans="1:8" s="259" customFormat="1" ht="12.75" hidden="1" customHeight="1">
      <c r="A929" s="4" t="s">
        <v>392</v>
      </c>
      <c r="B929" s="7"/>
      <c r="C929" s="8"/>
      <c r="D929" s="8"/>
      <c r="E929" s="9"/>
      <c r="F929" s="8" t="s">
        <v>390</v>
      </c>
      <c r="G929" s="57">
        <f>'прил 10'!R167</f>
        <v>0</v>
      </c>
      <c r="H929" s="57">
        <f>'прил 10'!S167</f>
        <v>0</v>
      </c>
    </row>
    <row r="930" spans="1:8" s="259" customFormat="1" ht="12.75" hidden="1" customHeight="1">
      <c r="A930" s="4" t="s">
        <v>393</v>
      </c>
      <c r="B930" s="7"/>
      <c r="C930" s="8"/>
      <c r="D930" s="8"/>
      <c r="E930" s="9"/>
      <c r="F930" s="8" t="s">
        <v>391</v>
      </c>
      <c r="G930" s="57">
        <f>'прил 10'!R168</f>
        <v>0</v>
      </c>
      <c r="H930" s="57">
        <f>'прил 10'!S168</f>
        <v>0</v>
      </c>
    </row>
    <row r="931" spans="1:8" s="259" customFormat="1" ht="12.75" hidden="1" customHeight="1">
      <c r="A931" s="4" t="s">
        <v>36</v>
      </c>
      <c r="B931" s="7"/>
      <c r="C931" s="8"/>
      <c r="D931" s="8"/>
      <c r="E931" s="9"/>
      <c r="F931" s="8" t="s">
        <v>183</v>
      </c>
      <c r="G931" s="57"/>
      <c r="H931" s="57"/>
    </row>
    <row r="932" spans="1:8" s="264" customFormat="1" ht="16.5" hidden="1" customHeight="1">
      <c r="A932" s="96" t="s">
        <v>2</v>
      </c>
      <c r="B932" s="249" t="s">
        <v>1</v>
      </c>
      <c r="C932" s="250" t="s">
        <v>122</v>
      </c>
      <c r="D932" s="250" t="s">
        <v>340</v>
      </c>
      <c r="E932" s="251" t="s">
        <v>341</v>
      </c>
      <c r="F932" s="250"/>
      <c r="G932" s="236">
        <f t="shared" ref="G932:H934" si="296">G933</f>
        <v>0</v>
      </c>
      <c r="H932" s="236">
        <f t="shared" si="296"/>
        <v>0</v>
      </c>
    </row>
    <row r="933" spans="1:8" s="240" customFormat="1" ht="17.25" hidden="1" customHeight="1">
      <c r="A933" s="289" t="s">
        <v>4</v>
      </c>
      <c r="B933" s="254" t="s">
        <v>1</v>
      </c>
      <c r="C933" s="255" t="s">
        <v>122</v>
      </c>
      <c r="D933" s="255" t="s">
        <v>340</v>
      </c>
      <c r="E933" s="256" t="s">
        <v>3</v>
      </c>
      <c r="F933" s="255"/>
      <c r="G933" s="257">
        <f t="shared" si="296"/>
        <v>0</v>
      </c>
      <c r="H933" s="257">
        <f t="shared" si="296"/>
        <v>0</v>
      </c>
    </row>
    <row r="934" spans="1:8" s="258" customFormat="1" ht="15.75" hidden="1" customHeight="1">
      <c r="A934" s="18" t="s">
        <v>144</v>
      </c>
      <c r="B934" s="26"/>
      <c r="C934" s="27"/>
      <c r="D934" s="27"/>
      <c r="E934" s="1"/>
      <c r="F934" s="27" t="s">
        <v>145</v>
      </c>
      <c r="G934" s="75">
        <f t="shared" si="296"/>
        <v>0</v>
      </c>
      <c r="H934" s="75">
        <f t="shared" si="296"/>
        <v>0</v>
      </c>
    </row>
    <row r="935" spans="1:8" s="258" customFormat="1" ht="15" hidden="1" customHeight="1">
      <c r="A935" s="18" t="s">
        <v>6</v>
      </c>
      <c r="B935" s="26"/>
      <c r="C935" s="27"/>
      <c r="D935" s="27"/>
      <c r="E935" s="1"/>
      <c r="F935" s="27" t="s">
        <v>5</v>
      </c>
      <c r="G935" s="75">
        <f>'прил 10'!R179</f>
        <v>0</v>
      </c>
      <c r="H935" s="75">
        <f>'прил 10'!S179</f>
        <v>0</v>
      </c>
    </row>
    <row r="936" spans="1:8" s="264" customFormat="1" ht="15.75" customHeight="1">
      <c r="A936" s="96" t="s">
        <v>423</v>
      </c>
      <c r="B936" s="249" t="s">
        <v>166</v>
      </c>
      <c r="C936" s="250" t="s">
        <v>122</v>
      </c>
      <c r="D936" s="250" t="s">
        <v>340</v>
      </c>
      <c r="E936" s="251" t="s">
        <v>341</v>
      </c>
      <c r="F936" s="250"/>
      <c r="G936" s="236">
        <f t="shared" ref="G936:H938" si="297">G937</f>
        <v>316.8</v>
      </c>
      <c r="H936" s="236">
        <f t="shared" si="297"/>
        <v>321.3</v>
      </c>
    </row>
    <row r="937" spans="1:8" s="240" customFormat="1" ht="15.75" customHeight="1">
      <c r="A937" s="289" t="s">
        <v>167</v>
      </c>
      <c r="B937" s="254" t="s">
        <v>166</v>
      </c>
      <c r="C937" s="255" t="s">
        <v>122</v>
      </c>
      <c r="D937" s="255" t="s">
        <v>340</v>
      </c>
      <c r="E937" s="256" t="s">
        <v>347</v>
      </c>
      <c r="F937" s="255"/>
      <c r="G937" s="257">
        <f t="shared" si="297"/>
        <v>316.8</v>
      </c>
      <c r="H937" s="257">
        <f t="shared" si="297"/>
        <v>321.3</v>
      </c>
    </row>
    <row r="938" spans="1:8" s="258" customFormat="1" ht="15.75" customHeight="1">
      <c r="A938" s="18" t="s">
        <v>144</v>
      </c>
      <c r="B938" s="26"/>
      <c r="C938" s="27"/>
      <c r="D938" s="27"/>
      <c r="E938" s="1"/>
      <c r="F938" s="27" t="s">
        <v>145</v>
      </c>
      <c r="G938" s="75">
        <f t="shared" si="297"/>
        <v>316.8</v>
      </c>
      <c r="H938" s="75">
        <f t="shared" si="297"/>
        <v>321.3</v>
      </c>
    </row>
    <row r="939" spans="1:8" s="258" customFormat="1" ht="15" customHeight="1">
      <c r="A939" s="18" t="s">
        <v>168</v>
      </c>
      <c r="B939" s="26"/>
      <c r="C939" s="27"/>
      <c r="D939" s="27"/>
      <c r="E939" s="1"/>
      <c r="F939" s="27" t="s">
        <v>169</v>
      </c>
      <c r="G939" s="75">
        <f>'прил 10'!R184</f>
        <v>316.8</v>
      </c>
      <c r="H939" s="75">
        <f>'прил 10'!S184</f>
        <v>321.3</v>
      </c>
    </row>
    <row r="940" spans="1:8" s="264" customFormat="1" ht="15.75" hidden="1" customHeight="1">
      <c r="A940" s="96" t="s">
        <v>168</v>
      </c>
      <c r="B940" s="249" t="s">
        <v>194</v>
      </c>
      <c r="C940" s="250" t="s">
        <v>122</v>
      </c>
      <c r="D940" s="250" t="s">
        <v>340</v>
      </c>
      <c r="E940" s="251" t="s">
        <v>341</v>
      </c>
      <c r="F940" s="250"/>
      <c r="G940" s="236">
        <f t="shared" ref="G940:H943" si="298">G941</f>
        <v>0</v>
      </c>
      <c r="H940" s="236">
        <f t="shared" si="298"/>
        <v>0</v>
      </c>
    </row>
    <row r="941" spans="1:8" s="240" customFormat="1" ht="28.5" hidden="1" customHeight="1">
      <c r="A941" s="289" t="s">
        <v>351</v>
      </c>
      <c r="B941" s="254" t="s">
        <v>194</v>
      </c>
      <c r="C941" s="255" t="s">
        <v>122</v>
      </c>
      <c r="D941" s="255" t="s">
        <v>340</v>
      </c>
      <c r="E941" s="256" t="s">
        <v>352</v>
      </c>
      <c r="F941" s="255"/>
      <c r="G941" s="257">
        <f t="shared" si="298"/>
        <v>0</v>
      </c>
      <c r="H941" s="257">
        <f t="shared" si="298"/>
        <v>0</v>
      </c>
    </row>
    <row r="942" spans="1:8" s="258" customFormat="1" ht="17.25" hidden="1" customHeight="1">
      <c r="A942" s="18" t="s">
        <v>144</v>
      </c>
      <c r="B942" s="26"/>
      <c r="C942" s="27"/>
      <c r="D942" s="27"/>
      <c r="E942" s="1"/>
      <c r="F942" s="27" t="s">
        <v>145</v>
      </c>
      <c r="G942" s="75">
        <f t="shared" si="298"/>
        <v>0</v>
      </c>
      <c r="H942" s="75">
        <f t="shared" si="298"/>
        <v>0</v>
      </c>
    </row>
    <row r="943" spans="1:8" s="258" customFormat="1" ht="16.5" hidden="1" customHeight="1">
      <c r="A943" s="18" t="s">
        <v>168</v>
      </c>
      <c r="B943" s="26"/>
      <c r="C943" s="27"/>
      <c r="D943" s="27"/>
      <c r="E943" s="1"/>
      <c r="F943" s="27" t="s">
        <v>169</v>
      </c>
      <c r="G943" s="75">
        <f t="shared" si="298"/>
        <v>0</v>
      </c>
      <c r="H943" s="75">
        <f t="shared" si="298"/>
        <v>0</v>
      </c>
    </row>
    <row r="944" spans="1:8" s="259" customFormat="1" ht="15.75" hidden="1" customHeight="1">
      <c r="A944" s="4" t="s">
        <v>645</v>
      </c>
      <c r="B944" s="7"/>
      <c r="C944" s="8"/>
      <c r="D944" s="8"/>
      <c r="E944" s="9"/>
      <c r="F944" s="8"/>
      <c r="G944" s="57">
        <f>'прил 10'!R269</f>
        <v>0</v>
      </c>
      <c r="H944" s="57">
        <f>'прил 10'!S269</f>
        <v>0</v>
      </c>
    </row>
    <row r="945" spans="1:8" s="264" customFormat="1" ht="15" hidden="1" customHeight="1">
      <c r="A945" s="250"/>
      <c r="B945" s="249" t="s">
        <v>196</v>
      </c>
      <c r="C945" s="250" t="s">
        <v>122</v>
      </c>
      <c r="D945" s="250" t="s">
        <v>340</v>
      </c>
      <c r="E945" s="251" t="s">
        <v>341</v>
      </c>
      <c r="F945" s="250"/>
      <c r="G945" s="236"/>
      <c r="H945" s="236"/>
    </row>
    <row r="946" spans="1:8" s="240" customFormat="1" ht="16.5" hidden="1" customHeight="1">
      <c r="A946" s="109"/>
      <c r="B946" s="254"/>
      <c r="C946" s="255"/>
      <c r="D946" s="255"/>
      <c r="E946" s="256"/>
      <c r="F946" s="255"/>
      <c r="G946" s="257"/>
      <c r="H946" s="257"/>
    </row>
    <row r="947" spans="1:8" s="264" customFormat="1" ht="15" hidden="1" customHeight="1">
      <c r="A947" s="96" t="s">
        <v>197</v>
      </c>
      <c r="B947" s="249" t="s">
        <v>198</v>
      </c>
      <c r="C947" s="250" t="s">
        <v>122</v>
      </c>
      <c r="D947" s="250" t="s">
        <v>340</v>
      </c>
      <c r="E947" s="251" t="s">
        <v>341</v>
      </c>
      <c r="F947" s="250"/>
      <c r="G947" s="236">
        <f t="shared" ref="G947:H948" si="299">G948</f>
        <v>0</v>
      </c>
      <c r="H947" s="236">
        <f t="shared" si="299"/>
        <v>0</v>
      </c>
    </row>
    <row r="948" spans="1:8" s="240" customFormat="1" ht="18" hidden="1" customHeight="1">
      <c r="A948" s="289" t="s">
        <v>348</v>
      </c>
      <c r="B948" s="254" t="s">
        <v>198</v>
      </c>
      <c r="C948" s="255" t="s">
        <v>122</v>
      </c>
      <c r="D948" s="255" t="s">
        <v>340</v>
      </c>
      <c r="E948" s="256" t="s">
        <v>349</v>
      </c>
      <c r="F948" s="255"/>
      <c r="G948" s="257">
        <f t="shared" si="299"/>
        <v>0</v>
      </c>
      <c r="H948" s="257">
        <f t="shared" si="299"/>
        <v>0</v>
      </c>
    </row>
    <row r="949" spans="1:8" s="258" customFormat="1" ht="17.25" hidden="1" customHeight="1">
      <c r="A949" s="18" t="s">
        <v>144</v>
      </c>
      <c r="B949" s="26"/>
      <c r="C949" s="27"/>
      <c r="D949" s="27"/>
      <c r="E949" s="1"/>
      <c r="F949" s="27" t="s">
        <v>145</v>
      </c>
      <c r="G949" s="75">
        <f t="shared" ref="G949:H949" si="300">SUM(G950:G951)</f>
        <v>0</v>
      </c>
      <c r="H949" s="75">
        <f t="shared" si="300"/>
        <v>0</v>
      </c>
    </row>
    <row r="950" spans="1:8" s="258" customFormat="1" ht="16.5" hidden="1" customHeight="1">
      <c r="A950" s="18" t="s">
        <v>197</v>
      </c>
      <c r="B950" s="26"/>
      <c r="C950" s="27"/>
      <c r="D950" s="27"/>
      <c r="E950" s="1"/>
      <c r="F950" s="27" t="s">
        <v>222</v>
      </c>
      <c r="G950" s="75">
        <f>'прил 10'!R273</f>
        <v>0</v>
      </c>
      <c r="H950" s="75">
        <f>'прил 10'!S273</f>
        <v>0</v>
      </c>
    </row>
    <row r="951" spans="1:8" s="258" customFormat="1" ht="16.5" hidden="1" customHeight="1">
      <c r="A951" s="18" t="s">
        <v>146</v>
      </c>
      <c r="B951" s="26"/>
      <c r="C951" s="27"/>
      <c r="D951" s="27"/>
      <c r="E951" s="1"/>
      <c r="F951" s="27" t="s">
        <v>147</v>
      </c>
      <c r="G951" s="75">
        <f>'прил 10'!R274</f>
        <v>0</v>
      </c>
      <c r="H951" s="75">
        <f>'прил 10'!S274</f>
        <v>0</v>
      </c>
    </row>
    <row r="952" spans="1:8" s="264" customFormat="1" ht="14.25" customHeight="1">
      <c r="A952" s="96" t="s">
        <v>17</v>
      </c>
      <c r="B952" s="249" t="s">
        <v>16</v>
      </c>
      <c r="C952" s="250" t="s">
        <v>122</v>
      </c>
      <c r="D952" s="250" t="s">
        <v>340</v>
      </c>
      <c r="E952" s="251" t="s">
        <v>341</v>
      </c>
      <c r="F952" s="250"/>
      <c r="G952" s="236">
        <f t="shared" ref="G952:H952" si="301">G953</f>
        <v>15.2</v>
      </c>
      <c r="H952" s="236">
        <f t="shared" si="301"/>
        <v>13.2</v>
      </c>
    </row>
    <row r="953" spans="1:8" s="258" customFormat="1" ht="27" customHeight="1">
      <c r="A953" s="69" t="s">
        <v>19</v>
      </c>
      <c r="B953" s="26" t="s">
        <v>16</v>
      </c>
      <c r="C953" s="27" t="s">
        <v>122</v>
      </c>
      <c r="D953" s="27" t="s">
        <v>340</v>
      </c>
      <c r="E953" s="1" t="s">
        <v>18</v>
      </c>
      <c r="F953" s="27"/>
      <c r="G953" s="75">
        <f t="shared" ref="G953:H955" si="302">G954</f>
        <v>15.2</v>
      </c>
      <c r="H953" s="75">
        <f t="shared" si="302"/>
        <v>13.2</v>
      </c>
    </row>
    <row r="954" spans="1:8" s="258" customFormat="1" ht="15.75" customHeight="1">
      <c r="A954" s="18" t="s">
        <v>140</v>
      </c>
      <c r="B954" s="26"/>
      <c r="C954" s="27"/>
      <c r="D954" s="27"/>
      <c r="E954" s="1"/>
      <c r="F954" s="27" t="s">
        <v>141</v>
      </c>
      <c r="G954" s="75">
        <f t="shared" si="302"/>
        <v>15.2</v>
      </c>
      <c r="H954" s="75">
        <f t="shared" si="302"/>
        <v>13.2</v>
      </c>
    </row>
    <row r="955" spans="1:8" s="258" customFormat="1" ht="15" customHeight="1">
      <c r="A955" s="18" t="s">
        <v>142</v>
      </c>
      <c r="B955" s="26"/>
      <c r="C955" s="27"/>
      <c r="D955" s="27"/>
      <c r="E955" s="1"/>
      <c r="F955" s="27" t="s">
        <v>143</v>
      </c>
      <c r="G955" s="75">
        <f t="shared" si="302"/>
        <v>15.2</v>
      </c>
      <c r="H955" s="75">
        <f t="shared" si="302"/>
        <v>13.2</v>
      </c>
    </row>
    <row r="956" spans="1:8" s="259" customFormat="1" ht="12.75" hidden="1" customHeight="1">
      <c r="A956" s="41" t="s">
        <v>812</v>
      </c>
      <c r="B956" s="7"/>
      <c r="C956" s="8"/>
      <c r="D956" s="8"/>
      <c r="E956" s="9"/>
      <c r="F956" s="8" t="s">
        <v>387</v>
      </c>
      <c r="G956" s="57">
        <f>'прил 10'!R133</f>
        <v>15.2</v>
      </c>
      <c r="H956" s="57">
        <f>'прил 10'!S133</f>
        <v>13.2</v>
      </c>
    </row>
    <row r="957" spans="1:8" s="264" customFormat="1" ht="15.75" hidden="1" customHeight="1">
      <c r="A957" s="96" t="s">
        <v>475</v>
      </c>
      <c r="B957" s="249" t="s">
        <v>474</v>
      </c>
      <c r="C957" s="250" t="s">
        <v>122</v>
      </c>
      <c r="D957" s="250" t="s">
        <v>340</v>
      </c>
      <c r="E957" s="251" t="s">
        <v>341</v>
      </c>
      <c r="F957" s="250"/>
      <c r="G957" s="236"/>
      <c r="H957" s="236"/>
    </row>
    <row r="958" spans="1:8" s="264" customFormat="1" ht="15" hidden="1" customHeight="1">
      <c r="A958" s="96" t="s">
        <v>477</v>
      </c>
      <c r="B958" s="249" t="s">
        <v>476</v>
      </c>
      <c r="C958" s="250" t="s">
        <v>122</v>
      </c>
      <c r="D958" s="250" t="s">
        <v>340</v>
      </c>
      <c r="E958" s="251" t="s">
        <v>341</v>
      </c>
      <c r="F958" s="250"/>
      <c r="G958" s="236"/>
      <c r="H958" s="236"/>
    </row>
    <row r="959" spans="1:8" s="264" customFormat="1" ht="13.5" hidden="1" customHeight="1">
      <c r="A959" s="96" t="s">
        <v>478</v>
      </c>
      <c r="B959" s="249" t="s">
        <v>292</v>
      </c>
      <c r="C959" s="250" t="s">
        <v>122</v>
      </c>
      <c r="D959" s="250" t="s">
        <v>340</v>
      </c>
      <c r="E959" s="251" t="s">
        <v>341</v>
      </c>
      <c r="F959" s="250"/>
      <c r="G959" s="236"/>
      <c r="H959" s="236"/>
    </row>
    <row r="960" spans="1:8" s="264" customFormat="1" ht="14.25" hidden="1" customHeight="1">
      <c r="A960" s="96" t="s">
        <v>480</v>
      </c>
      <c r="B960" s="249" t="s">
        <v>479</v>
      </c>
      <c r="C960" s="250" t="s">
        <v>122</v>
      </c>
      <c r="D960" s="250" t="s">
        <v>340</v>
      </c>
      <c r="E960" s="251" t="s">
        <v>341</v>
      </c>
      <c r="F960" s="250"/>
      <c r="G960" s="236"/>
      <c r="H960" s="236"/>
    </row>
    <row r="961" spans="1:8" s="264" customFormat="1" ht="14.25" customHeight="1">
      <c r="A961" s="96" t="s">
        <v>424</v>
      </c>
      <c r="B961" s="249" t="s">
        <v>481</v>
      </c>
      <c r="C961" s="250" t="s">
        <v>122</v>
      </c>
      <c r="D961" s="250" t="s">
        <v>340</v>
      </c>
      <c r="E961" s="251" t="s">
        <v>341</v>
      </c>
      <c r="F961" s="250"/>
      <c r="G961" s="236">
        <f>G966+G962+G970+G974</f>
        <v>299.89999999999998</v>
      </c>
      <c r="H961" s="236">
        <f>H966+H962+H970+H974</f>
        <v>728705</v>
      </c>
    </row>
    <row r="962" spans="1:8" s="240" customFormat="1" ht="53.25" customHeight="1">
      <c r="A962" s="290" t="s">
        <v>799</v>
      </c>
      <c r="B962" s="254" t="s">
        <v>481</v>
      </c>
      <c r="C962" s="255" t="s">
        <v>122</v>
      </c>
      <c r="D962" s="255" t="s">
        <v>340</v>
      </c>
      <c r="E962" s="256" t="s">
        <v>30</v>
      </c>
      <c r="F962" s="255"/>
      <c r="G962" s="257">
        <f t="shared" ref="G962:H964" si="303">G963</f>
        <v>0</v>
      </c>
      <c r="H962" s="257">
        <f t="shared" si="303"/>
        <v>3849.6</v>
      </c>
    </row>
    <row r="963" spans="1:8" s="258" customFormat="1" ht="24.75" customHeight="1">
      <c r="A963" s="18" t="s">
        <v>187</v>
      </c>
      <c r="B963" s="26"/>
      <c r="C963" s="27"/>
      <c r="D963" s="27"/>
      <c r="E963" s="1"/>
      <c r="F963" s="27" t="s">
        <v>188</v>
      </c>
      <c r="G963" s="75">
        <f t="shared" si="303"/>
        <v>0</v>
      </c>
      <c r="H963" s="75">
        <f t="shared" si="303"/>
        <v>3849.6</v>
      </c>
    </row>
    <row r="964" spans="1:8" s="258" customFormat="1" ht="15" customHeight="1">
      <c r="A964" s="18" t="s">
        <v>189</v>
      </c>
      <c r="B964" s="26"/>
      <c r="C964" s="27"/>
      <c r="D964" s="27"/>
      <c r="E964" s="1"/>
      <c r="F964" s="27" t="s">
        <v>190</v>
      </c>
      <c r="G964" s="75">
        <f t="shared" si="303"/>
        <v>0</v>
      </c>
      <c r="H964" s="75">
        <f t="shared" si="303"/>
        <v>3849.6</v>
      </c>
    </row>
    <row r="965" spans="1:8" s="259" customFormat="1" ht="15" hidden="1" customHeight="1">
      <c r="A965" s="28" t="s">
        <v>302</v>
      </c>
      <c r="B965" s="7"/>
      <c r="C965" s="8"/>
      <c r="D965" s="8"/>
      <c r="E965" s="9"/>
      <c r="F965" s="8" t="s">
        <v>303</v>
      </c>
      <c r="G965" s="57">
        <f>'прил 10'!R794</f>
        <v>0</v>
      </c>
      <c r="H965" s="57">
        <f>'прил 10'!S989</f>
        <v>3849.6</v>
      </c>
    </row>
    <row r="966" spans="1:8" s="240" customFormat="1" ht="53.25" customHeight="1">
      <c r="A966" s="290" t="s">
        <v>31</v>
      </c>
      <c r="B966" s="254" t="s">
        <v>481</v>
      </c>
      <c r="C966" s="255" t="s">
        <v>122</v>
      </c>
      <c r="D966" s="255" t="s">
        <v>340</v>
      </c>
      <c r="E966" s="256" t="s">
        <v>32</v>
      </c>
      <c r="F966" s="255"/>
      <c r="G966" s="257">
        <f t="shared" ref="G966:H968" si="304">G967</f>
        <v>299.89999999999998</v>
      </c>
      <c r="H966" s="257">
        <f t="shared" si="304"/>
        <v>299.89999999999998</v>
      </c>
    </row>
    <row r="967" spans="1:8" s="258" customFormat="1" ht="24.75" customHeight="1">
      <c r="A967" s="18" t="s">
        <v>187</v>
      </c>
      <c r="B967" s="26"/>
      <c r="C967" s="27"/>
      <c r="D967" s="27"/>
      <c r="E967" s="1"/>
      <c r="F967" s="27" t="s">
        <v>188</v>
      </c>
      <c r="G967" s="75">
        <f t="shared" si="304"/>
        <v>299.89999999999998</v>
      </c>
      <c r="H967" s="75">
        <f t="shared" si="304"/>
        <v>299.89999999999998</v>
      </c>
    </row>
    <row r="968" spans="1:8" s="258" customFormat="1" ht="15" customHeight="1">
      <c r="A968" s="18" t="s">
        <v>189</v>
      </c>
      <c r="B968" s="26"/>
      <c r="C968" s="27"/>
      <c r="D968" s="27"/>
      <c r="E968" s="1"/>
      <c r="F968" s="27" t="s">
        <v>190</v>
      </c>
      <c r="G968" s="75">
        <f t="shared" si="304"/>
        <v>299.89999999999998</v>
      </c>
      <c r="H968" s="75">
        <f t="shared" si="304"/>
        <v>299.89999999999998</v>
      </c>
    </row>
    <row r="969" spans="1:8" s="259" customFormat="1" ht="15" hidden="1" customHeight="1">
      <c r="A969" s="28" t="s">
        <v>302</v>
      </c>
      <c r="B969" s="7"/>
      <c r="C969" s="8"/>
      <c r="D969" s="8"/>
      <c r="E969" s="9"/>
      <c r="F969" s="8" t="s">
        <v>303</v>
      </c>
      <c r="G969" s="57">
        <f>'прил 10'!R798</f>
        <v>299.89999999999998</v>
      </c>
      <c r="H969" s="57">
        <f>'прил 10'!S798</f>
        <v>299.89999999999998</v>
      </c>
    </row>
    <row r="970" spans="1:8" s="259" customFormat="1" ht="15" customHeight="1">
      <c r="A970" s="150" t="s">
        <v>796</v>
      </c>
      <c r="B970" s="26" t="s">
        <v>481</v>
      </c>
      <c r="C970" s="27" t="s">
        <v>122</v>
      </c>
      <c r="D970" s="27" t="s">
        <v>340</v>
      </c>
      <c r="E970" s="1" t="s">
        <v>25</v>
      </c>
      <c r="F970" s="8"/>
      <c r="G970" s="57">
        <f t="shared" ref="G970:H972" si="305">G971</f>
        <v>0</v>
      </c>
      <c r="H970" s="57">
        <f t="shared" si="305"/>
        <v>492181.2</v>
      </c>
    </row>
    <row r="971" spans="1:8" s="259" customFormat="1" ht="15" customHeight="1">
      <c r="A971" s="150" t="s">
        <v>187</v>
      </c>
      <c r="B971" s="7"/>
      <c r="C971" s="8"/>
      <c r="D971" s="8"/>
      <c r="E971" s="9"/>
      <c r="F971" s="27" t="s">
        <v>188</v>
      </c>
      <c r="G971" s="57">
        <f t="shared" si="305"/>
        <v>0</v>
      </c>
      <c r="H971" s="57">
        <f t="shared" si="305"/>
        <v>492181.2</v>
      </c>
    </row>
    <row r="972" spans="1:8" s="259" customFormat="1" ht="15" customHeight="1">
      <c r="A972" s="171" t="s">
        <v>189</v>
      </c>
      <c r="B972" s="7"/>
      <c r="C972" s="8"/>
      <c r="D972" s="8"/>
      <c r="E972" s="9"/>
      <c r="F972" s="27" t="s">
        <v>190</v>
      </c>
      <c r="G972" s="57">
        <f t="shared" si="305"/>
        <v>0</v>
      </c>
      <c r="H972" s="57">
        <f t="shared" si="305"/>
        <v>492181.2</v>
      </c>
    </row>
    <row r="973" spans="1:8" s="259" customFormat="1" ht="15" hidden="1" customHeight="1">
      <c r="A973" s="196"/>
      <c r="B973" s="7"/>
      <c r="C973" s="8"/>
      <c r="D973" s="8"/>
      <c r="E973" s="9"/>
      <c r="F973" s="8" t="s">
        <v>427</v>
      </c>
      <c r="G973" s="57"/>
      <c r="H973" s="57">
        <f>'прил 10'!S716+'прил 10'!S795+'прил 10'!S900</f>
        <v>492181.2</v>
      </c>
    </row>
    <row r="974" spans="1:8" s="259" customFormat="1" ht="15" customHeight="1">
      <c r="A974" s="150" t="s">
        <v>186</v>
      </c>
      <c r="B974" s="26" t="s">
        <v>481</v>
      </c>
      <c r="C974" s="27" t="s">
        <v>122</v>
      </c>
      <c r="D974" s="27" t="s">
        <v>340</v>
      </c>
      <c r="E974" s="1" t="s">
        <v>350</v>
      </c>
      <c r="F974" s="8"/>
      <c r="G974" s="57">
        <f t="shared" ref="G974:H976" si="306">G975</f>
        <v>0</v>
      </c>
      <c r="H974" s="57">
        <f t="shared" si="306"/>
        <v>232374.30000000002</v>
      </c>
    </row>
    <row r="975" spans="1:8" s="259" customFormat="1" ht="15" customHeight="1">
      <c r="A975" s="150" t="s">
        <v>187</v>
      </c>
      <c r="B975" s="7"/>
      <c r="C975" s="8"/>
      <c r="D975" s="8"/>
      <c r="E975" s="9"/>
      <c r="F975" s="27" t="s">
        <v>188</v>
      </c>
      <c r="G975" s="57">
        <f t="shared" si="306"/>
        <v>0</v>
      </c>
      <c r="H975" s="57">
        <f t="shared" si="306"/>
        <v>232374.30000000002</v>
      </c>
    </row>
    <row r="976" spans="1:8" s="259" customFormat="1" ht="15" customHeight="1">
      <c r="A976" s="171" t="s">
        <v>189</v>
      </c>
      <c r="B976" s="7"/>
      <c r="C976" s="8"/>
      <c r="D976" s="8"/>
      <c r="E976" s="9"/>
      <c r="F976" s="27" t="s">
        <v>190</v>
      </c>
      <c r="G976" s="57">
        <f t="shared" si="306"/>
        <v>0</v>
      </c>
      <c r="H976" s="57">
        <f t="shared" si="306"/>
        <v>232374.30000000002</v>
      </c>
    </row>
    <row r="977" spans="1:8" s="259" customFormat="1" ht="15" customHeight="1">
      <c r="A977" s="28"/>
      <c r="B977" s="7"/>
      <c r="C977" s="8"/>
      <c r="D977" s="8"/>
      <c r="E977" s="9"/>
      <c r="F977" s="8" t="s">
        <v>427</v>
      </c>
      <c r="G977" s="57"/>
      <c r="H977" s="57">
        <f>'прил 10'!S720+'прил 10'!S802+'прил 10'!S904</f>
        <v>232374.30000000002</v>
      </c>
    </row>
    <row r="978" spans="1:8" s="259" customFormat="1" ht="15" customHeight="1">
      <c r="A978" s="28"/>
      <c r="B978" s="7"/>
      <c r="C978" s="8"/>
      <c r="D978" s="8"/>
      <c r="E978" s="9"/>
      <c r="F978" s="8"/>
      <c r="G978" s="57"/>
      <c r="H978" s="57"/>
    </row>
    <row r="979" spans="1:8" s="264" customFormat="1" ht="14.25" customHeight="1">
      <c r="A979" s="96" t="s">
        <v>483</v>
      </c>
      <c r="B979" s="249" t="s">
        <v>482</v>
      </c>
      <c r="C979" s="250" t="s">
        <v>122</v>
      </c>
      <c r="D979" s="250" t="s">
        <v>340</v>
      </c>
      <c r="E979" s="251" t="s">
        <v>341</v>
      </c>
      <c r="F979" s="250"/>
      <c r="G979" s="236">
        <f t="shared" ref="G979:H982" si="307">G980</f>
        <v>0</v>
      </c>
      <c r="H979" s="236">
        <f t="shared" si="307"/>
        <v>74113.299999999988</v>
      </c>
    </row>
    <row r="980" spans="1:8" s="259" customFormat="1" ht="15" customHeight="1">
      <c r="A980" s="150" t="s">
        <v>186</v>
      </c>
      <c r="B980" s="26" t="s">
        <v>482</v>
      </c>
      <c r="C980" s="27" t="s">
        <v>122</v>
      </c>
      <c r="D980" s="27" t="s">
        <v>340</v>
      </c>
      <c r="E980" s="1" t="s">
        <v>350</v>
      </c>
      <c r="F980" s="8"/>
      <c r="G980" s="57">
        <f t="shared" si="307"/>
        <v>0</v>
      </c>
      <c r="H980" s="57">
        <f t="shared" si="307"/>
        <v>74113.299999999988</v>
      </c>
    </row>
    <row r="981" spans="1:8" s="259" customFormat="1" ht="15" customHeight="1">
      <c r="A981" s="150" t="s">
        <v>187</v>
      </c>
      <c r="B981" s="7"/>
      <c r="C981" s="8"/>
      <c r="D981" s="8"/>
      <c r="E981" s="9"/>
      <c r="F981" s="27" t="s">
        <v>188</v>
      </c>
      <c r="G981" s="57">
        <f t="shared" si="307"/>
        <v>0</v>
      </c>
      <c r="H981" s="57">
        <f t="shared" si="307"/>
        <v>74113.299999999988</v>
      </c>
    </row>
    <row r="982" spans="1:8" s="259" customFormat="1" ht="15" customHeight="1">
      <c r="A982" s="171" t="s">
        <v>189</v>
      </c>
      <c r="B982" s="7"/>
      <c r="C982" s="8"/>
      <c r="D982" s="8"/>
      <c r="E982" s="9"/>
      <c r="F982" s="27" t="s">
        <v>190</v>
      </c>
      <c r="G982" s="57">
        <f t="shared" si="307"/>
        <v>0</v>
      </c>
      <c r="H982" s="57">
        <f t="shared" si="307"/>
        <v>74113.299999999988</v>
      </c>
    </row>
    <row r="983" spans="1:8" s="259" customFormat="1" ht="15" hidden="1" customHeight="1">
      <c r="A983" s="28"/>
      <c r="B983" s="7"/>
      <c r="C983" s="8"/>
      <c r="D983" s="8"/>
      <c r="E983" s="9"/>
      <c r="F983" s="8" t="s">
        <v>427</v>
      </c>
      <c r="G983" s="57"/>
      <c r="H983" s="57">
        <f>'прил 10'!S1140</f>
        <v>74113.299999999988</v>
      </c>
    </row>
    <row r="984" spans="1:8" s="264" customFormat="1" ht="15" hidden="1" customHeight="1">
      <c r="A984" s="96" t="s">
        <v>485</v>
      </c>
      <c r="B984" s="249" t="s">
        <v>484</v>
      </c>
      <c r="C984" s="250" t="s">
        <v>122</v>
      </c>
      <c r="D984" s="250" t="s">
        <v>340</v>
      </c>
      <c r="E984" s="251" t="s">
        <v>341</v>
      </c>
      <c r="F984" s="250"/>
      <c r="G984" s="236"/>
      <c r="H984" s="236"/>
    </row>
    <row r="985" spans="1:8" s="264" customFormat="1" ht="16.5" hidden="1" customHeight="1">
      <c r="A985" s="96" t="s">
        <v>487</v>
      </c>
      <c r="B985" s="249" t="s">
        <v>486</v>
      </c>
      <c r="C985" s="250" t="s">
        <v>122</v>
      </c>
      <c r="D985" s="250" t="s">
        <v>340</v>
      </c>
      <c r="E985" s="251" t="s">
        <v>341</v>
      </c>
      <c r="F985" s="250"/>
      <c r="G985" s="236"/>
      <c r="H985" s="236"/>
    </row>
    <row r="986" spans="1:8" s="264" customFormat="1" ht="24.75" hidden="1" customHeight="1">
      <c r="A986" s="96" t="s">
        <v>65</v>
      </c>
      <c r="B986" s="249" t="s">
        <v>69</v>
      </c>
      <c r="C986" s="250" t="s">
        <v>122</v>
      </c>
      <c r="D986" s="250" t="s">
        <v>340</v>
      </c>
      <c r="E986" s="251" t="s">
        <v>341</v>
      </c>
      <c r="F986" s="250"/>
      <c r="G986" s="236"/>
      <c r="H986" s="236"/>
    </row>
    <row r="987" spans="1:8" s="291" customFormat="1" ht="14.25" hidden="1" customHeight="1">
      <c r="A987" s="18" t="s">
        <v>66</v>
      </c>
      <c r="B987" s="26" t="s">
        <v>69</v>
      </c>
      <c r="C987" s="27" t="s">
        <v>122</v>
      </c>
      <c r="D987" s="27" t="s">
        <v>340</v>
      </c>
      <c r="E987" s="1" t="s">
        <v>67</v>
      </c>
      <c r="F987" s="27"/>
      <c r="G987" s="75"/>
      <c r="H987" s="75"/>
    </row>
    <row r="988" spans="1:8" s="264" customFormat="1" ht="14.25" customHeight="1">
      <c r="A988" s="96" t="s">
        <v>218</v>
      </c>
      <c r="B988" s="249" t="s">
        <v>219</v>
      </c>
      <c r="C988" s="250" t="s">
        <v>122</v>
      </c>
      <c r="D988" s="250" t="s">
        <v>340</v>
      </c>
      <c r="E988" s="251" t="s">
        <v>341</v>
      </c>
      <c r="F988" s="250"/>
      <c r="G988" s="236">
        <f t="shared" ref="G988:H988" si="308">G989+G1027</f>
        <v>12171.5</v>
      </c>
      <c r="H988" s="236">
        <f t="shared" si="308"/>
        <v>12207.5</v>
      </c>
    </row>
    <row r="989" spans="1:8" s="264" customFormat="1" ht="14.25" customHeight="1">
      <c r="A989" s="146" t="s">
        <v>220</v>
      </c>
      <c r="B989" s="20" t="s">
        <v>219</v>
      </c>
      <c r="C989" s="21" t="s">
        <v>137</v>
      </c>
      <c r="D989" s="21" t="s">
        <v>340</v>
      </c>
      <c r="E989" s="22" t="s">
        <v>341</v>
      </c>
      <c r="F989" s="21"/>
      <c r="G989" s="74">
        <f t="shared" ref="G989:H989" si="309">G990+G997+G1004+G1009+G1019+G1024</f>
        <v>319.60000000000002</v>
      </c>
      <c r="H989" s="74">
        <f t="shared" si="309"/>
        <v>319.60000000000002</v>
      </c>
    </row>
    <row r="990" spans="1:8" ht="25.5" hidden="1" customHeight="1">
      <c r="A990" s="227" t="s">
        <v>315</v>
      </c>
      <c r="B990" s="26" t="s">
        <v>219</v>
      </c>
      <c r="C990" s="27" t="s">
        <v>137</v>
      </c>
      <c r="D990" s="27" t="s">
        <v>340</v>
      </c>
      <c r="E990" s="1" t="s">
        <v>372</v>
      </c>
      <c r="F990" s="27"/>
      <c r="G990" s="75">
        <f t="shared" ref="G990:H990" si="310">G991+G994</f>
        <v>0</v>
      </c>
      <c r="H990" s="75">
        <f t="shared" si="310"/>
        <v>0</v>
      </c>
    </row>
    <row r="991" spans="1:8" s="258" customFormat="1" ht="17.25" hidden="1" customHeight="1">
      <c r="A991" s="18" t="s">
        <v>140</v>
      </c>
      <c r="B991" s="26"/>
      <c r="C991" s="27"/>
      <c r="D991" s="27"/>
      <c r="E991" s="1"/>
      <c r="F991" s="27" t="s">
        <v>141</v>
      </c>
      <c r="G991" s="75">
        <f t="shared" ref="G991:H992" si="311">G992</f>
        <v>0</v>
      </c>
      <c r="H991" s="75">
        <f t="shared" si="311"/>
        <v>0</v>
      </c>
    </row>
    <row r="992" spans="1:8" s="258" customFormat="1" ht="24.75" hidden="1" customHeight="1">
      <c r="A992" s="18" t="s">
        <v>142</v>
      </c>
      <c r="B992" s="26"/>
      <c r="C992" s="27"/>
      <c r="D992" s="27"/>
      <c r="E992" s="1"/>
      <c r="F992" s="27" t="s">
        <v>143</v>
      </c>
      <c r="G992" s="75">
        <f t="shared" si="311"/>
        <v>0</v>
      </c>
      <c r="H992" s="75">
        <f t="shared" si="311"/>
        <v>0</v>
      </c>
    </row>
    <row r="993" spans="1:8" s="259" customFormat="1" ht="15.75" hidden="1" customHeight="1">
      <c r="A993" s="4" t="s">
        <v>60</v>
      </c>
      <c r="B993" s="7"/>
      <c r="C993" s="8"/>
      <c r="D993" s="8"/>
      <c r="E993" s="9"/>
      <c r="F993" s="8" t="s">
        <v>387</v>
      </c>
      <c r="G993" s="57">
        <f>'прил 10'!R1207</f>
        <v>0</v>
      </c>
      <c r="H993" s="57">
        <f>'прил 10'!S1207</f>
        <v>0</v>
      </c>
    </row>
    <row r="994" spans="1:8" s="258" customFormat="1" ht="17.25" hidden="1" customHeight="1">
      <c r="A994" s="18" t="s">
        <v>175</v>
      </c>
      <c r="B994" s="26"/>
      <c r="C994" s="27"/>
      <c r="D994" s="27"/>
      <c r="E994" s="1"/>
      <c r="F994" s="27" t="s">
        <v>225</v>
      </c>
      <c r="G994" s="75">
        <f t="shared" ref="G994:H995" si="312">G995</f>
        <v>0</v>
      </c>
      <c r="H994" s="75">
        <f t="shared" si="312"/>
        <v>0</v>
      </c>
    </row>
    <row r="995" spans="1:8" s="258" customFormat="1" ht="15.75" hidden="1" customHeight="1">
      <c r="A995" s="18" t="s">
        <v>176</v>
      </c>
      <c r="B995" s="26"/>
      <c r="C995" s="27"/>
      <c r="D995" s="27"/>
      <c r="E995" s="1"/>
      <c r="F995" s="27" t="s">
        <v>502</v>
      </c>
      <c r="G995" s="75">
        <f t="shared" si="312"/>
        <v>0</v>
      </c>
      <c r="H995" s="75">
        <f t="shared" si="312"/>
        <v>0</v>
      </c>
    </row>
    <row r="996" spans="1:8" s="259" customFormat="1" ht="15.75" hidden="1" customHeight="1">
      <c r="A996" s="4" t="s">
        <v>107</v>
      </c>
      <c r="B996" s="7"/>
      <c r="C996" s="8"/>
      <c r="D996" s="8"/>
      <c r="E996" s="9"/>
      <c r="F996" s="8" t="s">
        <v>184</v>
      </c>
      <c r="G996" s="57">
        <f>'прил 10'!R1210</f>
        <v>0</v>
      </c>
      <c r="H996" s="57">
        <f>'прил 10'!S1210</f>
        <v>0</v>
      </c>
    </row>
    <row r="997" spans="1:8" ht="27.75" customHeight="1">
      <c r="A997" s="227" t="s">
        <v>316</v>
      </c>
      <c r="B997" s="26" t="s">
        <v>219</v>
      </c>
      <c r="C997" s="27" t="s">
        <v>137</v>
      </c>
      <c r="D997" s="27" t="s">
        <v>340</v>
      </c>
      <c r="E997" s="1" t="s">
        <v>373</v>
      </c>
      <c r="F997" s="27"/>
      <c r="G997" s="75">
        <f t="shared" ref="G997:H997" si="313">G998+G1001</f>
        <v>159.6</v>
      </c>
      <c r="H997" s="75">
        <f t="shared" si="313"/>
        <v>159.6</v>
      </c>
    </row>
    <row r="998" spans="1:8" s="258" customFormat="1" ht="17.25" hidden="1" customHeight="1">
      <c r="A998" s="18" t="s">
        <v>140</v>
      </c>
      <c r="B998" s="26"/>
      <c r="C998" s="27"/>
      <c r="D998" s="27"/>
      <c r="E998" s="1"/>
      <c r="F998" s="27" t="s">
        <v>141</v>
      </c>
      <c r="G998" s="75">
        <f t="shared" ref="G998:H999" si="314">G999</f>
        <v>0</v>
      </c>
      <c r="H998" s="75">
        <f t="shared" si="314"/>
        <v>0</v>
      </c>
    </row>
    <row r="999" spans="1:8" s="258" customFormat="1" ht="24.75" hidden="1" customHeight="1">
      <c r="A999" s="18" t="s">
        <v>142</v>
      </c>
      <c r="B999" s="26"/>
      <c r="C999" s="27"/>
      <c r="D999" s="27"/>
      <c r="E999" s="1"/>
      <c r="F999" s="27" t="s">
        <v>143</v>
      </c>
      <c r="G999" s="75">
        <f t="shared" si="314"/>
        <v>0</v>
      </c>
      <c r="H999" s="75">
        <f t="shared" si="314"/>
        <v>0</v>
      </c>
    </row>
    <row r="1000" spans="1:8" s="259" customFormat="1" ht="15.75" hidden="1" customHeight="1">
      <c r="A1000" s="4" t="s">
        <v>60</v>
      </c>
      <c r="B1000" s="7"/>
      <c r="C1000" s="8"/>
      <c r="D1000" s="8"/>
      <c r="E1000" s="9"/>
      <c r="F1000" s="8" t="s">
        <v>387</v>
      </c>
      <c r="G1000" s="57">
        <f>'прил 10'!R1220</f>
        <v>0</v>
      </c>
      <c r="H1000" s="57">
        <f>'прил 10'!S1220</f>
        <v>0</v>
      </c>
    </row>
    <row r="1001" spans="1:8" s="258" customFormat="1" ht="17.25" customHeight="1">
      <c r="A1001" s="18" t="s">
        <v>175</v>
      </c>
      <c r="B1001" s="26"/>
      <c r="C1001" s="27"/>
      <c r="D1001" s="27"/>
      <c r="E1001" s="1"/>
      <c r="F1001" s="27" t="s">
        <v>225</v>
      </c>
      <c r="G1001" s="75">
        <f t="shared" ref="G1001:H1002" si="315">G1002</f>
        <v>159.6</v>
      </c>
      <c r="H1001" s="75">
        <f t="shared" si="315"/>
        <v>159.6</v>
      </c>
    </row>
    <row r="1002" spans="1:8" s="258" customFormat="1" ht="15.75" customHeight="1">
      <c r="A1002" s="18" t="s">
        <v>176</v>
      </c>
      <c r="B1002" s="26"/>
      <c r="C1002" s="27"/>
      <c r="D1002" s="27"/>
      <c r="E1002" s="1"/>
      <c r="F1002" s="27" t="s">
        <v>502</v>
      </c>
      <c r="G1002" s="75">
        <f t="shared" si="315"/>
        <v>159.6</v>
      </c>
      <c r="H1002" s="75">
        <f t="shared" si="315"/>
        <v>159.6</v>
      </c>
    </row>
    <row r="1003" spans="1:8" s="259" customFormat="1" ht="15.75" hidden="1" customHeight="1">
      <c r="A1003" s="4" t="s">
        <v>107</v>
      </c>
      <c r="B1003" s="7"/>
      <c r="C1003" s="8"/>
      <c r="D1003" s="8"/>
      <c r="E1003" s="9"/>
      <c r="F1003" s="8" t="s">
        <v>184</v>
      </c>
      <c r="G1003" s="57">
        <f>'прил 10'!R1223</f>
        <v>159.6</v>
      </c>
      <c r="H1003" s="57">
        <f>'прил 10'!S1223</f>
        <v>159.6</v>
      </c>
    </row>
    <row r="1004" spans="1:8" ht="18" hidden="1" customHeight="1">
      <c r="A1004" s="227" t="s">
        <v>318</v>
      </c>
      <c r="B1004" s="26" t="s">
        <v>219</v>
      </c>
      <c r="C1004" s="27" t="s">
        <v>137</v>
      </c>
      <c r="D1004" s="27" t="s">
        <v>340</v>
      </c>
      <c r="E1004" s="1" t="s">
        <v>375</v>
      </c>
      <c r="F1004" s="27"/>
      <c r="G1004" s="75">
        <f t="shared" ref="G1004:H1004" si="316">G1005</f>
        <v>0</v>
      </c>
      <c r="H1004" s="75">
        <f t="shared" si="316"/>
        <v>0</v>
      </c>
    </row>
    <row r="1005" spans="1:8" s="258" customFormat="1" ht="17.25" hidden="1" customHeight="1">
      <c r="A1005" s="18" t="s">
        <v>175</v>
      </c>
      <c r="B1005" s="26"/>
      <c r="C1005" s="27"/>
      <c r="D1005" s="27"/>
      <c r="E1005" s="1"/>
      <c r="F1005" s="27" t="s">
        <v>225</v>
      </c>
      <c r="G1005" s="75">
        <f t="shared" ref="G1005:H1005" si="317">G1006+G1008</f>
        <v>0</v>
      </c>
      <c r="H1005" s="75">
        <f t="shared" si="317"/>
        <v>0</v>
      </c>
    </row>
    <row r="1006" spans="1:8" s="258" customFormat="1" ht="15.75" hidden="1" customHeight="1">
      <c r="A1006" s="18" t="s">
        <v>176</v>
      </c>
      <c r="B1006" s="26"/>
      <c r="C1006" s="27"/>
      <c r="D1006" s="27"/>
      <c r="E1006" s="1"/>
      <c r="F1006" s="27" t="s">
        <v>502</v>
      </c>
      <c r="G1006" s="75">
        <f t="shared" ref="G1006:H1006" si="318">G1007</f>
        <v>0</v>
      </c>
      <c r="H1006" s="75">
        <f t="shared" si="318"/>
        <v>0</v>
      </c>
    </row>
    <row r="1007" spans="1:8" s="259" customFormat="1" ht="15.75" hidden="1" customHeight="1">
      <c r="A1007" s="4" t="s">
        <v>646</v>
      </c>
      <c r="B1007" s="7"/>
      <c r="C1007" s="8"/>
      <c r="D1007" s="8"/>
      <c r="E1007" s="9"/>
      <c r="F1007" s="8" t="s">
        <v>537</v>
      </c>
      <c r="G1007" s="57">
        <f>'прил 10'!R1230</f>
        <v>0</v>
      </c>
      <c r="H1007" s="57">
        <f>'прил 10'!S1230</f>
        <v>0</v>
      </c>
    </row>
    <row r="1008" spans="1:8" s="258" customFormat="1" ht="15" hidden="1" customHeight="1">
      <c r="A1008" s="18" t="s">
        <v>177</v>
      </c>
      <c r="B1008" s="26"/>
      <c r="C1008" s="27"/>
      <c r="D1008" s="27"/>
      <c r="E1008" s="1"/>
      <c r="F1008" s="27" t="s">
        <v>614</v>
      </c>
      <c r="G1008" s="75">
        <f>'прил 10'!R1231</f>
        <v>0</v>
      </c>
      <c r="H1008" s="75">
        <f>'прил 10'!S1231</f>
        <v>0</v>
      </c>
    </row>
    <row r="1009" spans="1:8" ht="14.25" hidden="1" customHeight="1">
      <c r="A1009" s="227" t="s">
        <v>319</v>
      </c>
      <c r="B1009" s="26" t="s">
        <v>219</v>
      </c>
      <c r="C1009" s="27" t="s">
        <v>137</v>
      </c>
      <c r="D1009" s="27" t="s">
        <v>340</v>
      </c>
      <c r="E1009" s="1" t="s">
        <v>376</v>
      </c>
      <c r="F1009" s="27"/>
      <c r="G1009" s="75">
        <f t="shared" ref="G1009:H1010" si="319">G1010</f>
        <v>0</v>
      </c>
      <c r="H1009" s="75">
        <f t="shared" si="319"/>
        <v>0</v>
      </c>
    </row>
    <row r="1010" spans="1:8" s="258" customFormat="1" ht="17.25" hidden="1" customHeight="1">
      <c r="A1010" s="18" t="s">
        <v>175</v>
      </c>
      <c r="B1010" s="26"/>
      <c r="C1010" s="27"/>
      <c r="D1010" s="27"/>
      <c r="E1010" s="1"/>
      <c r="F1010" s="27" t="s">
        <v>225</v>
      </c>
      <c r="G1010" s="75">
        <f t="shared" si="319"/>
        <v>0</v>
      </c>
      <c r="H1010" s="75">
        <f t="shared" si="319"/>
        <v>0</v>
      </c>
    </row>
    <row r="1011" spans="1:8" s="258" customFormat="1" ht="15.75" hidden="1" customHeight="1">
      <c r="A1011" s="18" t="s">
        <v>176</v>
      </c>
      <c r="B1011" s="26"/>
      <c r="C1011" s="27"/>
      <c r="D1011" s="27"/>
      <c r="E1011" s="1"/>
      <c r="F1011" s="27" t="s">
        <v>502</v>
      </c>
      <c r="G1011" s="75">
        <f t="shared" ref="G1011:H1011" si="320">SUM(G1012:G1018)</f>
        <v>0</v>
      </c>
      <c r="H1011" s="75">
        <f t="shared" si="320"/>
        <v>0</v>
      </c>
    </row>
    <row r="1012" spans="1:8" s="259" customFormat="1" ht="23.25" hidden="1" customHeight="1">
      <c r="A1012" s="4" t="s">
        <v>647</v>
      </c>
      <c r="B1012" s="7"/>
      <c r="C1012" s="8"/>
      <c r="D1012" s="8"/>
      <c r="E1012" s="9"/>
      <c r="F1012" s="8" t="s">
        <v>184</v>
      </c>
      <c r="G1012" s="57">
        <f>'прил 10'!R1237</f>
        <v>0</v>
      </c>
      <c r="H1012" s="57">
        <f>'прил 10'!S1237</f>
        <v>0</v>
      </c>
    </row>
    <row r="1013" spans="1:8" s="259" customFormat="1" ht="25.5" hidden="1" customHeight="1">
      <c r="A1013" s="4" t="s">
        <v>648</v>
      </c>
      <c r="B1013" s="7"/>
      <c r="C1013" s="8"/>
      <c r="D1013" s="8"/>
      <c r="E1013" s="9"/>
      <c r="F1013" s="8" t="s">
        <v>537</v>
      </c>
      <c r="G1013" s="57">
        <f>'прил 10'!R1238</f>
        <v>0</v>
      </c>
      <c r="H1013" s="57">
        <f>'прил 10'!S1238</f>
        <v>0</v>
      </c>
    </row>
    <row r="1014" spans="1:8" s="259" customFormat="1" ht="15.75" hidden="1" customHeight="1">
      <c r="A1014" s="4" t="s">
        <v>649</v>
      </c>
      <c r="B1014" s="7"/>
      <c r="C1014" s="8"/>
      <c r="D1014" s="8"/>
      <c r="E1014" s="9"/>
      <c r="F1014" s="8" t="s">
        <v>537</v>
      </c>
      <c r="G1014" s="57">
        <f>'прил 10'!R1239</f>
        <v>0</v>
      </c>
      <c r="H1014" s="57">
        <f>'прил 10'!S1239</f>
        <v>0</v>
      </c>
    </row>
    <row r="1015" spans="1:8" s="259" customFormat="1" ht="15.75" hidden="1" customHeight="1">
      <c r="A1015" s="4" t="s">
        <v>650</v>
      </c>
      <c r="B1015" s="7"/>
      <c r="C1015" s="8"/>
      <c r="D1015" s="8"/>
      <c r="E1015" s="9"/>
      <c r="F1015" s="8" t="s">
        <v>537</v>
      </c>
      <c r="G1015" s="57">
        <f>'прил 10'!R1240</f>
        <v>0</v>
      </c>
      <c r="H1015" s="57">
        <f>'прил 10'!S1240</f>
        <v>0</v>
      </c>
    </row>
    <row r="1016" spans="1:8" s="259" customFormat="1" ht="15.75" hidden="1" customHeight="1">
      <c r="A1016" s="4" t="s">
        <v>651</v>
      </c>
      <c r="B1016" s="7"/>
      <c r="C1016" s="8"/>
      <c r="D1016" s="8"/>
      <c r="E1016" s="9"/>
      <c r="F1016" s="8" t="s">
        <v>537</v>
      </c>
      <c r="G1016" s="57">
        <f>'прил 10'!R1241</f>
        <v>0</v>
      </c>
      <c r="H1016" s="57">
        <f>'прил 10'!S1241</f>
        <v>0</v>
      </c>
    </row>
    <row r="1017" spans="1:8" s="259" customFormat="1" ht="27" hidden="1" customHeight="1">
      <c r="A1017" s="4" t="s">
        <v>652</v>
      </c>
      <c r="B1017" s="7"/>
      <c r="C1017" s="8"/>
      <c r="D1017" s="8"/>
      <c r="E1017" s="9"/>
      <c r="F1017" s="8" t="s">
        <v>537</v>
      </c>
      <c r="G1017" s="57">
        <f>'прил 10'!R1242</f>
        <v>0</v>
      </c>
      <c r="H1017" s="57">
        <f>'прил 10'!S1242</f>
        <v>0</v>
      </c>
    </row>
    <row r="1018" spans="1:8" s="259" customFormat="1" ht="15.75" hidden="1" customHeight="1">
      <c r="A1018" s="4" t="s">
        <v>653</v>
      </c>
      <c r="B1018" s="7"/>
      <c r="C1018" s="8"/>
      <c r="D1018" s="8"/>
      <c r="E1018" s="9"/>
      <c r="F1018" s="8" t="s">
        <v>537</v>
      </c>
      <c r="G1018" s="57">
        <f>'прил 10'!R1243</f>
        <v>0</v>
      </c>
      <c r="H1018" s="57">
        <f>'прил 10'!S1243</f>
        <v>0</v>
      </c>
    </row>
    <row r="1019" spans="1:8" ht="30" hidden="1" customHeight="1">
      <c r="A1019" s="227" t="s">
        <v>329</v>
      </c>
      <c r="B1019" s="26" t="s">
        <v>219</v>
      </c>
      <c r="C1019" s="27" t="s">
        <v>137</v>
      </c>
      <c r="D1019" s="27" t="s">
        <v>340</v>
      </c>
      <c r="E1019" s="1" t="s">
        <v>378</v>
      </c>
      <c r="F1019" s="27"/>
      <c r="G1019" s="75">
        <f t="shared" ref="G1019:H1020" si="321">G1020</f>
        <v>0</v>
      </c>
      <c r="H1019" s="75">
        <f t="shared" si="321"/>
        <v>0</v>
      </c>
    </row>
    <row r="1020" spans="1:8" s="258" customFormat="1" ht="17.25" hidden="1" customHeight="1">
      <c r="A1020" s="18" t="s">
        <v>175</v>
      </c>
      <c r="B1020" s="26"/>
      <c r="C1020" s="27"/>
      <c r="D1020" s="27"/>
      <c r="E1020" s="1"/>
      <c r="F1020" s="27" t="s">
        <v>225</v>
      </c>
      <c r="G1020" s="75">
        <f t="shared" si="321"/>
        <v>0</v>
      </c>
      <c r="H1020" s="75">
        <f t="shared" si="321"/>
        <v>0</v>
      </c>
    </row>
    <row r="1021" spans="1:8" s="258" customFormat="1" ht="15" hidden="1" customHeight="1">
      <c r="A1021" s="18" t="s">
        <v>177</v>
      </c>
      <c r="B1021" s="26"/>
      <c r="C1021" s="27"/>
      <c r="D1021" s="27"/>
      <c r="E1021" s="1"/>
      <c r="F1021" s="27" t="s">
        <v>614</v>
      </c>
      <c r="G1021" s="75">
        <f t="shared" ref="G1021:H1021" si="322">SUM(G1022:G1023)</f>
        <v>0</v>
      </c>
      <c r="H1021" s="75">
        <f t="shared" si="322"/>
        <v>0</v>
      </c>
    </row>
    <row r="1022" spans="1:8" s="259" customFormat="1" ht="15.75" hidden="1" customHeight="1">
      <c r="A1022" s="4" t="s">
        <v>773</v>
      </c>
      <c r="B1022" s="7"/>
      <c r="C1022" s="8"/>
      <c r="D1022" s="8"/>
      <c r="E1022" s="9"/>
      <c r="F1022" s="8" t="s">
        <v>614</v>
      </c>
      <c r="G1022" s="57">
        <f>'прил 10'!R1250</f>
        <v>0</v>
      </c>
      <c r="H1022" s="57">
        <f>'прил 10'!S1250</f>
        <v>0</v>
      </c>
    </row>
    <row r="1023" spans="1:8" s="259" customFormat="1" ht="15.75" hidden="1" customHeight="1">
      <c r="A1023" s="4" t="s">
        <v>774</v>
      </c>
      <c r="B1023" s="7"/>
      <c r="C1023" s="8"/>
      <c r="D1023" s="8"/>
      <c r="E1023" s="9"/>
      <c r="F1023" s="8" t="s">
        <v>614</v>
      </c>
      <c r="G1023" s="57">
        <f>'прил 10'!R1251</f>
        <v>0</v>
      </c>
      <c r="H1023" s="57">
        <f>'прил 10'!S1251</f>
        <v>0</v>
      </c>
    </row>
    <row r="1024" spans="1:8" ht="16.5" hidden="1" customHeight="1">
      <c r="A1024" s="18" t="s">
        <v>425</v>
      </c>
      <c r="B1024" s="26" t="s">
        <v>219</v>
      </c>
      <c r="C1024" s="27" t="s">
        <v>137</v>
      </c>
      <c r="D1024" s="27" t="s">
        <v>340</v>
      </c>
      <c r="E1024" s="1" t="s">
        <v>356</v>
      </c>
      <c r="F1024" s="27"/>
      <c r="G1024" s="75">
        <f t="shared" ref="G1024:H1025" si="323">G1025</f>
        <v>160</v>
      </c>
      <c r="H1024" s="75">
        <f t="shared" si="323"/>
        <v>160</v>
      </c>
    </row>
    <row r="1025" spans="1:8" s="258" customFormat="1" ht="17.25" hidden="1" customHeight="1">
      <c r="A1025" s="18" t="s">
        <v>175</v>
      </c>
      <c r="B1025" s="26"/>
      <c r="C1025" s="27"/>
      <c r="D1025" s="27"/>
      <c r="E1025" s="1"/>
      <c r="F1025" s="27" t="s">
        <v>225</v>
      </c>
      <c r="G1025" s="75">
        <f t="shared" si="323"/>
        <v>160</v>
      </c>
      <c r="H1025" s="75">
        <f t="shared" si="323"/>
        <v>160</v>
      </c>
    </row>
    <row r="1026" spans="1:8" s="258" customFormat="1" ht="15.75" hidden="1" customHeight="1">
      <c r="A1026" s="18" t="s">
        <v>229</v>
      </c>
      <c r="B1026" s="26"/>
      <c r="C1026" s="27"/>
      <c r="D1026" s="27"/>
      <c r="E1026" s="1"/>
      <c r="F1026" s="27" t="s">
        <v>230</v>
      </c>
      <c r="G1026" s="75">
        <f>'прил 10'!R365</f>
        <v>160</v>
      </c>
      <c r="H1026" s="75">
        <f>'прил 10'!S365</f>
        <v>160</v>
      </c>
    </row>
    <row r="1027" spans="1:8" s="264" customFormat="1" ht="14.25" customHeight="1">
      <c r="A1027" s="146" t="s">
        <v>223</v>
      </c>
      <c r="B1027" s="20" t="s">
        <v>219</v>
      </c>
      <c r="C1027" s="21" t="s">
        <v>139</v>
      </c>
      <c r="D1027" s="21" t="s">
        <v>340</v>
      </c>
      <c r="E1027" s="22" t="s">
        <v>341</v>
      </c>
      <c r="F1027" s="21"/>
      <c r="G1027" s="74">
        <f>G1040+G1047+G1028+G1034</f>
        <v>11851.9</v>
      </c>
      <c r="H1027" s="74">
        <f>H1040+H1047+H1028+H1034</f>
        <v>11887.9</v>
      </c>
    </row>
    <row r="1028" spans="1:8" ht="30" customHeight="1">
      <c r="A1028" s="227" t="s">
        <v>780</v>
      </c>
      <c r="B1028" s="26" t="s">
        <v>219</v>
      </c>
      <c r="C1028" s="27" t="s">
        <v>139</v>
      </c>
      <c r="D1028" s="27" t="s">
        <v>340</v>
      </c>
      <c r="E1028" s="1" t="s">
        <v>27</v>
      </c>
      <c r="F1028" s="27"/>
      <c r="G1028" s="75">
        <f t="shared" ref="G1028:H1030" si="324">G1029</f>
        <v>2182.6999999999998</v>
      </c>
      <c r="H1028" s="75">
        <f t="shared" si="324"/>
        <v>2182.6999999999998</v>
      </c>
    </row>
    <row r="1029" spans="1:8" s="258" customFormat="1" ht="24.75" customHeight="1">
      <c r="A1029" s="18" t="s">
        <v>242</v>
      </c>
      <c r="B1029" s="26"/>
      <c r="C1029" s="27"/>
      <c r="D1029" s="27"/>
      <c r="E1029" s="1"/>
      <c r="F1029" s="27" t="s">
        <v>243</v>
      </c>
      <c r="G1029" s="75">
        <f t="shared" si="324"/>
        <v>2182.6999999999998</v>
      </c>
      <c r="H1029" s="75">
        <f t="shared" si="324"/>
        <v>2182.6999999999998</v>
      </c>
    </row>
    <row r="1030" spans="1:8" s="258" customFormat="1" ht="18" customHeight="1">
      <c r="A1030" s="18" t="s">
        <v>244</v>
      </c>
      <c r="B1030" s="273"/>
      <c r="C1030" s="274"/>
      <c r="D1030" s="274"/>
      <c r="E1030" s="275"/>
      <c r="F1030" s="27" t="s">
        <v>245</v>
      </c>
      <c r="G1030" s="75">
        <f t="shared" si="324"/>
        <v>2182.6999999999998</v>
      </c>
      <c r="H1030" s="75">
        <f t="shared" si="324"/>
        <v>2182.6999999999998</v>
      </c>
    </row>
    <row r="1031" spans="1:8" s="259" customFormat="1" ht="23.25" hidden="1" customHeight="1">
      <c r="A1031" s="28" t="s">
        <v>818</v>
      </c>
      <c r="B1031" s="7"/>
      <c r="C1031" s="8"/>
      <c r="D1031" s="8"/>
      <c r="E1031" s="9"/>
      <c r="F1031" s="8" t="s">
        <v>817</v>
      </c>
      <c r="G1031" s="57">
        <f t="shared" ref="G1031:H1031" si="325">SUM(G1032:G1033)</f>
        <v>2182.6999999999998</v>
      </c>
      <c r="H1031" s="57">
        <f t="shared" si="325"/>
        <v>2182.6999999999998</v>
      </c>
    </row>
    <row r="1032" spans="1:8" s="266" customFormat="1" ht="15.75" hidden="1" customHeight="1">
      <c r="A1032" s="4" t="s">
        <v>815</v>
      </c>
      <c r="B1032" s="7"/>
      <c r="C1032" s="8"/>
      <c r="D1032" s="8"/>
      <c r="E1032" s="9"/>
      <c r="F1032" s="8"/>
      <c r="G1032" s="57">
        <f>'прил 10'!R650</f>
        <v>2182.6999999999998</v>
      </c>
      <c r="H1032" s="57">
        <f>'прил 10'!S650</f>
        <v>2182.6999999999998</v>
      </c>
    </row>
    <row r="1033" spans="1:8" s="266" customFormat="1" ht="15.75" hidden="1" customHeight="1">
      <c r="A1033" s="4" t="s">
        <v>816</v>
      </c>
      <c r="B1033" s="7"/>
      <c r="C1033" s="8"/>
      <c r="D1033" s="8"/>
      <c r="E1033" s="9"/>
      <c r="F1033" s="8"/>
      <c r="G1033" s="57">
        <f>'прил 10'!R651</f>
        <v>0</v>
      </c>
      <c r="H1033" s="57">
        <f>'прил 10'!S651</f>
        <v>0</v>
      </c>
    </row>
    <row r="1034" spans="1:8" ht="37.5" customHeight="1">
      <c r="A1034" s="227" t="s">
        <v>871</v>
      </c>
      <c r="B1034" s="26" t="s">
        <v>219</v>
      </c>
      <c r="C1034" s="27" t="s">
        <v>139</v>
      </c>
      <c r="D1034" s="27" t="s">
        <v>340</v>
      </c>
      <c r="E1034" s="1" t="s">
        <v>872</v>
      </c>
      <c r="F1034" s="27"/>
      <c r="G1034" s="75">
        <f t="shared" ref="G1034:H1036" si="326">G1035</f>
        <v>940.4</v>
      </c>
      <c r="H1034" s="75">
        <f t="shared" si="326"/>
        <v>940.4</v>
      </c>
    </row>
    <row r="1035" spans="1:8" s="258" customFormat="1" ht="24.75" customHeight="1">
      <c r="A1035" s="18" t="s">
        <v>242</v>
      </c>
      <c r="B1035" s="26"/>
      <c r="C1035" s="27"/>
      <c r="D1035" s="27"/>
      <c r="E1035" s="1"/>
      <c r="F1035" s="27" t="s">
        <v>243</v>
      </c>
      <c r="G1035" s="75">
        <f t="shared" si="326"/>
        <v>940.4</v>
      </c>
      <c r="H1035" s="75">
        <f t="shared" si="326"/>
        <v>940.4</v>
      </c>
    </row>
    <row r="1036" spans="1:8" s="258" customFormat="1" ht="18" customHeight="1">
      <c r="A1036" s="18" t="s">
        <v>244</v>
      </c>
      <c r="B1036" s="273"/>
      <c r="C1036" s="274"/>
      <c r="D1036" s="274"/>
      <c r="E1036" s="275"/>
      <c r="F1036" s="27" t="s">
        <v>245</v>
      </c>
      <c r="G1036" s="75">
        <f t="shared" si="326"/>
        <v>940.4</v>
      </c>
      <c r="H1036" s="75">
        <f t="shared" si="326"/>
        <v>940.4</v>
      </c>
    </row>
    <row r="1037" spans="1:8" s="259" customFormat="1" ht="23.25" hidden="1" customHeight="1">
      <c r="A1037" s="28" t="s">
        <v>818</v>
      </c>
      <c r="B1037" s="7"/>
      <c r="C1037" s="8"/>
      <c r="D1037" s="8"/>
      <c r="E1037" s="9"/>
      <c r="F1037" s="8" t="s">
        <v>817</v>
      </c>
      <c r="G1037" s="57">
        <f t="shared" ref="G1037:H1037" si="327">SUM(G1038:G1039)</f>
        <v>940.4</v>
      </c>
      <c r="H1037" s="57">
        <f t="shared" si="327"/>
        <v>940.4</v>
      </c>
    </row>
    <row r="1038" spans="1:8" s="266" customFormat="1" ht="15.75" hidden="1" customHeight="1">
      <c r="A1038" s="4" t="s">
        <v>815</v>
      </c>
      <c r="B1038" s="7"/>
      <c r="C1038" s="8"/>
      <c r="D1038" s="8"/>
      <c r="E1038" s="9"/>
      <c r="F1038" s="8"/>
      <c r="G1038" s="57">
        <f>'прил 10'!R655</f>
        <v>0</v>
      </c>
      <c r="H1038" s="57">
        <f>'прил 10'!S655</f>
        <v>0</v>
      </c>
    </row>
    <row r="1039" spans="1:8" s="266" customFormat="1" ht="15.75" hidden="1" customHeight="1">
      <c r="A1039" s="4" t="s">
        <v>816</v>
      </c>
      <c r="B1039" s="7"/>
      <c r="C1039" s="8"/>
      <c r="D1039" s="8"/>
      <c r="E1039" s="9"/>
      <c r="F1039" s="8"/>
      <c r="G1039" s="57">
        <f>'прил 10'!R656</f>
        <v>940.4</v>
      </c>
      <c r="H1039" s="57">
        <f>'прил 10'!S656</f>
        <v>940.4</v>
      </c>
    </row>
    <row r="1040" spans="1:8" s="291" customFormat="1" ht="27" customHeight="1">
      <c r="A1040" s="18" t="s">
        <v>331</v>
      </c>
      <c r="B1040" s="26" t="s">
        <v>219</v>
      </c>
      <c r="C1040" s="27" t="s">
        <v>139</v>
      </c>
      <c r="D1040" s="27" t="s">
        <v>340</v>
      </c>
      <c r="E1040" s="1" t="s">
        <v>28</v>
      </c>
      <c r="F1040" s="27"/>
      <c r="G1040" s="75">
        <f t="shared" ref="G1040:H1040" si="328">G1041+G1044</f>
        <v>8728.7999999999993</v>
      </c>
      <c r="H1040" s="75">
        <f t="shared" si="328"/>
        <v>8764.7999999999993</v>
      </c>
    </row>
    <row r="1041" spans="1:8" s="258" customFormat="1" ht="17.25" customHeight="1">
      <c r="A1041" s="18" t="s">
        <v>140</v>
      </c>
      <c r="B1041" s="26"/>
      <c r="C1041" s="27"/>
      <c r="D1041" s="27"/>
      <c r="E1041" s="1"/>
      <c r="F1041" s="27" t="s">
        <v>141</v>
      </c>
      <c r="G1041" s="75">
        <f t="shared" ref="G1041:H1042" si="329">G1042</f>
        <v>130.9</v>
      </c>
      <c r="H1041" s="75">
        <f t="shared" si="329"/>
        <v>130</v>
      </c>
    </row>
    <row r="1042" spans="1:8" s="258" customFormat="1" ht="24.75" customHeight="1">
      <c r="A1042" s="18" t="s">
        <v>142</v>
      </c>
      <c r="B1042" s="26"/>
      <c r="C1042" s="27"/>
      <c r="D1042" s="27"/>
      <c r="E1042" s="1"/>
      <c r="F1042" s="27" t="s">
        <v>143</v>
      </c>
      <c r="G1042" s="75">
        <f t="shared" si="329"/>
        <v>130.9</v>
      </c>
      <c r="H1042" s="75">
        <f t="shared" si="329"/>
        <v>130</v>
      </c>
    </row>
    <row r="1043" spans="1:8" s="259" customFormat="1" ht="15.75" hidden="1" customHeight="1">
      <c r="A1043" s="4" t="s">
        <v>60</v>
      </c>
      <c r="B1043" s="7"/>
      <c r="C1043" s="8"/>
      <c r="D1043" s="8"/>
      <c r="E1043" s="9"/>
      <c r="F1043" s="8" t="s">
        <v>387</v>
      </c>
      <c r="G1043" s="57">
        <f>'прил 10'!R1257</f>
        <v>130.9</v>
      </c>
      <c r="H1043" s="57">
        <f>'прил 10'!S1257</f>
        <v>130</v>
      </c>
    </row>
    <row r="1044" spans="1:8" s="258" customFormat="1" ht="17.25" customHeight="1">
      <c r="A1044" s="18" t="s">
        <v>175</v>
      </c>
      <c r="B1044" s="26"/>
      <c r="C1044" s="27"/>
      <c r="D1044" s="27"/>
      <c r="E1044" s="1"/>
      <c r="F1044" s="27" t="s">
        <v>225</v>
      </c>
      <c r="G1044" s="75">
        <f t="shared" ref="G1044:H1045" si="330">G1045</f>
        <v>8597.9</v>
      </c>
      <c r="H1044" s="75">
        <f t="shared" si="330"/>
        <v>8634.7999999999993</v>
      </c>
    </row>
    <row r="1045" spans="1:8" s="258" customFormat="1" ht="15.75" customHeight="1">
      <c r="A1045" s="18" t="s">
        <v>176</v>
      </c>
      <c r="B1045" s="26"/>
      <c r="C1045" s="27"/>
      <c r="D1045" s="27"/>
      <c r="E1045" s="1"/>
      <c r="F1045" s="27" t="s">
        <v>502</v>
      </c>
      <c r="G1045" s="75">
        <f t="shared" si="330"/>
        <v>8597.9</v>
      </c>
      <c r="H1045" s="75">
        <f t="shared" si="330"/>
        <v>8634.7999999999993</v>
      </c>
    </row>
    <row r="1046" spans="1:8" s="259" customFormat="1" ht="15.75" hidden="1" customHeight="1">
      <c r="A1046" s="4" t="s">
        <v>107</v>
      </c>
      <c r="B1046" s="7"/>
      <c r="C1046" s="8"/>
      <c r="D1046" s="8"/>
      <c r="E1046" s="9"/>
      <c r="F1046" s="8" t="s">
        <v>184</v>
      </c>
      <c r="G1046" s="57">
        <f>'прил 10'!R1259</f>
        <v>8597.9</v>
      </c>
      <c r="H1046" s="57">
        <f>'прил 10'!S1259</f>
        <v>8634.7999999999993</v>
      </c>
    </row>
    <row r="1047" spans="1:8" s="291" customFormat="1" ht="40.5" hidden="1" customHeight="1">
      <c r="A1047" s="18" t="s">
        <v>332</v>
      </c>
      <c r="B1047" s="26" t="s">
        <v>219</v>
      </c>
      <c r="C1047" s="27" t="s">
        <v>139</v>
      </c>
      <c r="D1047" s="27" t="s">
        <v>340</v>
      </c>
      <c r="E1047" s="1" t="s">
        <v>379</v>
      </c>
      <c r="F1047" s="27"/>
      <c r="G1047" s="75">
        <f t="shared" ref="G1047:H1047" si="331">G1048+G1051</f>
        <v>0</v>
      </c>
      <c r="H1047" s="75">
        <f t="shared" si="331"/>
        <v>0</v>
      </c>
    </row>
    <row r="1048" spans="1:8" s="258" customFormat="1" ht="17.25" hidden="1" customHeight="1">
      <c r="A1048" s="18" t="s">
        <v>140</v>
      </c>
      <c r="B1048" s="26"/>
      <c r="C1048" s="27"/>
      <c r="D1048" s="27"/>
      <c r="E1048" s="1"/>
      <c r="F1048" s="27" t="s">
        <v>141</v>
      </c>
      <c r="G1048" s="75">
        <f t="shared" ref="G1048:H1049" si="332">G1049</f>
        <v>0</v>
      </c>
      <c r="H1048" s="75">
        <f t="shared" si="332"/>
        <v>0</v>
      </c>
    </row>
    <row r="1049" spans="1:8" s="258" customFormat="1" ht="24.75" hidden="1" customHeight="1">
      <c r="A1049" s="18" t="s">
        <v>142</v>
      </c>
      <c r="B1049" s="26"/>
      <c r="C1049" s="27"/>
      <c r="D1049" s="27"/>
      <c r="E1049" s="1"/>
      <c r="F1049" s="27" t="s">
        <v>143</v>
      </c>
      <c r="G1049" s="75">
        <f t="shared" si="332"/>
        <v>0</v>
      </c>
      <c r="H1049" s="75">
        <f t="shared" si="332"/>
        <v>0</v>
      </c>
    </row>
    <row r="1050" spans="1:8" s="259" customFormat="1" ht="15.75" hidden="1" customHeight="1">
      <c r="A1050" s="4" t="s">
        <v>60</v>
      </c>
      <c r="B1050" s="7"/>
      <c r="C1050" s="8"/>
      <c r="D1050" s="8"/>
      <c r="E1050" s="9"/>
      <c r="F1050" s="8" t="s">
        <v>387</v>
      </c>
      <c r="G1050" s="57">
        <f>'прил 10'!R1263</f>
        <v>0</v>
      </c>
      <c r="H1050" s="57">
        <f>'прил 10'!S1263</f>
        <v>0</v>
      </c>
    </row>
    <row r="1051" spans="1:8" s="258" customFormat="1" ht="17.25" hidden="1" customHeight="1">
      <c r="A1051" s="18" t="s">
        <v>175</v>
      </c>
      <c r="B1051" s="26"/>
      <c r="C1051" s="27"/>
      <c r="D1051" s="27"/>
      <c r="E1051" s="1"/>
      <c r="F1051" s="27" t="s">
        <v>225</v>
      </c>
      <c r="G1051" s="75">
        <f t="shared" ref="G1051:H1052" si="333">G1052</f>
        <v>0</v>
      </c>
      <c r="H1051" s="75">
        <f t="shared" si="333"/>
        <v>0</v>
      </c>
    </row>
    <row r="1052" spans="1:8" s="258" customFormat="1" ht="15.75" hidden="1" customHeight="1">
      <c r="A1052" s="18" t="s">
        <v>176</v>
      </c>
      <c r="B1052" s="26"/>
      <c r="C1052" s="27"/>
      <c r="D1052" s="27"/>
      <c r="E1052" s="1"/>
      <c r="F1052" s="27" t="s">
        <v>502</v>
      </c>
      <c r="G1052" s="75">
        <f t="shared" si="333"/>
        <v>0</v>
      </c>
      <c r="H1052" s="75">
        <f t="shared" si="333"/>
        <v>0</v>
      </c>
    </row>
    <row r="1053" spans="1:8" s="259" customFormat="1" ht="15.75" hidden="1" customHeight="1">
      <c r="A1053" s="4" t="s">
        <v>107</v>
      </c>
      <c r="B1053" s="7"/>
      <c r="C1053" s="8"/>
      <c r="D1053" s="8"/>
      <c r="E1053" s="9"/>
      <c r="F1053" s="8" t="s">
        <v>184</v>
      </c>
      <c r="G1053" s="57">
        <f>'прил 10'!R1265</f>
        <v>0</v>
      </c>
      <c r="H1053" s="57">
        <f>'прил 10'!S1265</f>
        <v>0</v>
      </c>
    </row>
    <row r="1054" spans="1:8" s="259" customFormat="1" ht="15.75" customHeight="1">
      <c r="A1054" s="79" t="s">
        <v>924</v>
      </c>
      <c r="B1054" s="8"/>
      <c r="C1054" s="8"/>
      <c r="D1054" s="8"/>
      <c r="E1054" s="8"/>
      <c r="F1054" s="8"/>
      <c r="G1054" s="81">
        <v>12479.8</v>
      </c>
      <c r="H1054" s="81">
        <v>25362.9</v>
      </c>
    </row>
    <row r="1055" spans="1:8" ht="17.25" customHeight="1">
      <c r="A1055" s="350" t="s">
        <v>769</v>
      </c>
      <c r="B1055" s="351"/>
      <c r="C1055" s="351"/>
      <c r="D1055" s="351"/>
      <c r="E1055" s="351"/>
      <c r="F1055" s="352"/>
      <c r="G1055" s="292">
        <f>G884+G854+G6+G1054</f>
        <v>1000504.8</v>
      </c>
      <c r="H1055" s="292">
        <f>H884+H854+H6+H1054</f>
        <v>1037799.3000000002</v>
      </c>
    </row>
  </sheetData>
  <mergeCells count="7">
    <mergeCell ref="A1:H1"/>
    <mergeCell ref="A2:H2"/>
    <mergeCell ref="A1055:F1055"/>
    <mergeCell ref="A4:A5"/>
    <mergeCell ref="B4:E5"/>
    <mergeCell ref="F4:F5"/>
    <mergeCell ref="G4:H4"/>
  </mergeCells>
  <phoneticPr fontId="27" type="noConversion"/>
  <pageMargins left="0.31496062992125984" right="0.23622047244094491" top="0.35433070866141736" bottom="0.19685039370078741" header="0.23622047244094491" footer="0.15748031496062992"/>
  <pageSetup paperSize="9" scale="86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 8</vt:lpstr>
      <vt:lpstr>прил 10</vt:lpstr>
      <vt:lpstr>прил 12</vt:lpstr>
      <vt:lpstr>'прил 10'!Заголовки_для_печати</vt:lpstr>
      <vt:lpstr>'прил 12'!Заголовки_для_печати</vt:lpstr>
      <vt:lpstr>'прил 10'!Область_печати</vt:lpstr>
      <vt:lpstr>'прил 8'!Область_печати</vt:lpstr>
    </vt:vector>
  </TitlesOfParts>
  <Company>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Subbotina</dc:creator>
  <cp:lastModifiedBy>Паншина</cp:lastModifiedBy>
  <cp:lastPrinted>2018-11-14T07:54:15Z</cp:lastPrinted>
  <dcterms:created xsi:type="dcterms:W3CDTF">2015-07-23T12:09:20Z</dcterms:created>
  <dcterms:modified xsi:type="dcterms:W3CDTF">2018-11-14T10:20:17Z</dcterms:modified>
</cp:coreProperties>
</file>