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 activeTab="2"/>
  </bookViews>
  <sheets>
    <sheet name="прил 7" sheetId="3" r:id="rId1"/>
    <sheet name="прил 9" sheetId="5" r:id="rId2"/>
    <sheet name="прил 11" sheetId="2" r:id="rId3"/>
  </sheets>
  <externalReferences>
    <externalReference r:id="rId4"/>
    <externalReference r:id="rId5"/>
  </externalReferences>
  <definedNames>
    <definedName name="_xlnm.Print_Titles" localSheetId="2">'прил 11'!$4:$5</definedName>
    <definedName name="_xlnm.Print_Titles" localSheetId="1">'прил 9'!$5:$7</definedName>
    <definedName name="_xlnm.Print_Area" localSheetId="2">'прил 11'!$A$1:$G$1061</definedName>
    <definedName name="_xlnm.Print_Area" localSheetId="0">'прил 7'!$A$1:$D$53</definedName>
    <definedName name="_xlnm.Print_Area" localSheetId="1">'прил 9'!$A$1:$R$1328</definedName>
  </definedNames>
  <calcPr calcId="125725"/>
</workbook>
</file>

<file path=xl/calcChain.xml><?xml version="1.0" encoding="utf-8"?>
<calcChain xmlns="http://schemas.openxmlformats.org/spreadsheetml/2006/main">
  <c r="R506" i="5"/>
  <c r="G835" i="2" l="1"/>
  <c r="A835"/>
  <c r="N586" i="5"/>
  <c r="R585"/>
  <c r="R584"/>
  <c r="R583" s="1"/>
  <c r="R582" s="1"/>
  <c r="G560" i="2"/>
  <c r="G559" s="1"/>
  <c r="G558" s="1"/>
  <c r="G782"/>
  <c r="G783"/>
  <c r="G784"/>
  <c r="G785"/>
  <c r="G781"/>
  <c r="A782"/>
  <c r="A783"/>
  <c r="A784"/>
  <c r="A785"/>
  <c r="A781"/>
  <c r="G714"/>
  <c r="G715"/>
  <c r="G716"/>
  <c r="G717"/>
  <c r="G718"/>
  <c r="G719"/>
  <c r="A714"/>
  <c r="A715"/>
  <c r="A716"/>
  <c r="A717"/>
  <c r="A718"/>
  <c r="A719"/>
  <c r="A720"/>
  <c r="G720"/>
  <c r="R446" i="5"/>
  <c r="N453"/>
  <c r="N452"/>
  <c r="N451"/>
  <c r="G780" i="2" l="1"/>
  <c r="R681" i="5"/>
  <c r="R684"/>
  <c r="Q684"/>
  <c r="P684"/>
  <c r="O684"/>
  <c r="M684"/>
  <c r="L684"/>
  <c r="K684"/>
  <c r="J684"/>
  <c r="R683"/>
  <c r="Q683"/>
  <c r="P683"/>
  <c r="O683"/>
  <c r="M683"/>
  <c r="L683"/>
  <c r="K683"/>
  <c r="J683"/>
  <c r="J1046" l="1"/>
  <c r="J1045" s="1"/>
  <c r="J1044" s="1"/>
  <c r="K1046"/>
  <c r="K1045" s="1"/>
  <c r="K1044" s="1"/>
  <c r="L1046"/>
  <c r="L1045" s="1"/>
  <c r="L1044" s="1"/>
  <c r="M1046"/>
  <c r="M1045" s="1"/>
  <c r="M1044" s="1"/>
  <c r="O1046"/>
  <c r="O1045" s="1"/>
  <c r="O1044" s="1"/>
  <c r="P1046"/>
  <c r="P1045" s="1"/>
  <c r="P1044" s="1"/>
  <c r="Q1046"/>
  <c r="Q1045" s="1"/>
  <c r="Q1044" s="1"/>
  <c r="N1047"/>
  <c r="R1047" s="1"/>
  <c r="R1046" l="1"/>
  <c r="R1045" s="1"/>
  <c r="R1044" s="1"/>
  <c r="N1046"/>
  <c r="N1045" s="1"/>
  <c r="N1044" s="1"/>
  <c r="S1334"/>
  <c r="G1060" i="2"/>
  <c r="G1057"/>
  <c r="G1059"/>
  <c r="G1058" s="1"/>
  <c r="G1056"/>
  <c r="G1055" s="1"/>
  <c r="G449"/>
  <c r="G669"/>
  <c r="G664"/>
  <c r="G665"/>
  <c r="G667"/>
  <c r="G668"/>
  <c r="G670"/>
  <c r="G663"/>
  <c r="G653"/>
  <c r="G654"/>
  <c r="G652"/>
  <c r="G651"/>
  <c r="G550"/>
  <c r="G551"/>
  <c r="G552"/>
  <c r="G549"/>
  <c r="G544"/>
  <c r="G543" s="1"/>
  <c r="G542" s="1"/>
  <c r="G541" s="1"/>
  <c r="G537"/>
  <c r="G538"/>
  <c r="G536"/>
  <c r="G448"/>
  <c r="G447" s="1"/>
  <c r="G396"/>
  <c r="G394"/>
  <c r="G395"/>
  <c r="G393"/>
  <c r="G389"/>
  <c r="G390"/>
  <c r="G391"/>
  <c r="G392"/>
  <c r="G388"/>
  <c r="G408"/>
  <c r="G336"/>
  <c r="G335" s="1"/>
  <c r="G273"/>
  <c r="G272"/>
  <c r="G255"/>
  <c r="G254" s="1"/>
  <c r="G54"/>
  <c r="G53"/>
  <c r="G205"/>
  <c r="G204"/>
  <c r="G198"/>
  <c r="G197"/>
  <c r="G193"/>
  <c r="G194"/>
  <c r="G192"/>
  <c r="G200"/>
  <c r="G199" s="1"/>
  <c r="G215"/>
  <c r="A215"/>
  <c r="N506" i="5"/>
  <c r="R461"/>
  <c r="S474"/>
  <c r="S475"/>
  <c r="S476"/>
  <c r="S460"/>
  <c r="S444"/>
  <c r="G650" i="2" l="1"/>
  <c r="G271"/>
  <c r="G387"/>
  <c r="G1054"/>
  <c r="G548"/>
  <c r="G196"/>
  <c r="G195" s="1"/>
  <c r="G191"/>
  <c r="G190" s="1"/>
  <c r="G203"/>
  <c r="G202" s="1"/>
  <c r="S565" i="5"/>
  <c r="S559"/>
  <c r="S545"/>
  <c r="S544"/>
  <c r="S534"/>
  <c r="S533"/>
  <c r="S459"/>
  <c r="S455"/>
  <c r="S443"/>
  <c r="S437"/>
  <c r="R369"/>
  <c r="R368" s="1"/>
  <c r="R367" s="1"/>
  <c r="R366" s="1"/>
  <c r="R1304"/>
  <c r="G666" i="2" s="1"/>
  <c r="G189" l="1"/>
  <c r="R1246" i="5"/>
  <c r="R1245"/>
  <c r="R1244" s="1"/>
  <c r="R1108"/>
  <c r="R1102"/>
  <c r="R1101" s="1"/>
  <c r="R1100" s="1"/>
  <c r="R1094"/>
  <c r="R928"/>
  <c r="R921" s="1"/>
  <c r="R868"/>
  <c r="N716"/>
  <c r="Q715"/>
  <c r="P715"/>
  <c r="O715"/>
  <c r="N715"/>
  <c r="M715"/>
  <c r="L715"/>
  <c r="K715"/>
  <c r="J715"/>
  <c r="Q714"/>
  <c r="P714"/>
  <c r="O714"/>
  <c r="N714"/>
  <c r="M714"/>
  <c r="L714"/>
  <c r="K714"/>
  <c r="J714"/>
  <c r="Q713"/>
  <c r="P713"/>
  <c r="O713"/>
  <c r="N713"/>
  <c r="M713"/>
  <c r="L713"/>
  <c r="K713"/>
  <c r="J713"/>
  <c r="Q712"/>
  <c r="P712"/>
  <c r="O712"/>
  <c r="N712"/>
  <c r="M712"/>
  <c r="L712"/>
  <c r="K712"/>
  <c r="J712"/>
  <c r="R706"/>
  <c r="R703" s="1"/>
  <c r="N619"/>
  <c r="N618"/>
  <c r="N617" s="1"/>
  <c r="N616" s="1"/>
  <c r="N615" s="1"/>
  <c r="R617"/>
  <c r="Q617"/>
  <c r="Q616" s="1"/>
  <c r="Q615" s="1"/>
  <c r="P617"/>
  <c r="O617"/>
  <c r="O616" s="1"/>
  <c r="O615" s="1"/>
  <c r="M617"/>
  <c r="M616" s="1"/>
  <c r="M615" s="1"/>
  <c r="L617"/>
  <c r="K617"/>
  <c r="K616" s="1"/>
  <c r="K615" s="1"/>
  <c r="J617"/>
  <c r="R616"/>
  <c r="R615" s="1"/>
  <c r="P616"/>
  <c r="P615" s="1"/>
  <c r="L616"/>
  <c r="L615" s="1"/>
  <c r="J616"/>
  <c r="J615" s="1"/>
  <c r="R258"/>
  <c r="R241"/>
  <c r="N242"/>
  <c r="R227"/>
  <c r="N238"/>
  <c r="N237"/>
  <c r="R236"/>
  <c r="R235" s="1"/>
  <c r="Q236"/>
  <c r="P236"/>
  <c r="P235" s="1"/>
  <c r="O236"/>
  <c r="N236"/>
  <c r="N235" s="1"/>
  <c r="M236"/>
  <c r="L236"/>
  <c r="L235" s="1"/>
  <c r="K236"/>
  <c r="J236"/>
  <c r="J235" s="1"/>
  <c r="Q235"/>
  <c r="O235"/>
  <c r="M235"/>
  <c r="K235"/>
  <c r="J234"/>
  <c r="N234" s="1"/>
  <c r="N233"/>
  <c r="R232"/>
  <c r="R231" s="1"/>
  <c r="Q232"/>
  <c r="Q231" s="1"/>
  <c r="P232"/>
  <c r="O232"/>
  <c r="O231" s="1"/>
  <c r="M232"/>
  <c r="M231" s="1"/>
  <c r="L232"/>
  <c r="L231" s="1"/>
  <c r="K232"/>
  <c r="P231"/>
  <c r="K231"/>
  <c r="N230"/>
  <c r="N229"/>
  <c r="N228"/>
  <c r="Q227"/>
  <c r="P227"/>
  <c r="O227"/>
  <c r="M227"/>
  <c r="L227"/>
  <c r="K227"/>
  <c r="J227"/>
  <c r="N227" l="1"/>
  <c r="J232"/>
  <c r="J231" s="1"/>
  <c r="R226"/>
  <c r="N232"/>
  <c r="N231" s="1"/>
  <c r="R715"/>
  <c r="R714" s="1"/>
  <c r="R713" s="1"/>
  <c r="R712" s="1"/>
  <c r="G808" i="2"/>
  <c r="A808"/>
  <c r="R567" i="5"/>
  <c r="G849" i="2"/>
  <c r="A849"/>
  <c r="G848"/>
  <c r="A848"/>
  <c r="R590" i="5"/>
  <c r="N594"/>
  <c r="N593"/>
  <c r="N350"/>
  <c r="R350" s="1"/>
  <c r="N316"/>
  <c r="A746" i="2"/>
  <c r="G746"/>
  <c r="G745" s="1"/>
  <c r="G1039"/>
  <c r="G1038"/>
  <c r="A870"/>
  <c r="A865"/>
  <c r="G870"/>
  <c r="G869" s="1"/>
  <c r="G868" s="1"/>
  <c r="G867" s="1"/>
  <c r="G866" s="1"/>
  <c r="G865"/>
  <c r="G864" s="1"/>
  <c r="G863" s="1"/>
  <c r="G862" s="1"/>
  <c r="G861" s="1"/>
  <c r="A860"/>
  <c r="A855"/>
  <c r="A854"/>
  <c r="A847"/>
  <c r="A846"/>
  <c r="G847"/>
  <c r="G846"/>
  <c r="A840"/>
  <c r="G836"/>
  <c r="G834"/>
  <c r="A836"/>
  <c r="A834"/>
  <c r="A812"/>
  <c r="G812"/>
  <c r="G800"/>
  <c r="G801"/>
  <c r="G802"/>
  <c r="G803"/>
  <c r="G804"/>
  <c r="G805"/>
  <c r="G806"/>
  <c r="G807"/>
  <c r="G799"/>
  <c r="A800"/>
  <c r="A801"/>
  <c r="A802"/>
  <c r="A803"/>
  <c r="A804"/>
  <c r="A805"/>
  <c r="A806"/>
  <c r="A807"/>
  <c r="A799"/>
  <c r="N507" i="5"/>
  <c r="G770" i="2"/>
  <c r="G771"/>
  <c r="G769"/>
  <c r="A770"/>
  <c r="A771"/>
  <c r="A769"/>
  <c r="A757"/>
  <c r="A758"/>
  <c r="A759"/>
  <c r="A760"/>
  <c r="A761"/>
  <c r="A762"/>
  <c r="A763"/>
  <c r="A764"/>
  <c r="A765"/>
  <c r="A756"/>
  <c r="G723"/>
  <c r="G713"/>
  <c r="G712" s="1"/>
  <c r="A713"/>
  <c r="A703"/>
  <c r="G679"/>
  <c r="G798" l="1"/>
  <c r="G845"/>
  <c r="G844" s="1"/>
  <c r="G1037"/>
  <c r="G1036" s="1"/>
  <c r="G1035" s="1"/>
  <c r="G1034" s="1"/>
  <c r="G833"/>
  <c r="G768"/>
  <c r="A251" l="1"/>
  <c r="G251"/>
  <c r="G250" s="1"/>
  <c r="G220"/>
  <c r="G221"/>
  <c r="G222"/>
  <c r="G223"/>
  <c r="G224"/>
  <c r="G225"/>
  <c r="G226"/>
  <c r="G216"/>
  <c r="G217"/>
  <c r="G218"/>
  <c r="G219"/>
  <c r="A216" l="1"/>
  <c r="A217"/>
  <c r="A218"/>
  <c r="A219"/>
  <c r="A220"/>
  <c r="A221"/>
  <c r="A222"/>
  <c r="A223"/>
  <c r="A224"/>
  <c r="A225"/>
  <c r="A226"/>
  <c r="G900"/>
  <c r="A900"/>
  <c r="G895"/>
  <c r="G896"/>
  <c r="G894"/>
  <c r="A895"/>
  <c r="A896"/>
  <c r="A894"/>
  <c r="R457" i="5"/>
  <c r="N665"/>
  <c r="N664"/>
  <c r="R663"/>
  <c r="R662" s="1"/>
  <c r="R661" s="1"/>
  <c r="Q663"/>
  <c r="Q662" s="1"/>
  <c r="Q661" s="1"/>
  <c r="P663"/>
  <c r="P662" s="1"/>
  <c r="P661" s="1"/>
  <c r="O663"/>
  <c r="M663"/>
  <c r="M662" s="1"/>
  <c r="M661" s="1"/>
  <c r="L663"/>
  <c r="L662" s="1"/>
  <c r="L661" s="1"/>
  <c r="K663"/>
  <c r="K662" s="1"/>
  <c r="K661" s="1"/>
  <c r="J663"/>
  <c r="J662" s="1"/>
  <c r="J661" s="1"/>
  <c r="O662"/>
  <c r="O661" s="1"/>
  <c r="N663" l="1"/>
  <c r="N662" s="1"/>
  <c r="N661" s="1"/>
  <c r="G893" i="2"/>
  <c r="G899"/>
  <c r="N611" i="5"/>
  <c r="N610" s="1"/>
  <c r="N609" s="1"/>
  <c r="N608" s="1"/>
  <c r="R610"/>
  <c r="R609" s="1"/>
  <c r="R608" s="1"/>
  <c r="Q610"/>
  <c r="Q609" s="1"/>
  <c r="Q608" s="1"/>
  <c r="P610"/>
  <c r="P609" s="1"/>
  <c r="P608" s="1"/>
  <c r="O610"/>
  <c r="O609" s="1"/>
  <c r="O608" s="1"/>
  <c r="M610"/>
  <c r="M609" s="1"/>
  <c r="M608" s="1"/>
  <c r="L610"/>
  <c r="L609" s="1"/>
  <c r="L608" s="1"/>
  <c r="K610"/>
  <c r="K609" s="1"/>
  <c r="K608" s="1"/>
  <c r="J610"/>
  <c r="J609" s="1"/>
  <c r="J608" s="1"/>
  <c r="N607"/>
  <c r="N606" s="1"/>
  <c r="N605" s="1"/>
  <c r="N604" s="1"/>
  <c r="R606"/>
  <c r="R605" s="1"/>
  <c r="R604" s="1"/>
  <c r="Q606"/>
  <c r="P606"/>
  <c r="P605" s="1"/>
  <c r="P604" s="1"/>
  <c r="O606"/>
  <c r="M606"/>
  <c r="M605" s="1"/>
  <c r="M604" s="1"/>
  <c r="L606"/>
  <c r="K606"/>
  <c r="K605" s="1"/>
  <c r="K604" s="1"/>
  <c r="J606"/>
  <c r="Q605"/>
  <c r="Q604" s="1"/>
  <c r="O605"/>
  <c r="O604" s="1"/>
  <c r="L605"/>
  <c r="L604" s="1"/>
  <c r="J605"/>
  <c r="J604" s="1"/>
  <c r="N592"/>
  <c r="N591"/>
  <c r="R579"/>
  <c r="N580"/>
  <c r="N532"/>
  <c r="R526"/>
  <c r="N528"/>
  <c r="N458"/>
  <c r="N447"/>
  <c r="N449"/>
  <c r="N448"/>
  <c r="N450"/>
  <c r="R429"/>
  <c r="N430"/>
  <c r="N431"/>
  <c r="R531" l="1"/>
  <c r="G840" i="2"/>
  <c r="G839" s="1"/>
  <c r="G838" s="1"/>
  <c r="G837" s="1"/>
  <c r="R352" i="5"/>
  <c r="R345"/>
  <c r="N346"/>
  <c r="R314"/>
  <c r="N315"/>
  <c r="R306"/>
  <c r="R1286" l="1"/>
  <c r="R1192"/>
  <c r="R1190"/>
  <c r="R817"/>
  <c r="G698" i="2"/>
  <c r="K537" i="5"/>
  <c r="L537"/>
  <c r="M537"/>
  <c r="O537"/>
  <c r="P537"/>
  <c r="Q537"/>
  <c r="R537"/>
  <c r="J537"/>
  <c r="N539"/>
  <c r="G706" i="2"/>
  <c r="J542" i="5"/>
  <c r="J541" s="1"/>
  <c r="J540" s="1"/>
  <c r="K542"/>
  <c r="K541" s="1"/>
  <c r="K540" s="1"/>
  <c r="L542"/>
  <c r="L541" s="1"/>
  <c r="L540" s="1"/>
  <c r="M542"/>
  <c r="M541" s="1"/>
  <c r="M540" s="1"/>
  <c r="O542"/>
  <c r="O541" s="1"/>
  <c r="O540" s="1"/>
  <c r="P542"/>
  <c r="P541" s="1"/>
  <c r="P540" s="1"/>
  <c r="Q542"/>
  <c r="Q541" s="1"/>
  <c r="Q540" s="1"/>
  <c r="N542"/>
  <c r="N541" s="1"/>
  <c r="N540" s="1"/>
  <c r="L758"/>
  <c r="K1117"/>
  <c r="K446"/>
  <c r="L446"/>
  <c r="M446"/>
  <c r="O446"/>
  <c r="P446"/>
  <c r="Q446"/>
  <c r="J446"/>
  <c r="J445" s="1"/>
  <c r="J444" s="1"/>
  <c r="N454"/>
  <c r="G711" i="2" s="1"/>
  <c r="G710" s="1"/>
  <c r="G709" s="1"/>
  <c r="K445" i="5"/>
  <c r="K444" s="1"/>
  <c r="Q445"/>
  <c r="Q444" s="1"/>
  <c r="P445"/>
  <c r="P444" s="1"/>
  <c r="O445"/>
  <c r="O444" s="1"/>
  <c r="M445"/>
  <c r="M444" s="1"/>
  <c r="L445"/>
  <c r="L444" s="1"/>
  <c r="R1189" l="1"/>
  <c r="T459"/>
  <c r="T59"/>
  <c r="T565"/>
  <c r="R542"/>
  <c r="R541" s="1"/>
  <c r="R540" s="1"/>
  <c r="R445"/>
  <c r="R444" s="1"/>
  <c r="N446"/>
  <c r="N445" s="1"/>
  <c r="N444" s="1"/>
  <c r="N660"/>
  <c r="G1033" i="2" s="1"/>
  <c r="N659" i="5"/>
  <c r="G1032" i="2" s="1"/>
  <c r="K658" i="5"/>
  <c r="L658"/>
  <c r="L657" s="1"/>
  <c r="L656" s="1"/>
  <c r="L655" s="1"/>
  <c r="L654" s="1"/>
  <c r="L653" s="1"/>
  <c r="M658"/>
  <c r="O658"/>
  <c r="O657" s="1"/>
  <c r="O656" s="1"/>
  <c r="O655" s="1"/>
  <c r="O654" s="1"/>
  <c r="O653" s="1"/>
  <c r="P658"/>
  <c r="Q658"/>
  <c r="Q657" s="1"/>
  <c r="Q656" s="1"/>
  <c r="Q655" s="1"/>
  <c r="Q654" s="1"/>
  <c r="Q653" s="1"/>
  <c r="J658"/>
  <c r="N255"/>
  <c r="R254" s="1"/>
  <c r="R253" s="1"/>
  <c r="R252" s="1"/>
  <c r="Q254"/>
  <c r="P254"/>
  <c r="O254"/>
  <c r="N254"/>
  <c r="M254"/>
  <c r="L254"/>
  <c r="K254"/>
  <c r="J254"/>
  <c r="Q253"/>
  <c r="P253"/>
  <c r="O253"/>
  <c r="N253"/>
  <c r="M253"/>
  <c r="L253"/>
  <c r="K253"/>
  <c r="J253"/>
  <c r="Q252"/>
  <c r="P252"/>
  <c r="O252"/>
  <c r="N252"/>
  <c r="M252"/>
  <c r="L252"/>
  <c r="K252"/>
  <c r="J252"/>
  <c r="J314"/>
  <c r="K314"/>
  <c r="L314"/>
  <c r="M314"/>
  <c r="O314"/>
  <c r="P314"/>
  <c r="Q314"/>
  <c r="N317"/>
  <c r="J313"/>
  <c r="K313"/>
  <c r="K312" s="1"/>
  <c r="K311" s="1"/>
  <c r="L313"/>
  <c r="L312" s="1"/>
  <c r="L311" s="1"/>
  <c r="M313"/>
  <c r="O313"/>
  <c r="P313"/>
  <c r="Q313"/>
  <c r="Q312" s="1"/>
  <c r="Q311" s="1"/>
  <c r="P312"/>
  <c r="P311" s="1"/>
  <c r="O312"/>
  <c r="O311" s="1"/>
  <c r="M312"/>
  <c r="M311" s="1"/>
  <c r="J312"/>
  <c r="J311" s="1"/>
  <c r="K306"/>
  <c r="N264"/>
  <c r="Q263"/>
  <c r="Q262" s="1"/>
  <c r="Q261" s="1"/>
  <c r="P263"/>
  <c r="P262" s="1"/>
  <c r="P261" s="1"/>
  <c r="O263"/>
  <c r="O262" s="1"/>
  <c r="O261" s="1"/>
  <c r="M263"/>
  <c r="M262" s="1"/>
  <c r="M261" s="1"/>
  <c r="L263"/>
  <c r="L262" s="1"/>
  <c r="L261" s="1"/>
  <c r="K263"/>
  <c r="J263"/>
  <c r="J262" s="1"/>
  <c r="J261" s="1"/>
  <c r="K262"/>
  <c r="K261" s="1"/>
  <c r="K1118"/>
  <c r="K476"/>
  <c r="K1099"/>
  <c r="N1099" s="1"/>
  <c r="L597"/>
  <c r="L596" s="1"/>
  <c r="L595" s="1"/>
  <c r="L590" s="1"/>
  <c r="L589" s="1"/>
  <c r="L588" s="1"/>
  <c r="M597"/>
  <c r="O597"/>
  <c r="P597"/>
  <c r="Q597"/>
  <c r="K597"/>
  <c r="K486"/>
  <c r="K485" s="1"/>
  <c r="K484" s="1"/>
  <c r="K483" s="1"/>
  <c r="K1266"/>
  <c r="K1264"/>
  <c r="N1264" s="1"/>
  <c r="K625"/>
  <c r="K623"/>
  <c r="N623" s="1"/>
  <c r="K160"/>
  <c r="K158"/>
  <c r="N158" s="1"/>
  <c r="K142"/>
  <c r="K140"/>
  <c r="N140" s="1"/>
  <c r="K105"/>
  <c r="K103"/>
  <c r="K37"/>
  <c r="K35"/>
  <c r="N35" s="1"/>
  <c r="K26"/>
  <c r="K25"/>
  <c r="K18"/>
  <c r="N18" s="1"/>
  <c r="K17"/>
  <c r="J759"/>
  <c r="N761"/>
  <c r="N1054"/>
  <c r="K1052"/>
  <c r="K1051" s="1"/>
  <c r="K1050" s="1"/>
  <c r="K1049" s="1"/>
  <c r="K1048" s="1"/>
  <c r="L1052"/>
  <c r="M1052"/>
  <c r="M1051" s="1"/>
  <c r="M1050" s="1"/>
  <c r="M1049" s="1"/>
  <c r="O1052"/>
  <c r="O1051" s="1"/>
  <c r="O1050" s="1"/>
  <c r="O1049" s="1"/>
  <c r="P1052"/>
  <c r="Q1052"/>
  <c r="J1052"/>
  <c r="K441"/>
  <c r="J1021"/>
  <c r="K1021"/>
  <c r="L1021"/>
  <c r="M1021"/>
  <c r="O1021"/>
  <c r="P1021"/>
  <c r="Q1021"/>
  <c r="N1026"/>
  <c r="J1090"/>
  <c r="K1090"/>
  <c r="L1090"/>
  <c r="M1090"/>
  <c r="O1090"/>
  <c r="P1090"/>
  <c r="Q1090"/>
  <c r="J512"/>
  <c r="N442"/>
  <c r="J726"/>
  <c r="J725" s="1"/>
  <c r="J724" s="1"/>
  <c r="J723" s="1"/>
  <c r="K726"/>
  <c r="K725" s="1"/>
  <c r="K724" s="1"/>
  <c r="K723" s="1"/>
  <c r="L726"/>
  <c r="L725" s="1"/>
  <c r="L724" s="1"/>
  <c r="L723" s="1"/>
  <c r="M726"/>
  <c r="M725" s="1"/>
  <c r="M724" s="1"/>
  <c r="M723" s="1"/>
  <c r="O726"/>
  <c r="O725" s="1"/>
  <c r="O724" s="1"/>
  <c r="O723" s="1"/>
  <c r="P726"/>
  <c r="P725" s="1"/>
  <c r="P724" s="1"/>
  <c r="P723" s="1"/>
  <c r="Q726"/>
  <c r="Q725" s="1"/>
  <c r="Q724" s="1"/>
  <c r="Q723" s="1"/>
  <c r="J422"/>
  <c r="K328"/>
  <c r="L328"/>
  <c r="M328"/>
  <c r="O328"/>
  <c r="P328"/>
  <c r="Q328"/>
  <c r="J108"/>
  <c r="N108" s="1"/>
  <c r="J485"/>
  <c r="J484" s="1"/>
  <c r="J483" s="1"/>
  <c r="L485"/>
  <c r="M485"/>
  <c r="O485"/>
  <c r="P485"/>
  <c r="Q485"/>
  <c r="N488"/>
  <c r="J328"/>
  <c r="N329"/>
  <c r="J301"/>
  <c r="N791"/>
  <c r="G89" i="2"/>
  <c r="G88" s="1"/>
  <c r="G107"/>
  <c r="G106" s="1"/>
  <c r="G110"/>
  <c r="G109" s="1"/>
  <c r="G128"/>
  <c r="G127" s="1"/>
  <c r="G178"/>
  <c r="G177" s="1"/>
  <c r="G176" s="1"/>
  <c r="G293"/>
  <c r="G455"/>
  <c r="G454" s="1"/>
  <c r="G453" s="1"/>
  <c r="G452" s="1"/>
  <c r="G492"/>
  <c r="G491" s="1"/>
  <c r="G490" s="1"/>
  <c r="G489" s="1"/>
  <c r="G502"/>
  <c r="G501" s="1"/>
  <c r="G500" s="1"/>
  <c r="G499" s="1"/>
  <c r="G735"/>
  <c r="G734" s="1"/>
  <c r="G884"/>
  <c r="G883" s="1"/>
  <c r="G942"/>
  <c r="G941" s="1"/>
  <c r="K759" i="5"/>
  <c r="L759"/>
  <c r="M759"/>
  <c r="O759"/>
  <c r="P759"/>
  <c r="Q759"/>
  <c r="N771"/>
  <c r="N1327"/>
  <c r="R1327" s="1"/>
  <c r="N1323"/>
  <c r="N1322" s="1"/>
  <c r="N1321" s="1"/>
  <c r="N1320" s="1"/>
  <c r="N1317"/>
  <c r="G644" i="2" s="1"/>
  <c r="N1316" i="5"/>
  <c r="G643" i="2"/>
  <c r="N1315" i="5"/>
  <c r="N1314" s="1"/>
  <c r="N1313" s="1"/>
  <c r="N1312" s="1"/>
  <c r="N1311"/>
  <c r="G673" i="2" s="1"/>
  <c r="G672" s="1"/>
  <c r="G671" s="1"/>
  <c r="N1309" i="5"/>
  <c r="N1308"/>
  <c r="N1307"/>
  <c r="N1306"/>
  <c r="N1305"/>
  <c r="N1304"/>
  <c r="N1303"/>
  <c r="N1302"/>
  <c r="N1301"/>
  <c r="N1298"/>
  <c r="R1298" s="1"/>
  <c r="N1297"/>
  <c r="R1297" s="1"/>
  <c r="N1293"/>
  <c r="R1293" s="1"/>
  <c r="N1288"/>
  <c r="N1287"/>
  <c r="R1285" s="1"/>
  <c r="R1284" s="1"/>
  <c r="R1283" s="1"/>
  <c r="R1282" s="1"/>
  <c r="D46" i="3" s="1"/>
  <c r="J1279" i="5"/>
  <c r="J1278" s="1"/>
  <c r="J1277" s="1"/>
  <c r="J1276" s="1"/>
  <c r="K1279"/>
  <c r="K1278" s="1"/>
  <c r="K1277" s="1"/>
  <c r="K1276" s="1"/>
  <c r="L1279"/>
  <c r="L1278" s="1"/>
  <c r="L1277" s="1"/>
  <c r="L1276" s="1"/>
  <c r="M1279"/>
  <c r="M1278" s="1"/>
  <c r="M1277" s="1"/>
  <c r="M1276" s="1"/>
  <c r="O1279"/>
  <c r="O1278" s="1"/>
  <c r="O1277" s="1"/>
  <c r="O1276" s="1"/>
  <c r="P1279"/>
  <c r="P1278" s="1"/>
  <c r="P1277" s="1"/>
  <c r="P1276" s="1"/>
  <c r="Q1279"/>
  <c r="Q1278" s="1"/>
  <c r="Q1277" s="1"/>
  <c r="Q1276" s="1"/>
  <c r="N1280"/>
  <c r="R1280" s="1"/>
  <c r="N1275"/>
  <c r="R1275" s="1"/>
  <c r="N1273"/>
  <c r="R1273" s="1"/>
  <c r="N1270"/>
  <c r="G123" i="2"/>
  <c r="N1269" i="5"/>
  <c r="N1266"/>
  <c r="G119" i="2" s="1"/>
  <c r="N1265" i="5"/>
  <c r="G118" i="2"/>
  <c r="N1260" i="5"/>
  <c r="N1259"/>
  <c r="G71" i="2" s="1"/>
  <c r="N1256" i="5"/>
  <c r="N1255"/>
  <c r="G67" i="2" s="1"/>
  <c r="N1254" i="5"/>
  <c r="N1243"/>
  <c r="N1241"/>
  <c r="N1237"/>
  <c r="N1235"/>
  <c r="N1229"/>
  <c r="R1229" s="1"/>
  <c r="N1228"/>
  <c r="R1228" s="1"/>
  <c r="N1224"/>
  <c r="R1224" s="1"/>
  <c r="N1221"/>
  <c r="N1220"/>
  <c r="G1017" i="2" s="1"/>
  <c r="N1219" i="5"/>
  <c r="G1016" i="2" s="1"/>
  <c r="N1218" i="5"/>
  <c r="G1015" i="2"/>
  <c r="N1217" i="5"/>
  <c r="G1014" i="2" s="1"/>
  <c r="N1216" i="5"/>
  <c r="N1215"/>
  <c r="N1212"/>
  <c r="R1212" s="1"/>
  <c r="N1209"/>
  <c r="N1208"/>
  <c r="G1007" i="2"/>
  <c r="G1006" s="1"/>
  <c r="N1201" i="5"/>
  <c r="N1200" s="1"/>
  <c r="N1199" s="1"/>
  <c r="G1003" i="2"/>
  <c r="G1002" s="1"/>
  <c r="G1001" s="1"/>
  <c r="N1198" i="5"/>
  <c r="N1197" s="1"/>
  <c r="N1196" s="1"/>
  <c r="N1195" s="1"/>
  <c r="N1188"/>
  <c r="N1185"/>
  <c r="N1179"/>
  <c r="G587" i="2" s="1"/>
  <c r="G586" s="1"/>
  <c r="G585" s="1"/>
  <c r="G584" s="1"/>
  <c r="G583" s="1"/>
  <c r="J1168" i="5"/>
  <c r="K1168"/>
  <c r="L1168"/>
  <c r="M1168"/>
  <c r="O1168"/>
  <c r="P1168"/>
  <c r="Q1168"/>
  <c r="N1175"/>
  <c r="N1173"/>
  <c r="G617" i="2" s="1"/>
  <c r="N1172" i="5"/>
  <c r="N1169"/>
  <c r="R1169" s="1"/>
  <c r="N1167"/>
  <c r="G613" i="2" s="1"/>
  <c r="N1166" i="5"/>
  <c r="G612" i="2" s="1"/>
  <c r="N1165" i="5"/>
  <c r="N1162"/>
  <c r="N1158"/>
  <c r="N1157"/>
  <c r="N1155"/>
  <c r="G601" i="2" s="1"/>
  <c r="G600" s="1"/>
  <c r="G599" s="1"/>
  <c r="N1152" i="5"/>
  <c r="G597" i="2" s="1"/>
  <c r="G596" s="1"/>
  <c r="N1151" i="5"/>
  <c r="N1149"/>
  <c r="N1148"/>
  <c r="G595" i="2" s="1"/>
  <c r="N1147" i="5"/>
  <c r="N1144"/>
  <c r="N1143"/>
  <c r="G591" i="2" s="1"/>
  <c r="G590" s="1"/>
  <c r="G589" s="1"/>
  <c r="N1136" i="5"/>
  <c r="G574" i="2" s="1"/>
  <c r="N1135" i="5"/>
  <c r="J1125"/>
  <c r="K1125"/>
  <c r="L1125"/>
  <c r="M1125"/>
  <c r="O1125"/>
  <c r="P1125"/>
  <c r="Q1125"/>
  <c r="N1128"/>
  <c r="R1128" s="1"/>
  <c r="N1127"/>
  <c r="R1127" s="1"/>
  <c r="N1126"/>
  <c r="R1126" s="1"/>
  <c r="N1121"/>
  <c r="G829" i="2" s="1"/>
  <c r="N1120" i="5"/>
  <c r="G820" i="2"/>
  <c r="N1119" i="5"/>
  <c r="N1110"/>
  <c r="N1109"/>
  <c r="N1106"/>
  <c r="R1106" s="1"/>
  <c r="N1098"/>
  <c r="N1097"/>
  <c r="G540" i="2" s="1"/>
  <c r="N1096" i="5"/>
  <c r="N1095"/>
  <c r="N1093"/>
  <c r="N1091"/>
  <c r="N1078"/>
  <c r="G508" i="2" s="1"/>
  <c r="G507" s="1"/>
  <c r="G506" s="1"/>
  <c r="G505" s="1"/>
  <c r="G504" s="1"/>
  <c r="N1073" i="5"/>
  <c r="N1068"/>
  <c r="R1068" s="1"/>
  <c r="N1067"/>
  <c r="R1067" s="1"/>
  <c r="N1062"/>
  <c r="R1062" s="1"/>
  <c r="N1061"/>
  <c r="R1061" s="1"/>
  <c r="N1092"/>
  <c r="N1055"/>
  <c r="G465" i="2" s="1"/>
  <c r="N1053" i="5"/>
  <c r="N1013"/>
  <c r="N1012"/>
  <c r="G328" i="2" s="1"/>
  <c r="N1011" i="5"/>
  <c r="N1005"/>
  <c r="G315" i="2" s="1"/>
  <c r="N1003" i="5"/>
  <c r="G313" i="2" s="1"/>
  <c r="N1002" i="5"/>
  <c r="G312" i="2" s="1"/>
  <c r="N1001" i="5"/>
  <c r="G310" i="2" s="1"/>
  <c r="N1000" i="5"/>
  <c r="G305" i="2" s="1"/>
  <c r="N999" i="5"/>
  <c r="G316" i="2" s="1"/>
  <c r="N998" i="5"/>
  <c r="G311" i="2" s="1"/>
  <c r="N997" i="5"/>
  <c r="N996"/>
  <c r="G308" i="2" s="1"/>
  <c r="N995" i="5"/>
  <c r="N994"/>
  <c r="G307" i="2" s="1"/>
  <c r="N993" i="5"/>
  <c r="G306" i="2" s="1"/>
  <c r="N992" i="5"/>
  <c r="G304" i="2" s="1"/>
  <c r="N991" i="5"/>
  <c r="G303" i="2" s="1"/>
  <c r="N990" i="5"/>
  <c r="N989"/>
  <c r="G300" i="2" s="1"/>
  <c r="N986" i="5"/>
  <c r="R986" s="1"/>
  <c r="N984"/>
  <c r="R984" s="1"/>
  <c r="N981"/>
  <c r="R981" s="1"/>
  <c r="N1040"/>
  <c r="R1040" s="1"/>
  <c r="N1038"/>
  <c r="R1038" s="1"/>
  <c r="N1035"/>
  <c r="G569" i="2" s="1"/>
  <c r="G568" s="1"/>
  <c r="G567" s="1"/>
  <c r="N1033" i="5"/>
  <c r="N1028"/>
  <c r="N1027"/>
  <c r="G434" i="2" s="1"/>
  <c r="N1025" i="5"/>
  <c r="N1024"/>
  <c r="N1023"/>
  <c r="G430" i="2" s="1"/>
  <c r="N1022" i="5"/>
  <c r="N1019"/>
  <c r="R1019" s="1"/>
  <c r="N1018"/>
  <c r="R1018" s="1"/>
  <c r="N974"/>
  <c r="N970"/>
  <c r="N967"/>
  <c r="N963"/>
  <c r="G479" i="2" s="1"/>
  <c r="N962" i="5"/>
  <c r="G478" i="2"/>
  <c r="N961" i="5"/>
  <c r="N960"/>
  <c r="G476" i="2" s="1"/>
  <c r="N959" i="5"/>
  <c r="G475" i="2"/>
  <c r="N958" i="5"/>
  <c r="G474" i="2" s="1"/>
  <c r="N957" i="5"/>
  <c r="G473" i="2" s="1"/>
  <c r="N956" i="5"/>
  <c r="G472" i="2" s="1"/>
  <c r="N955" i="5"/>
  <c r="N950"/>
  <c r="R950" s="1"/>
  <c r="N945"/>
  <c r="G420" i="2" s="1"/>
  <c r="G419" s="1"/>
  <c r="G418" s="1"/>
  <c r="G417" s="1"/>
  <c r="G416" s="1"/>
  <c r="G415" s="1"/>
  <c r="N940" i="5"/>
  <c r="N938"/>
  <c r="N937"/>
  <c r="G357" i="2" s="1"/>
  <c r="N936" i="5"/>
  <c r="G356" i="2" s="1"/>
  <c r="N935" i="5"/>
  <c r="G355" i="2" s="1"/>
  <c r="N934" i="5"/>
  <c r="N933"/>
  <c r="G353" i="2" s="1"/>
  <c r="N930" i="5"/>
  <c r="R930" s="1"/>
  <c r="N929"/>
  <c r="N928"/>
  <c r="N927"/>
  <c r="G348" i="2" s="1"/>
  <c r="N926" i="5"/>
  <c r="G347" i="2" s="1"/>
  <c r="N925" i="5"/>
  <c r="N924"/>
  <c r="G345" i="2" s="1"/>
  <c r="N923" i="5"/>
  <c r="G344" i="2" s="1"/>
  <c r="N922" i="5"/>
  <c r="G343" i="2" s="1"/>
  <c r="N919" i="5"/>
  <c r="R919" s="1"/>
  <c r="N916"/>
  <c r="N914"/>
  <c r="R914" s="1"/>
  <c r="N913"/>
  <c r="N910"/>
  <c r="R910" s="1"/>
  <c r="J903"/>
  <c r="K903"/>
  <c r="L903"/>
  <c r="M903"/>
  <c r="O903"/>
  <c r="P903"/>
  <c r="Q903"/>
  <c r="J898"/>
  <c r="K898"/>
  <c r="L898"/>
  <c r="M898"/>
  <c r="O898"/>
  <c r="P898"/>
  <c r="Q898"/>
  <c r="N904"/>
  <c r="R904" s="1"/>
  <c r="N902"/>
  <c r="R902" s="1"/>
  <c r="N901"/>
  <c r="R901" s="1"/>
  <c r="N900"/>
  <c r="R900" s="1"/>
  <c r="N899"/>
  <c r="R899" s="1"/>
  <c r="N893"/>
  <c r="G823" i="2" s="1"/>
  <c r="N888" i="5"/>
  <c r="R885" s="1"/>
  <c r="N887"/>
  <c r="N886"/>
  <c r="N868"/>
  <c r="N854"/>
  <c r="N851"/>
  <c r="N850"/>
  <c r="N849"/>
  <c r="N848"/>
  <c r="N846"/>
  <c r="N845"/>
  <c r="N840"/>
  <c r="N827"/>
  <c r="N821"/>
  <c r="G286" i="2" s="1"/>
  <c r="N820" i="5"/>
  <c r="G288" i="2" s="1"/>
  <c r="N819" i="5"/>
  <c r="N818"/>
  <c r="G285" i="2" s="1"/>
  <c r="N812" i="5"/>
  <c r="R812" s="1"/>
  <c r="N811"/>
  <c r="R811" s="1"/>
  <c r="N810"/>
  <c r="R810" s="1"/>
  <c r="N809"/>
  <c r="R809" s="1"/>
  <c r="N808"/>
  <c r="R808" s="1"/>
  <c r="N807"/>
  <c r="R807" s="1"/>
  <c r="N806"/>
  <c r="R806" s="1"/>
  <c r="N801"/>
  <c r="N797"/>
  <c r="R797" s="1"/>
  <c r="N796"/>
  <c r="R796" s="1"/>
  <c r="N786"/>
  <c r="N785"/>
  <c r="N781"/>
  <c r="R781" s="1"/>
  <c r="N780"/>
  <c r="N775"/>
  <c r="G414" i="2" s="1"/>
  <c r="N774" i="5"/>
  <c r="N770"/>
  <c r="N769"/>
  <c r="N768"/>
  <c r="N767"/>
  <c r="N766"/>
  <c r="N765"/>
  <c r="N764"/>
  <c r="N763"/>
  <c r="N762"/>
  <c r="N760"/>
  <c r="N758"/>
  <c r="N754"/>
  <c r="N747"/>
  <c r="R747" s="1"/>
  <c r="N746"/>
  <c r="R746" s="1"/>
  <c r="N745"/>
  <c r="R745" s="1"/>
  <c r="N744"/>
  <c r="R744" s="1"/>
  <c r="N743"/>
  <c r="R743" s="1"/>
  <c r="N742"/>
  <c r="R742" s="1"/>
  <c r="N741"/>
  <c r="R741" s="1"/>
  <c r="N740"/>
  <c r="R740" s="1"/>
  <c r="N739"/>
  <c r="R739" s="1"/>
  <c r="N738"/>
  <c r="R738" s="1"/>
  <c r="N737"/>
  <c r="R737" s="1"/>
  <c r="N736"/>
  <c r="R736" s="1"/>
  <c r="N735"/>
  <c r="R735" s="1"/>
  <c r="N734"/>
  <c r="R734" s="1"/>
  <c r="N733"/>
  <c r="R733" s="1"/>
  <c r="N732"/>
  <c r="R732" s="1"/>
  <c r="N727"/>
  <c r="N726" s="1"/>
  <c r="N725" s="1"/>
  <c r="N724" s="1"/>
  <c r="N723" s="1"/>
  <c r="N722"/>
  <c r="R722" s="1"/>
  <c r="N721"/>
  <c r="R721" s="1"/>
  <c r="N711"/>
  <c r="N710"/>
  <c r="N705"/>
  <c r="N700"/>
  <c r="N694"/>
  <c r="N693"/>
  <c r="N685"/>
  <c r="N684" s="1"/>
  <c r="N683" s="1"/>
  <c r="N682"/>
  <c r="N673"/>
  <c r="R673" s="1"/>
  <c r="N672"/>
  <c r="J651"/>
  <c r="J650" s="1"/>
  <c r="K651"/>
  <c r="K650" s="1"/>
  <c r="L651"/>
  <c r="L650" s="1"/>
  <c r="M651"/>
  <c r="M650" s="1"/>
  <c r="O651"/>
  <c r="O650" s="1"/>
  <c r="P651"/>
  <c r="P650" s="1"/>
  <c r="Q651"/>
  <c r="Q650" s="1"/>
  <c r="J648"/>
  <c r="J647" s="1"/>
  <c r="K648"/>
  <c r="K647" s="1"/>
  <c r="L648"/>
  <c r="L647" s="1"/>
  <c r="M648"/>
  <c r="M647" s="1"/>
  <c r="O648"/>
  <c r="O647" s="1"/>
  <c r="P648"/>
  <c r="P647" s="1"/>
  <c r="Q648"/>
  <c r="Q647" s="1"/>
  <c r="J657"/>
  <c r="J656" s="1"/>
  <c r="J655" s="1"/>
  <c r="J654" s="1"/>
  <c r="J653" s="1"/>
  <c r="K657"/>
  <c r="K656" s="1"/>
  <c r="K655" s="1"/>
  <c r="K654" s="1"/>
  <c r="K653" s="1"/>
  <c r="M657"/>
  <c r="M656" s="1"/>
  <c r="M655" s="1"/>
  <c r="M654" s="1"/>
  <c r="M653" s="1"/>
  <c r="P657"/>
  <c r="P656" s="1"/>
  <c r="P655" s="1"/>
  <c r="P654" s="1"/>
  <c r="P653" s="1"/>
  <c r="N652"/>
  <c r="R652" s="1"/>
  <c r="N649"/>
  <c r="R648" s="1"/>
  <c r="R647" s="1"/>
  <c r="N645"/>
  <c r="N642"/>
  <c r="N631"/>
  <c r="R631" s="1"/>
  <c r="J635"/>
  <c r="J634" s="1"/>
  <c r="J633" s="1"/>
  <c r="J632" s="1"/>
  <c r="K635"/>
  <c r="K634" s="1"/>
  <c r="K633" s="1"/>
  <c r="K632" s="1"/>
  <c r="L635"/>
  <c r="L634" s="1"/>
  <c r="L633" s="1"/>
  <c r="L632" s="1"/>
  <c r="M635"/>
  <c r="M634" s="1"/>
  <c r="M633" s="1"/>
  <c r="M632" s="1"/>
  <c r="O635"/>
  <c r="O634" s="1"/>
  <c r="O633" s="1"/>
  <c r="O632" s="1"/>
  <c r="P635"/>
  <c r="P634" s="1"/>
  <c r="P633" s="1"/>
  <c r="P632" s="1"/>
  <c r="Q635"/>
  <c r="Q634" s="1"/>
  <c r="Q633" s="1"/>
  <c r="Q632" s="1"/>
  <c r="N636"/>
  <c r="R636" s="1"/>
  <c r="N629"/>
  <c r="N628"/>
  <c r="N625"/>
  <c r="N624"/>
  <c r="J602"/>
  <c r="J601" s="1"/>
  <c r="J600" s="1"/>
  <c r="K602"/>
  <c r="K601" s="1"/>
  <c r="K600" s="1"/>
  <c r="L602"/>
  <c r="L601" s="1"/>
  <c r="M602"/>
  <c r="M601" s="1"/>
  <c r="M600" s="1"/>
  <c r="O602"/>
  <c r="O601" s="1"/>
  <c r="O600" s="1"/>
  <c r="P602"/>
  <c r="P601" s="1"/>
  <c r="P600" s="1"/>
  <c r="Q602"/>
  <c r="Q601" s="1"/>
  <c r="Q600" s="1"/>
  <c r="N603"/>
  <c r="N599"/>
  <c r="N598"/>
  <c r="N581"/>
  <c r="N576"/>
  <c r="N575"/>
  <c r="N574"/>
  <c r="N573"/>
  <c r="N572"/>
  <c r="N571"/>
  <c r="N570"/>
  <c r="N569"/>
  <c r="N568"/>
  <c r="N564"/>
  <c r="R564" s="1"/>
  <c r="N561"/>
  <c r="N558"/>
  <c r="R558" s="1"/>
  <c r="N555"/>
  <c r="R555" s="1"/>
  <c r="N551"/>
  <c r="N550"/>
  <c r="N549"/>
  <c r="N548"/>
  <c r="N538"/>
  <c r="N537" s="1"/>
  <c r="N529"/>
  <c r="N527"/>
  <c r="J518"/>
  <c r="K518"/>
  <c r="L518"/>
  <c r="M518"/>
  <c r="O518"/>
  <c r="P518"/>
  <c r="Q518"/>
  <c r="N522"/>
  <c r="N519"/>
  <c r="R519" s="1"/>
  <c r="N515"/>
  <c r="N514"/>
  <c r="N513"/>
  <c r="J479"/>
  <c r="J478" s="1"/>
  <c r="J477" s="1"/>
  <c r="K479"/>
  <c r="K478" s="1"/>
  <c r="K477" s="1"/>
  <c r="L479"/>
  <c r="L478" s="1"/>
  <c r="L477" s="1"/>
  <c r="M479"/>
  <c r="M478" s="1"/>
  <c r="M477" s="1"/>
  <c r="O479"/>
  <c r="O478" s="1"/>
  <c r="O477" s="1"/>
  <c r="P479"/>
  <c r="P478" s="1"/>
  <c r="P477" s="1"/>
  <c r="Q479"/>
  <c r="Q478" s="1"/>
  <c r="Q477" s="1"/>
  <c r="N499"/>
  <c r="R499" s="1"/>
  <c r="N494"/>
  <c r="N493"/>
  <c r="N492"/>
  <c r="N487"/>
  <c r="N486"/>
  <c r="N480"/>
  <c r="R480" s="1"/>
  <c r="N476"/>
  <c r="N475"/>
  <c r="N474"/>
  <c r="N471"/>
  <c r="G765" i="2" s="1"/>
  <c r="N470" i="5"/>
  <c r="N469"/>
  <c r="G763" i="2" s="1"/>
  <c r="N468" i="5"/>
  <c r="G762" i="2" s="1"/>
  <c r="N577" i="5"/>
  <c r="N467"/>
  <c r="N466"/>
  <c r="G760" i="2"/>
  <c r="N465" i="5"/>
  <c r="N464"/>
  <c r="G758" i="2" s="1"/>
  <c r="N463" i="5"/>
  <c r="N462"/>
  <c r="G756" i="2"/>
  <c r="N441" i="5"/>
  <c r="N440" s="1"/>
  <c r="N439" s="1"/>
  <c r="N438" s="1"/>
  <c r="N436"/>
  <c r="R436" s="1"/>
  <c r="N429"/>
  <c r="N426"/>
  <c r="G740" i="2" s="1"/>
  <c r="N425" i="5"/>
  <c r="N422"/>
  <c r="N421"/>
  <c r="N417"/>
  <c r="N410"/>
  <c r="N403"/>
  <c r="N402"/>
  <c r="N401"/>
  <c r="N400"/>
  <c r="N399"/>
  <c r="N398"/>
  <c r="N397"/>
  <c r="N396"/>
  <c r="N395"/>
  <c r="N394"/>
  <c r="N393"/>
  <c r="N387"/>
  <c r="N377"/>
  <c r="N365"/>
  <c r="G1026" i="2" s="1"/>
  <c r="G1025" s="1"/>
  <c r="G1024" s="1"/>
  <c r="J357" i="5"/>
  <c r="K357"/>
  <c r="L357"/>
  <c r="M357"/>
  <c r="O357"/>
  <c r="P357"/>
  <c r="Q357"/>
  <c r="N358"/>
  <c r="R358" s="1"/>
  <c r="N353"/>
  <c r="N343"/>
  <c r="N342"/>
  <c r="N337"/>
  <c r="J321"/>
  <c r="K321"/>
  <c r="L321"/>
  <c r="M321"/>
  <c r="O321"/>
  <c r="P321"/>
  <c r="Q321"/>
  <c r="N323"/>
  <c r="R323" s="1"/>
  <c r="N322"/>
  <c r="R322" s="1"/>
  <c r="N310"/>
  <c r="G889" i="2" s="1"/>
  <c r="N309" i="5"/>
  <c r="N306"/>
  <c r="N305"/>
  <c r="G881" i="2" s="1"/>
  <c r="N301" i="5"/>
  <c r="N293"/>
  <c r="N292"/>
  <c r="N289"/>
  <c r="N288"/>
  <c r="N287"/>
  <c r="N279"/>
  <c r="R279" s="1"/>
  <c r="N274"/>
  <c r="R274" s="1"/>
  <c r="N273"/>
  <c r="R273" s="1"/>
  <c r="N269"/>
  <c r="N260"/>
  <c r="N258" s="1"/>
  <c r="N257" s="1"/>
  <c r="N256" s="1"/>
  <c r="N250"/>
  <c r="N244"/>
  <c r="N224"/>
  <c r="N218"/>
  <c r="N217"/>
  <c r="N214"/>
  <c r="N213"/>
  <c r="N212"/>
  <c r="N209"/>
  <c r="N208"/>
  <c r="N207"/>
  <c r="N206"/>
  <c r="N205"/>
  <c r="N204"/>
  <c r="N203"/>
  <c r="N202"/>
  <c r="N201"/>
  <c r="N200"/>
  <c r="N199"/>
  <c r="N196"/>
  <c r="N191"/>
  <c r="N184"/>
  <c r="G956" i="2" s="1"/>
  <c r="G955" s="1"/>
  <c r="G954" s="1"/>
  <c r="G953" s="1"/>
  <c r="N179" i="5"/>
  <c r="N174"/>
  <c r="R174" s="1"/>
  <c r="N173"/>
  <c r="R173" s="1"/>
  <c r="N168"/>
  <c r="N167"/>
  <c r="G946" i="2" s="1"/>
  <c r="N164" i="5"/>
  <c r="N163"/>
  <c r="G939" i="2"/>
  <c r="N160" i="5"/>
  <c r="G936" i="2" s="1"/>
  <c r="N159" i="5"/>
  <c r="G935" i="2" s="1"/>
  <c r="N153" i="5"/>
  <c r="N152"/>
  <c r="N149"/>
  <c r="N146"/>
  <c r="N145"/>
  <c r="N142"/>
  <c r="N141"/>
  <c r="N133"/>
  <c r="R132" s="1"/>
  <c r="R131" s="1"/>
  <c r="N128"/>
  <c r="R128" s="1"/>
  <c r="N123"/>
  <c r="R123" s="1"/>
  <c r="N122"/>
  <c r="R122" s="1"/>
  <c r="N117"/>
  <c r="N116"/>
  <c r="N115"/>
  <c r="N112"/>
  <c r="R111" s="1"/>
  <c r="R110" s="1"/>
  <c r="N109"/>
  <c r="N105"/>
  <c r="N104"/>
  <c r="N103"/>
  <c r="N99"/>
  <c r="N98"/>
  <c r="N95"/>
  <c r="N94"/>
  <c r="N93"/>
  <c r="N89"/>
  <c r="N88"/>
  <c r="N84"/>
  <c r="N83"/>
  <c r="N80"/>
  <c r="N79"/>
  <c r="N78"/>
  <c r="N74"/>
  <c r="N73"/>
  <c r="N70"/>
  <c r="N69"/>
  <c r="N68"/>
  <c r="N64"/>
  <c r="N63"/>
  <c r="N60"/>
  <c r="N59"/>
  <c r="N58"/>
  <c r="N51"/>
  <c r="R51" s="1"/>
  <c r="N50"/>
  <c r="R50" s="1"/>
  <c r="N45"/>
  <c r="N44"/>
  <c r="N41"/>
  <c r="G921" i="2" s="1"/>
  <c r="N40" i="5"/>
  <c r="N37"/>
  <c r="G917" i="2" s="1"/>
  <c r="N36" i="5"/>
  <c r="N30"/>
  <c r="N26"/>
  <c r="G907" i="2" s="1"/>
  <c r="N25" i="5"/>
  <c r="N17"/>
  <c r="Q1326"/>
  <c r="P1326"/>
  <c r="O1326"/>
  <c r="N1326"/>
  <c r="N1325" s="1"/>
  <c r="N1324" s="1"/>
  <c r="Q1325"/>
  <c r="Q1324" s="1"/>
  <c r="P1325"/>
  <c r="P1324" s="1"/>
  <c r="O1325"/>
  <c r="O1324" s="1"/>
  <c r="Q1322"/>
  <c r="Q1321" s="1"/>
  <c r="Q1320" s="1"/>
  <c r="P1322"/>
  <c r="O1322"/>
  <c r="O1321" s="1"/>
  <c r="O1320" s="1"/>
  <c r="P1321"/>
  <c r="P1320" s="1"/>
  <c r="P1319" s="1"/>
  <c r="P1318" s="1"/>
  <c r="Q1314"/>
  <c r="Q1313" s="1"/>
  <c r="Q1312" s="1"/>
  <c r="P1314"/>
  <c r="P1313" s="1"/>
  <c r="P1312" s="1"/>
  <c r="O1314"/>
  <c r="O1313" s="1"/>
  <c r="O1312" s="1"/>
  <c r="Q1310"/>
  <c r="P1310"/>
  <c r="O1310"/>
  <c r="N1310"/>
  <c r="Q1300"/>
  <c r="Q1299" s="1"/>
  <c r="P1300"/>
  <c r="P1299" s="1"/>
  <c r="O1300"/>
  <c r="O1299" s="1"/>
  <c r="N1300"/>
  <c r="N1299" s="1"/>
  <c r="Q1296"/>
  <c r="P1296"/>
  <c r="O1296"/>
  <c r="N1296"/>
  <c r="Q1295"/>
  <c r="P1295"/>
  <c r="O1295"/>
  <c r="N1295"/>
  <c r="Q1292"/>
  <c r="P1292"/>
  <c r="P1291" s="1"/>
  <c r="O1292"/>
  <c r="O1291" s="1"/>
  <c r="N1292"/>
  <c r="N1291" s="1"/>
  <c r="Q1291"/>
  <c r="Q1286"/>
  <c r="Q1285" s="1"/>
  <c r="Q1284" s="1"/>
  <c r="Q1283" s="1"/>
  <c r="Q1282" s="1"/>
  <c r="P1286"/>
  <c r="P1285" s="1"/>
  <c r="P1284" s="1"/>
  <c r="P1283" s="1"/>
  <c r="P1282" s="1"/>
  <c r="O1286"/>
  <c r="O1285" s="1"/>
  <c r="O1284" s="1"/>
  <c r="O1283" s="1"/>
  <c r="O1282" s="1"/>
  <c r="Q1274"/>
  <c r="P1274"/>
  <c r="O1274"/>
  <c r="N1274"/>
  <c r="Q1272"/>
  <c r="Q1271" s="1"/>
  <c r="P1272"/>
  <c r="P1271" s="1"/>
  <c r="O1272"/>
  <c r="O1271" s="1"/>
  <c r="Q1268"/>
  <c r="P1268"/>
  <c r="P1267" s="1"/>
  <c r="O1268"/>
  <c r="O1267" s="1"/>
  <c r="N1268"/>
  <c r="N1267" s="1"/>
  <c r="Q1267"/>
  <c r="Q1263"/>
  <c r="Q1262" s="1"/>
  <c r="P1263"/>
  <c r="P1262" s="1"/>
  <c r="O1263"/>
  <c r="O1262" s="1"/>
  <c r="Q1258"/>
  <c r="P1258"/>
  <c r="P1257" s="1"/>
  <c r="O1258"/>
  <c r="O1257" s="1"/>
  <c r="N1258"/>
  <c r="N1257" s="1"/>
  <c r="Q1257"/>
  <c r="Q1253"/>
  <c r="Q1252" s="1"/>
  <c r="P1253"/>
  <c r="P1252" s="1"/>
  <c r="O1253"/>
  <c r="O1252" s="1"/>
  <c r="Q1242"/>
  <c r="P1242"/>
  <c r="O1242"/>
  <c r="N1242"/>
  <c r="Q1240"/>
  <c r="Q1239" s="1"/>
  <c r="Q1238" s="1"/>
  <c r="P1240"/>
  <c r="P1239" s="1"/>
  <c r="O1240"/>
  <c r="O1239" s="1"/>
  <c r="O1238" s="1"/>
  <c r="N1240"/>
  <c r="N1239" s="1"/>
  <c r="N1238" s="1"/>
  <c r="Q1236"/>
  <c r="P1236"/>
  <c r="O1236"/>
  <c r="N1236"/>
  <c r="Q1234"/>
  <c r="Q1233" s="1"/>
  <c r="P1234"/>
  <c r="P1233" s="1"/>
  <c r="O1234"/>
  <c r="O1233" s="1"/>
  <c r="O1232" s="1"/>
  <c r="O1231" s="1"/>
  <c r="O1230" s="1"/>
  <c r="N1234"/>
  <c r="Q1227"/>
  <c r="Q1226" s="1"/>
  <c r="Q1225" s="1"/>
  <c r="P1227"/>
  <c r="P1226" s="1"/>
  <c r="P1225" s="1"/>
  <c r="O1227"/>
  <c r="O1226" s="1"/>
  <c r="O1225" s="1"/>
  <c r="N1227"/>
  <c r="N1226" s="1"/>
  <c r="N1225" s="1"/>
  <c r="Q1223"/>
  <c r="Q1222" s="1"/>
  <c r="P1223"/>
  <c r="P1222" s="1"/>
  <c r="O1223"/>
  <c r="O1222" s="1"/>
  <c r="N1223"/>
  <c r="N1222" s="1"/>
  <c r="Q1214"/>
  <c r="Q1213" s="1"/>
  <c r="P1214"/>
  <c r="P1213" s="1"/>
  <c r="O1214"/>
  <c r="O1213" s="1"/>
  <c r="N1214"/>
  <c r="N1213" s="1"/>
  <c r="Q1211"/>
  <c r="P1211"/>
  <c r="O1211"/>
  <c r="N1211"/>
  <c r="Q1207"/>
  <c r="Q1206" s="1"/>
  <c r="P1207"/>
  <c r="P1206" s="1"/>
  <c r="O1207"/>
  <c r="O1206" s="1"/>
  <c r="N1207"/>
  <c r="N1206" s="1"/>
  <c r="R1200"/>
  <c r="R1199" s="1"/>
  <c r="Q1200"/>
  <c r="Q1199" s="1"/>
  <c r="P1200"/>
  <c r="P1199" s="1"/>
  <c r="O1200"/>
  <c r="O1199" s="1"/>
  <c r="Q1197"/>
  <c r="Q1196" s="1"/>
  <c r="P1197"/>
  <c r="P1196" s="1"/>
  <c r="O1197"/>
  <c r="O1196" s="1"/>
  <c r="Q1187"/>
  <c r="P1187"/>
  <c r="P1186" s="1"/>
  <c r="O1187"/>
  <c r="O1186" s="1"/>
  <c r="N1187"/>
  <c r="N1186" s="1"/>
  <c r="Q1186"/>
  <c r="Q1184"/>
  <c r="Q1183" s="1"/>
  <c r="P1184"/>
  <c r="P1183" s="1"/>
  <c r="O1184"/>
  <c r="N1184"/>
  <c r="N1183" s="1"/>
  <c r="O1183"/>
  <c r="R1178"/>
  <c r="R1177" s="1"/>
  <c r="R1176" s="1"/>
  <c r="Q1178"/>
  <c r="Q1177" s="1"/>
  <c r="Q1176" s="1"/>
  <c r="P1178"/>
  <c r="P1177" s="1"/>
  <c r="P1176" s="1"/>
  <c r="O1178"/>
  <c r="O1177" s="1"/>
  <c r="O1176" s="1"/>
  <c r="N1178"/>
  <c r="N1177" s="1"/>
  <c r="N1176" s="1"/>
  <c r="Q1174"/>
  <c r="P1174"/>
  <c r="O1174"/>
  <c r="N1174"/>
  <c r="Q1171"/>
  <c r="P1171"/>
  <c r="O1171"/>
  <c r="N1171"/>
  <c r="Q1164"/>
  <c r="P1164"/>
  <c r="P1163" s="1"/>
  <c r="O1164"/>
  <c r="N1164"/>
  <c r="Q1161"/>
  <c r="Q1160" s="1"/>
  <c r="P1161"/>
  <c r="P1160" s="1"/>
  <c r="O1161"/>
  <c r="O1160" s="1"/>
  <c r="N1161"/>
  <c r="N1160" s="1"/>
  <c r="Q1156"/>
  <c r="P1156"/>
  <c r="O1156"/>
  <c r="N1156"/>
  <c r="R1154"/>
  <c r="Q1154"/>
  <c r="P1154"/>
  <c r="O1154"/>
  <c r="N1154"/>
  <c r="Q1150"/>
  <c r="P1150"/>
  <c r="O1150"/>
  <c r="Q1146"/>
  <c r="P1146"/>
  <c r="O1146"/>
  <c r="R1142"/>
  <c r="R1141" s="1"/>
  <c r="Q1142"/>
  <c r="P1142"/>
  <c r="P1141" s="1"/>
  <c r="O1142"/>
  <c r="O1141" s="1"/>
  <c r="N1142"/>
  <c r="N1141" s="1"/>
  <c r="Q1141"/>
  <c r="Q1134"/>
  <c r="Q1133" s="1"/>
  <c r="Q1132" s="1"/>
  <c r="Q1131" s="1"/>
  <c r="Q1130" s="1"/>
  <c r="Q1129" s="1"/>
  <c r="P1134"/>
  <c r="P1133" s="1"/>
  <c r="P1132" s="1"/>
  <c r="P1131" s="1"/>
  <c r="P1130" s="1"/>
  <c r="P1129" s="1"/>
  <c r="O1134"/>
  <c r="O1133" s="1"/>
  <c r="O1132" s="1"/>
  <c r="O1131" s="1"/>
  <c r="O1130" s="1"/>
  <c r="O1129" s="1"/>
  <c r="Q1124"/>
  <c r="Q1123" s="1"/>
  <c r="Q1122" s="1"/>
  <c r="P1124"/>
  <c r="P1123" s="1"/>
  <c r="P1122" s="1"/>
  <c r="O1124"/>
  <c r="O1123" s="1"/>
  <c r="O1122" s="1"/>
  <c r="Q1116"/>
  <c r="Q1115" s="1"/>
  <c r="Q1114" s="1"/>
  <c r="Q1113" s="1"/>
  <c r="P1116"/>
  <c r="P1115" s="1"/>
  <c r="P1114" s="1"/>
  <c r="P1113" s="1"/>
  <c r="O1116"/>
  <c r="O1115" s="1"/>
  <c r="O1114" s="1"/>
  <c r="O1113" s="1"/>
  <c r="Q1108"/>
  <c r="Q1107" s="1"/>
  <c r="P1108"/>
  <c r="P1107" s="1"/>
  <c r="O1108"/>
  <c r="O1107" s="1"/>
  <c r="Q1105"/>
  <c r="P1105"/>
  <c r="O1105"/>
  <c r="N1105"/>
  <c r="Q1094"/>
  <c r="Q1089" s="1"/>
  <c r="Q1088" s="1"/>
  <c r="Q1087" s="1"/>
  <c r="P1094"/>
  <c r="O1094"/>
  <c r="O1089" s="1"/>
  <c r="O1088" s="1"/>
  <c r="O1087" s="1"/>
  <c r="P1089"/>
  <c r="P1088" s="1"/>
  <c r="P1087" s="1"/>
  <c r="Q1077"/>
  <c r="Q1076" s="1"/>
  <c r="Q1075" s="1"/>
  <c r="Q1074" s="1"/>
  <c r="P1077"/>
  <c r="P1076" s="1"/>
  <c r="P1075" s="1"/>
  <c r="P1074" s="1"/>
  <c r="O1077"/>
  <c r="O1076" s="1"/>
  <c r="O1075" s="1"/>
  <c r="O1074" s="1"/>
  <c r="N1077"/>
  <c r="N1076" s="1"/>
  <c r="N1075" s="1"/>
  <c r="N1074" s="1"/>
  <c r="Q1072"/>
  <c r="P1072"/>
  <c r="P1071" s="1"/>
  <c r="P1070" s="1"/>
  <c r="P1069" s="1"/>
  <c r="O1072"/>
  <c r="O1071" s="1"/>
  <c r="O1070" s="1"/>
  <c r="O1069" s="1"/>
  <c r="N1072"/>
  <c r="N1071" s="1"/>
  <c r="N1070" s="1"/>
  <c r="N1069" s="1"/>
  <c r="Q1071"/>
  <c r="Q1070" s="1"/>
  <c r="Q1069" s="1"/>
  <c r="Q1066"/>
  <c r="P1066"/>
  <c r="P1065" s="1"/>
  <c r="P1064" s="1"/>
  <c r="P1063" s="1"/>
  <c r="O1066"/>
  <c r="O1065" s="1"/>
  <c r="O1064" s="1"/>
  <c r="O1063" s="1"/>
  <c r="N1066"/>
  <c r="N1065" s="1"/>
  <c r="N1064" s="1"/>
  <c r="N1063" s="1"/>
  <c r="Q1065"/>
  <c r="Q1064" s="1"/>
  <c r="Q1063" s="1"/>
  <c r="Q1060"/>
  <c r="Q1059" s="1"/>
  <c r="Q1058" s="1"/>
  <c r="Q1057" s="1"/>
  <c r="P1060"/>
  <c r="P1059" s="1"/>
  <c r="P1058" s="1"/>
  <c r="P1057" s="1"/>
  <c r="O1060"/>
  <c r="O1059" s="1"/>
  <c r="O1058" s="1"/>
  <c r="O1057" s="1"/>
  <c r="N1060"/>
  <c r="N1059" s="1"/>
  <c r="N1058" s="1"/>
  <c r="N1057" s="1"/>
  <c r="Q1051"/>
  <c r="Q1050" s="1"/>
  <c r="Q1049" s="1"/>
  <c r="P1051"/>
  <c r="P1050" s="1"/>
  <c r="P1049" s="1"/>
  <c r="P1048" s="1"/>
  <c r="Q1043"/>
  <c r="P1043"/>
  <c r="O1043"/>
  <c r="N1043"/>
  <c r="Q1010"/>
  <c r="P1010"/>
  <c r="P1009" s="1"/>
  <c r="P1008" s="1"/>
  <c r="P1007" s="1"/>
  <c r="P1006" s="1"/>
  <c r="O1010"/>
  <c r="O1009" s="1"/>
  <c r="O1008" s="1"/>
  <c r="O1007" s="1"/>
  <c r="N1010"/>
  <c r="N1009" s="1"/>
  <c r="N1008" s="1"/>
  <c r="N1007" s="1"/>
  <c r="Q1009"/>
  <c r="Q1008" s="1"/>
  <c r="Q1007" s="1"/>
  <c r="Q1006" s="1"/>
  <c r="Q988"/>
  <c r="Q987" s="1"/>
  <c r="P988"/>
  <c r="P987" s="1"/>
  <c r="O988"/>
  <c r="O987" s="1"/>
  <c r="N988"/>
  <c r="N987" s="1"/>
  <c r="Q985"/>
  <c r="P985"/>
  <c r="O985"/>
  <c r="N985"/>
  <c r="Q983"/>
  <c r="Q982" s="1"/>
  <c r="P983"/>
  <c r="P982" s="1"/>
  <c r="O983"/>
  <c r="N983"/>
  <c r="O982"/>
  <c r="Q980"/>
  <c r="P980"/>
  <c r="P979" s="1"/>
  <c r="O980"/>
  <c r="O979" s="1"/>
  <c r="N980"/>
  <c r="N979" s="1"/>
  <c r="Q979"/>
  <c r="Q1039"/>
  <c r="P1039"/>
  <c r="O1039"/>
  <c r="N1039"/>
  <c r="Q1037"/>
  <c r="Q1036" s="1"/>
  <c r="P1037"/>
  <c r="O1037"/>
  <c r="O1036" s="1"/>
  <c r="N1037"/>
  <c r="R1034"/>
  <c r="Q1034"/>
  <c r="P1034"/>
  <c r="O1034"/>
  <c r="N1034"/>
  <c r="Q1032"/>
  <c r="Q1031" s="1"/>
  <c r="Q1030" s="1"/>
  <c r="P1032"/>
  <c r="P1031" s="1"/>
  <c r="P1030" s="1"/>
  <c r="O1032"/>
  <c r="O1031" s="1"/>
  <c r="O1030" s="1"/>
  <c r="N1032"/>
  <c r="P1020"/>
  <c r="Q1020"/>
  <c r="O1020"/>
  <c r="Q1017"/>
  <c r="Q1016" s="1"/>
  <c r="Q1015" s="1"/>
  <c r="Q1014" s="1"/>
  <c r="P1017"/>
  <c r="P1016" s="1"/>
  <c r="P1015" s="1"/>
  <c r="P1014" s="1"/>
  <c r="O1017"/>
  <c r="O1016" s="1"/>
  <c r="N1017"/>
  <c r="N1016" s="1"/>
  <c r="Q973"/>
  <c r="P973"/>
  <c r="P972" s="1"/>
  <c r="P971" s="1"/>
  <c r="O973"/>
  <c r="O972" s="1"/>
  <c r="O971" s="1"/>
  <c r="N973"/>
  <c r="N972" s="1"/>
  <c r="N971" s="1"/>
  <c r="Q972"/>
  <c r="Q971" s="1"/>
  <c r="Q969"/>
  <c r="P969"/>
  <c r="P968" s="1"/>
  <c r="O969"/>
  <c r="O968" s="1"/>
  <c r="N969"/>
  <c r="N968" s="1"/>
  <c r="Q968"/>
  <c r="Q966"/>
  <c r="Q965" s="1"/>
  <c r="P966"/>
  <c r="P965" s="1"/>
  <c r="O966"/>
  <c r="O965" s="1"/>
  <c r="N966"/>
  <c r="N965" s="1"/>
  <c r="Q954"/>
  <c r="Q953" s="1"/>
  <c r="Q952" s="1"/>
  <c r="Q951" s="1"/>
  <c r="P954"/>
  <c r="P953" s="1"/>
  <c r="P952" s="1"/>
  <c r="P951" s="1"/>
  <c r="O954"/>
  <c r="N954"/>
  <c r="N953" s="1"/>
  <c r="N952" s="1"/>
  <c r="N951" s="1"/>
  <c r="O953"/>
  <c r="O952" s="1"/>
  <c r="O951" s="1"/>
  <c r="Q949"/>
  <c r="Q948" s="1"/>
  <c r="Q947" s="1"/>
  <c r="P949"/>
  <c r="P948" s="1"/>
  <c r="P947" s="1"/>
  <c r="O949"/>
  <c r="O948" s="1"/>
  <c r="O947" s="1"/>
  <c r="N949"/>
  <c r="N948" s="1"/>
  <c r="N947" s="1"/>
  <c r="R944"/>
  <c r="R943" s="1"/>
  <c r="R942" s="1"/>
  <c r="R941" s="1"/>
  <c r="Q944"/>
  <c r="Q943" s="1"/>
  <c r="Q942" s="1"/>
  <c r="Q941" s="1"/>
  <c r="P944"/>
  <c r="P943" s="1"/>
  <c r="P942" s="1"/>
  <c r="P941" s="1"/>
  <c r="O944"/>
  <c r="O943" s="1"/>
  <c r="O942" s="1"/>
  <c r="O941" s="1"/>
  <c r="N944"/>
  <c r="N943" s="1"/>
  <c r="N942" s="1"/>
  <c r="N941" s="1"/>
  <c r="Q939"/>
  <c r="P939"/>
  <c r="O939"/>
  <c r="N939"/>
  <c r="Q932"/>
  <c r="Q931" s="1"/>
  <c r="P932"/>
  <c r="P931" s="1"/>
  <c r="O932"/>
  <c r="O931" s="1"/>
  <c r="N932"/>
  <c r="N931" s="1"/>
  <c r="Q921"/>
  <c r="Q920" s="1"/>
  <c r="P921"/>
  <c r="P920" s="1"/>
  <c r="O921"/>
  <c r="O920" s="1"/>
  <c r="N921"/>
  <c r="N920" s="1"/>
  <c r="Q918"/>
  <c r="P918"/>
  <c r="O918"/>
  <c r="N918"/>
  <c r="Q915"/>
  <c r="P915"/>
  <c r="O915"/>
  <c r="N915"/>
  <c r="Q912"/>
  <c r="Q911" s="1"/>
  <c r="P912"/>
  <c r="P911" s="1"/>
  <c r="O912"/>
  <c r="O911" s="1"/>
  <c r="N912"/>
  <c r="N911" s="1"/>
  <c r="Q909"/>
  <c r="P909"/>
  <c r="O909"/>
  <c r="N909"/>
  <c r="Q897"/>
  <c r="Q896" s="1"/>
  <c r="Q895" s="1"/>
  <c r="P897"/>
  <c r="O897"/>
  <c r="O896" s="1"/>
  <c r="O895" s="1"/>
  <c r="P896"/>
  <c r="P895" s="1"/>
  <c r="Q892"/>
  <c r="Q891" s="1"/>
  <c r="Q890" s="1"/>
  <c r="Q889" s="1"/>
  <c r="P892"/>
  <c r="O892"/>
  <c r="O891" s="1"/>
  <c r="O890" s="1"/>
  <c r="O889" s="1"/>
  <c r="P891"/>
  <c r="P890" s="1"/>
  <c r="P889" s="1"/>
  <c r="Q885"/>
  <c r="Q883" s="1"/>
  <c r="Q882" s="1"/>
  <c r="Q881" s="1"/>
  <c r="P885"/>
  <c r="P883" s="1"/>
  <c r="P882" s="1"/>
  <c r="P881" s="1"/>
  <c r="O885"/>
  <c r="N885"/>
  <c r="O883"/>
  <c r="O882" s="1"/>
  <c r="O881" s="1"/>
  <c r="Q866"/>
  <c r="Q865" s="1"/>
  <c r="Q864" s="1"/>
  <c r="P866"/>
  <c r="P865" s="1"/>
  <c r="P864" s="1"/>
  <c r="O866"/>
  <c r="O865" s="1"/>
  <c r="O864" s="1"/>
  <c r="Q852"/>
  <c r="P852"/>
  <c r="O852"/>
  <c r="Q847"/>
  <c r="P847"/>
  <c r="O847"/>
  <c r="N847"/>
  <c r="Q844"/>
  <c r="Q843" s="1"/>
  <c r="P844"/>
  <c r="P843" s="1"/>
  <c r="O844"/>
  <c r="O843" s="1"/>
  <c r="Q839"/>
  <c r="P839"/>
  <c r="P838" s="1"/>
  <c r="P837" s="1"/>
  <c r="O839"/>
  <c r="O838" s="1"/>
  <c r="O837" s="1"/>
  <c r="N839"/>
  <c r="N838" s="1"/>
  <c r="N837" s="1"/>
  <c r="Q838"/>
  <c r="Q837" s="1"/>
  <c r="Q826"/>
  <c r="Q825" s="1"/>
  <c r="Q824" s="1"/>
  <c r="Q823" s="1"/>
  <c r="P826"/>
  <c r="P825" s="1"/>
  <c r="P824" s="1"/>
  <c r="P823" s="1"/>
  <c r="O826"/>
  <c r="O825" s="1"/>
  <c r="O824" s="1"/>
  <c r="O823" s="1"/>
  <c r="N826"/>
  <c r="N825" s="1"/>
  <c r="N824" s="1"/>
  <c r="N823" s="1"/>
  <c r="Q817"/>
  <c r="P817"/>
  <c r="P816" s="1"/>
  <c r="P815" s="1"/>
  <c r="P814" s="1"/>
  <c r="O817"/>
  <c r="O816" s="1"/>
  <c r="O815" s="1"/>
  <c r="O814" s="1"/>
  <c r="N817"/>
  <c r="N816" s="1"/>
  <c r="N815" s="1"/>
  <c r="N814" s="1"/>
  <c r="Q816"/>
  <c r="Q815" s="1"/>
  <c r="Q814" s="1"/>
  <c r="Q805"/>
  <c r="Q804" s="1"/>
  <c r="Q803" s="1"/>
  <c r="Q802" s="1"/>
  <c r="P805"/>
  <c r="P804" s="1"/>
  <c r="P803" s="1"/>
  <c r="P802" s="1"/>
  <c r="O805"/>
  <c r="O804" s="1"/>
  <c r="O803" s="1"/>
  <c r="O802" s="1"/>
  <c r="N805"/>
  <c r="N804" s="1"/>
  <c r="N803" s="1"/>
  <c r="N802" s="1"/>
  <c r="Q800"/>
  <c r="Q799" s="1"/>
  <c r="Q798" s="1"/>
  <c r="P800"/>
  <c r="P799" s="1"/>
  <c r="P798" s="1"/>
  <c r="O800"/>
  <c r="O799" s="1"/>
  <c r="O798" s="1"/>
  <c r="N800"/>
  <c r="N799" s="1"/>
  <c r="N798" s="1"/>
  <c r="Q795"/>
  <c r="Q794" s="1"/>
  <c r="Q793" s="1"/>
  <c r="Q792" s="1"/>
  <c r="P795"/>
  <c r="P794" s="1"/>
  <c r="P793" s="1"/>
  <c r="P792" s="1"/>
  <c r="O795"/>
  <c r="O794" s="1"/>
  <c r="O793" s="1"/>
  <c r="O792" s="1"/>
  <c r="N795"/>
  <c r="N794" s="1"/>
  <c r="N793" s="1"/>
  <c r="N792" s="1"/>
  <c r="Q790"/>
  <c r="P790"/>
  <c r="P789" s="1"/>
  <c r="P788" s="1"/>
  <c r="P787" s="1"/>
  <c r="O790"/>
  <c r="O789" s="1"/>
  <c r="O788" s="1"/>
  <c r="O787" s="1"/>
  <c r="N790"/>
  <c r="N789" s="1"/>
  <c r="N788" s="1"/>
  <c r="N787" s="1"/>
  <c r="Q789"/>
  <c r="Q788" s="1"/>
  <c r="Q787" s="1"/>
  <c r="Q784"/>
  <c r="Q783" s="1"/>
  <c r="Q782" s="1"/>
  <c r="P784"/>
  <c r="P783" s="1"/>
  <c r="P782" s="1"/>
  <c r="O784"/>
  <c r="O783" s="1"/>
  <c r="O782" s="1"/>
  <c r="N784"/>
  <c r="N783" s="1"/>
  <c r="N782" s="1"/>
  <c r="Q779"/>
  <c r="Q778" s="1"/>
  <c r="Q777" s="1"/>
  <c r="P779"/>
  <c r="P778" s="1"/>
  <c r="P777" s="1"/>
  <c r="P776" s="1"/>
  <c r="O779"/>
  <c r="O778" s="1"/>
  <c r="O777" s="1"/>
  <c r="N779"/>
  <c r="N778" s="1"/>
  <c r="N777" s="1"/>
  <c r="Q773"/>
  <c r="Q772" s="1"/>
  <c r="P773"/>
  <c r="P772" s="1"/>
  <c r="O773"/>
  <c r="O772" s="1"/>
  <c r="N773"/>
  <c r="N772" s="1"/>
  <c r="Q757"/>
  <c r="Q756" s="1"/>
  <c r="Q755" s="1"/>
  <c r="O757"/>
  <c r="O756" s="1"/>
  <c r="O755" s="1"/>
  <c r="P757"/>
  <c r="P756" s="1"/>
  <c r="P755" s="1"/>
  <c r="Q753"/>
  <c r="P753"/>
  <c r="P752" s="1"/>
  <c r="P751" s="1"/>
  <c r="O753"/>
  <c r="O752" s="1"/>
  <c r="O751" s="1"/>
  <c r="N753"/>
  <c r="N752" s="1"/>
  <c r="N751" s="1"/>
  <c r="Q752"/>
  <c r="Q751" s="1"/>
  <c r="Q731"/>
  <c r="Q730" s="1"/>
  <c r="Q729" s="1"/>
  <c r="Q728" s="1"/>
  <c r="P731"/>
  <c r="P730" s="1"/>
  <c r="P729" s="1"/>
  <c r="P728" s="1"/>
  <c r="O731"/>
  <c r="N731"/>
  <c r="N730" s="1"/>
  <c r="N729" s="1"/>
  <c r="N728" s="1"/>
  <c r="O730"/>
  <c r="O729" s="1"/>
  <c r="O728" s="1"/>
  <c r="Q720"/>
  <c r="P720"/>
  <c r="O720"/>
  <c r="N720"/>
  <c r="Q719"/>
  <c r="P719"/>
  <c r="O719"/>
  <c r="N719"/>
  <c r="Q718"/>
  <c r="P718"/>
  <c r="O718"/>
  <c r="N718"/>
  <c r="Q717"/>
  <c r="P717"/>
  <c r="O717"/>
  <c r="N717"/>
  <c r="Q706"/>
  <c r="P706"/>
  <c r="O706"/>
  <c r="O703" s="1"/>
  <c r="O702" s="1"/>
  <c r="O701" s="1"/>
  <c r="N706"/>
  <c r="Q703"/>
  <c r="Q702" s="1"/>
  <c r="Q701" s="1"/>
  <c r="P703"/>
  <c r="P702" s="1"/>
  <c r="P701" s="1"/>
  <c r="Q699"/>
  <c r="P699"/>
  <c r="O699"/>
  <c r="O698" s="1"/>
  <c r="O697" s="1"/>
  <c r="N699"/>
  <c r="N698" s="1"/>
  <c r="N697" s="1"/>
  <c r="Q698"/>
  <c r="Q697" s="1"/>
  <c r="P698"/>
  <c r="P697" s="1"/>
  <c r="Q692"/>
  <c r="Q691" s="1"/>
  <c r="Q690" s="1"/>
  <c r="Q689" s="1"/>
  <c r="P692"/>
  <c r="P691" s="1"/>
  <c r="P690" s="1"/>
  <c r="P689" s="1"/>
  <c r="O692"/>
  <c r="O691" s="1"/>
  <c r="O690" s="1"/>
  <c r="O689" s="1"/>
  <c r="N692"/>
  <c r="N691" s="1"/>
  <c r="N690" s="1"/>
  <c r="N689" s="1"/>
  <c r="Q681"/>
  <c r="Q680" s="1"/>
  <c r="Q679" s="1"/>
  <c r="Q678" s="1"/>
  <c r="Q677" s="1"/>
  <c r="Q676" s="1"/>
  <c r="P681"/>
  <c r="P680" s="1"/>
  <c r="P679" s="1"/>
  <c r="P678" s="1"/>
  <c r="P677" s="1"/>
  <c r="P676" s="1"/>
  <c r="O681"/>
  <c r="O680" s="1"/>
  <c r="O679" s="1"/>
  <c r="O678" s="1"/>
  <c r="O677" s="1"/>
  <c r="O676" s="1"/>
  <c r="N681"/>
  <c r="N680" s="1"/>
  <c r="N679" s="1"/>
  <c r="N678" s="1"/>
  <c r="N677" s="1"/>
  <c r="N676" s="1"/>
  <c r="Q671"/>
  <c r="Q670" s="1"/>
  <c r="Q669" s="1"/>
  <c r="Q668" s="1"/>
  <c r="Q667" s="1"/>
  <c r="Q666" s="1"/>
  <c r="P671"/>
  <c r="P670" s="1"/>
  <c r="P669" s="1"/>
  <c r="P668" s="1"/>
  <c r="P667" s="1"/>
  <c r="P666" s="1"/>
  <c r="O671"/>
  <c r="O670" s="1"/>
  <c r="O669" s="1"/>
  <c r="O668" s="1"/>
  <c r="O667" s="1"/>
  <c r="O666" s="1"/>
  <c r="N671"/>
  <c r="N670" s="1"/>
  <c r="N669" s="1"/>
  <c r="N668" s="1"/>
  <c r="N667" s="1"/>
  <c r="N666" s="1"/>
  <c r="Q644"/>
  <c r="Q643" s="1"/>
  <c r="Q639" s="1"/>
  <c r="P644"/>
  <c r="P643" s="1"/>
  <c r="P639" s="1"/>
  <c r="O644"/>
  <c r="O643" s="1"/>
  <c r="O639" s="1"/>
  <c r="N644"/>
  <c r="N643" s="1"/>
  <c r="N639" s="1"/>
  <c r="Q641"/>
  <c r="Q640" s="1"/>
  <c r="P641"/>
  <c r="P640" s="1"/>
  <c r="O641"/>
  <c r="O640" s="1"/>
  <c r="N641"/>
  <c r="N640" s="1"/>
  <c r="Q630"/>
  <c r="P630"/>
  <c r="O630"/>
  <c r="N630"/>
  <c r="Q627"/>
  <c r="Q626" s="1"/>
  <c r="P627"/>
  <c r="P626" s="1"/>
  <c r="O627"/>
  <c r="O626" s="1"/>
  <c r="N627"/>
  <c r="N626" s="1"/>
  <c r="Q622"/>
  <c r="Q621" s="1"/>
  <c r="Q620" s="1"/>
  <c r="Q614" s="1"/>
  <c r="Q613" s="1"/>
  <c r="P622"/>
  <c r="P621" s="1"/>
  <c r="O622"/>
  <c r="O621" s="1"/>
  <c r="Q596"/>
  <c r="Q595" s="1"/>
  <c r="Q590" s="1"/>
  <c r="Q589" s="1"/>
  <c r="Q588" s="1"/>
  <c r="P596"/>
  <c r="P595" s="1"/>
  <c r="O596"/>
  <c r="O595" s="1"/>
  <c r="O590" s="1"/>
  <c r="O589" s="1"/>
  <c r="O588" s="1"/>
  <c r="Q579"/>
  <c r="Q578" s="1"/>
  <c r="P579"/>
  <c r="P578" s="1"/>
  <c r="O579"/>
  <c r="O578" s="1"/>
  <c r="N579"/>
  <c r="N578" s="1"/>
  <c r="Q567"/>
  <c r="Q566" s="1"/>
  <c r="P567"/>
  <c r="P566" s="1"/>
  <c r="O567"/>
  <c r="O566" s="1"/>
  <c r="N567"/>
  <c r="N566" s="1"/>
  <c r="Q563"/>
  <c r="P563"/>
  <c r="P562" s="1"/>
  <c r="O563"/>
  <c r="O562" s="1"/>
  <c r="N563"/>
  <c r="N562" s="1"/>
  <c r="Q562"/>
  <c r="Q560"/>
  <c r="Q559" s="1"/>
  <c r="P560"/>
  <c r="P559" s="1"/>
  <c r="O560"/>
  <c r="O559" s="1"/>
  <c r="N560"/>
  <c r="N559" s="1"/>
  <c r="Q557"/>
  <c r="P557"/>
  <c r="O557"/>
  <c r="N557"/>
  <c r="Q556"/>
  <c r="P556"/>
  <c r="O556"/>
  <c r="N556"/>
  <c r="Q554"/>
  <c r="Q553" s="1"/>
  <c r="P554"/>
  <c r="P553" s="1"/>
  <c r="O554"/>
  <c r="O553" s="1"/>
  <c r="N554"/>
  <c r="N553" s="1"/>
  <c r="Q547"/>
  <c r="Q546" s="1"/>
  <c r="P547"/>
  <c r="P546" s="1"/>
  <c r="O547"/>
  <c r="O546" s="1"/>
  <c r="N547"/>
  <c r="N546" s="1"/>
  <c r="Q536"/>
  <c r="P536"/>
  <c r="N536"/>
  <c r="O536"/>
  <c r="O535" s="1"/>
  <c r="Q526"/>
  <c r="Q525" s="1"/>
  <c r="Q524" s="1"/>
  <c r="Q523" s="1"/>
  <c r="P526"/>
  <c r="P525" s="1"/>
  <c r="P524" s="1"/>
  <c r="P523" s="1"/>
  <c r="O526"/>
  <c r="N526"/>
  <c r="N525" s="1"/>
  <c r="N524" s="1"/>
  <c r="N523" s="1"/>
  <c r="O525"/>
  <c r="O524" s="1"/>
  <c r="O523" s="1"/>
  <c r="Q521"/>
  <c r="Q520" s="1"/>
  <c r="Q517" s="1"/>
  <c r="Q516" s="1"/>
  <c r="P521"/>
  <c r="P520" s="1"/>
  <c r="P517" s="1"/>
  <c r="P516" s="1"/>
  <c r="O521"/>
  <c r="O520" s="1"/>
  <c r="O517" s="1"/>
  <c r="O516" s="1"/>
  <c r="N521"/>
  <c r="N520"/>
  <c r="Q512"/>
  <c r="Q511" s="1"/>
  <c r="Q510" s="1"/>
  <c r="Q509" s="1"/>
  <c r="P512"/>
  <c r="P511" s="1"/>
  <c r="P510" s="1"/>
  <c r="P509" s="1"/>
  <c r="O512"/>
  <c r="O511" s="1"/>
  <c r="O510" s="1"/>
  <c r="O509" s="1"/>
  <c r="N512"/>
  <c r="N511" s="1"/>
  <c r="N510" s="1"/>
  <c r="N509" s="1"/>
  <c r="Q505"/>
  <c r="Q504" s="1"/>
  <c r="Q503" s="1"/>
  <c r="Q502" s="1"/>
  <c r="Q501" s="1"/>
  <c r="P505"/>
  <c r="P504" s="1"/>
  <c r="P503" s="1"/>
  <c r="P502" s="1"/>
  <c r="P501" s="1"/>
  <c r="O505"/>
  <c r="O504" s="1"/>
  <c r="O503" s="1"/>
  <c r="O502" s="1"/>
  <c r="O501" s="1"/>
  <c r="N505"/>
  <c r="N504" s="1"/>
  <c r="N503" s="1"/>
  <c r="N502" s="1"/>
  <c r="N501" s="1"/>
  <c r="Q498"/>
  <c r="Q497" s="1"/>
  <c r="Q496" s="1"/>
  <c r="Q495" s="1"/>
  <c r="P498"/>
  <c r="P497" s="1"/>
  <c r="P496" s="1"/>
  <c r="P495" s="1"/>
  <c r="O498"/>
  <c r="O497" s="1"/>
  <c r="O496" s="1"/>
  <c r="O495" s="1"/>
  <c r="N498"/>
  <c r="N497" s="1"/>
  <c r="N496" s="1"/>
  <c r="N495" s="1"/>
  <c r="Q491"/>
  <c r="Q490" s="1"/>
  <c r="Q489" s="1"/>
  <c r="P491"/>
  <c r="P490" s="1"/>
  <c r="P489" s="1"/>
  <c r="O491"/>
  <c r="O490" s="1"/>
  <c r="O489" s="1"/>
  <c r="N491"/>
  <c r="N490" s="1"/>
  <c r="N489" s="1"/>
  <c r="Q484"/>
  <c r="Q483" s="1"/>
  <c r="Q482" s="1"/>
  <c r="P484"/>
  <c r="P483" s="1"/>
  <c r="P482" s="1"/>
  <c r="O484"/>
  <c r="O483" s="1"/>
  <c r="O482" s="1"/>
  <c r="Q473"/>
  <c r="Q472" s="1"/>
  <c r="P473"/>
  <c r="O473"/>
  <c r="O472" s="1"/>
  <c r="N473"/>
  <c r="N472" s="1"/>
  <c r="P472"/>
  <c r="Q461"/>
  <c r="Q460" s="1"/>
  <c r="P461"/>
  <c r="P460" s="1"/>
  <c r="O461"/>
  <c r="O460" s="1"/>
  <c r="Q441"/>
  <c r="Q440" s="1"/>
  <c r="Q439" s="1"/>
  <c r="Q438" s="1"/>
  <c r="P441"/>
  <c r="P440" s="1"/>
  <c r="P439" s="1"/>
  <c r="P438" s="1"/>
  <c r="O441"/>
  <c r="O440" s="1"/>
  <c r="O439" s="1"/>
  <c r="O438" s="1"/>
  <c r="Q435"/>
  <c r="Q434" s="1"/>
  <c r="Q433" s="1"/>
  <c r="Q432" s="1"/>
  <c r="P435"/>
  <c r="P434" s="1"/>
  <c r="P433" s="1"/>
  <c r="P432" s="1"/>
  <c r="O435"/>
  <c r="O434" s="1"/>
  <c r="O433" s="1"/>
  <c r="O432" s="1"/>
  <c r="N435"/>
  <c r="N434" s="1"/>
  <c r="N433" s="1"/>
  <c r="N432" s="1"/>
  <c r="Q428"/>
  <c r="Q427" s="1"/>
  <c r="P428"/>
  <c r="P427" s="1"/>
  <c r="O428"/>
  <c r="O427" s="1"/>
  <c r="N428"/>
  <c r="N427" s="1"/>
  <c r="Q424"/>
  <c r="Q423" s="1"/>
  <c r="P424"/>
  <c r="P423" s="1"/>
  <c r="O424"/>
  <c r="O423" s="1"/>
  <c r="N424"/>
  <c r="N423" s="1"/>
  <c r="Q420"/>
  <c r="Q419" s="1"/>
  <c r="P420"/>
  <c r="P419" s="1"/>
  <c r="O420"/>
  <c r="O419" s="1"/>
  <c r="N420"/>
  <c r="N419" s="1"/>
  <c r="Q415"/>
  <c r="Q414" s="1"/>
  <c r="Q413" s="1"/>
  <c r="Q412" s="1"/>
  <c r="P415"/>
  <c r="P414" s="1"/>
  <c r="P413" s="1"/>
  <c r="P412" s="1"/>
  <c r="O415"/>
  <c r="O414" s="1"/>
  <c r="Q409"/>
  <c r="Q408" s="1"/>
  <c r="Q407" s="1"/>
  <c r="Q406" s="1"/>
  <c r="Q405" s="1"/>
  <c r="P409"/>
  <c r="P408" s="1"/>
  <c r="P407" s="1"/>
  <c r="P406" s="1"/>
  <c r="P405" s="1"/>
  <c r="O409"/>
  <c r="O408" s="1"/>
  <c r="O407" s="1"/>
  <c r="O406" s="1"/>
  <c r="O405" s="1"/>
  <c r="N409"/>
  <c r="N408" s="1"/>
  <c r="N407" s="1"/>
  <c r="N406" s="1"/>
  <c r="N405" s="1"/>
  <c r="Q391"/>
  <c r="Q390" s="1"/>
  <c r="Q389" s="1"/>
  <c r="Q388" s="1"/>
  <c r="P391"/>
  <c r="P390" s="1"/>
  <c r="P389" s="1"/>
  <c r="P388" s="1"/>
  <c r="O391"/>
  <c r="O390" s="1"/>
  <c r="O389" s="1"/>
  <c r="O388" s="1"/>
  <c r="N391"/>
  <c r="N390" s="1"/>
  <c r="N389" s="1"/>
  <c r="N388" s="1"/>
  <c r="Q386"/>
  <c r="Q385" s="1"/>
  <c r="Q384" s="1"/>
  <c r="Q383" s="1"/>
  <c r="Q382" s="1"/>
  <c r="P386"/>
  <c r="P385" s="1"/>
  <c r="P384" s="1"/>
  <c r="P383" s="1"/>
  <c r="P382" s="1"/>
  <c r="P381" s="1"/>
  <c r="P380" s="1"/>
  <c r="O386"/>
  <c r="O385" s="1"/>
  <c r="O384" s="1"/>
  <c r="O383" s="1"/>
  <c r="O382" s="1"/>
  <c r="N386"/>
  <c r="N385" s="1"/>
  <c r="N384" s="1"/>
  <c r="N383" s="1"/>
  <c r="N382" s="1"/>
  <c r="Q376"/>
  <c r="Q375" s="1"/>
  <c r="P376"/>
  <c r="P375" s="1"/>
  <c r="P374" s="1"/>
  <c r="P373" s="1"/>
  <c r="P372" s="1"/>
  <c r="P371" s="1"/>
  <c r="O376"/>
  <c r="O375" s="1"/>
  <c r="O374" s="1"/>
  <c r="O373" s="1"/>
  <c r="O372" s="1"/>
  <c r="O371" s="1"/>
  <c r="N376"/>
  <c r="N375" s="1"/>
  <c r="N374" s="1"/>
  <c r="N373" s="1"/>
  <c r="N372" s="1"/>
  <c r="N371" s="1"/>
  <c r="R364"/>
  <c r="R363" s="1"/>
  <c r="R362" s="1"/>
  <c r="Q364"/>
  <c r="Q363" s="1"/>
  <c r="Q362" s="1"/>
  <c r="Q361" s="1"/>
  <c r="Q360" s="1"/>
  <c r="Q359" s="1"/>
  <c r="P364"/>
  <c r="P363" s="1"/>
  <c r="P362" s="1"/>
  <c r="P361" s="1"/>
  <c r="P360" s="1"/>
  <c r="P359" s="1"/>
  <c r="O364"/>
  <c r="O363" s="1"/>
  <c r="O362" s="1"/>
  <c r="O361" s="1"/>
  <c r="O360" s="1"/>
  <c r="O359" s="1"/>
  <c r="N364"/>
  <c r="N363" s="1"/>
  <c r="N362" s="1"/>
  <c r="N361" s="1"/>
  <c r="N360" s="1"/>
  <c r="N359" s="1"/>
  <c r="Q356"/>
  <c r="Q355" s="1"/>
  <c r="Q354" s="1"/>
  <c r="P356"/>
  <c r="P355" s="1"/>
  <c r="P354" s="1"/>
  <c r="O356"/>
  <c r="O355" s="1"/>
  <c r="O354" s="1"/>
  <c r="Q352"/>
  <c r="Q351" s="1"/>
  <c r="P352"/>
  <c r="P351" s="1"/>
  <c r="O352"/>
  <c r="O351" s="1"/>
  <c r="N352"/>
  <c r="N351" s="1"/>
  <c r="Q349"/>
  <c r="Q348" s="1"/>
  <c r="Q347" s="1"/>
  <c r="P349"/>
  <c r="P348" s="1"/>
  <c r="P347" s="1"/>
  <c r="O349"/>
  <c r="O348" s="1"/>
  <c r="O347" s="1"/>
  <c r="N349"/>
  <c r="N348" s="1"/>
  <c r="N347" s="1"/>
  <c r="Q345"/>
  <c r="Q344" s="1"/>
  <c r="P345"/>
  <c r="P344" s="1"/>
  <c r="O345"/>
  <c r="O344" s="1"/>
  <c r="N345"/>
  <c r="N344" s="1"/>
  <c r="Q341"/>
  <c r="Q340" s="1"/>
  <c r="Q339" s="1"/>
  <c r="P341"/>
  <c r="P340" s="1"/>
  <c r="O341"/>
  <c r="O340" s="1"/>
  <c r="N341"/>
  <c r="N340" s="1"/>
  <c r="Q336"/>
  <c r="Q335" s="1"/>
  <c r="Q334" s="1"/>
  <c r="Q333" s="1"/>
  <c r="P336"/>
  <c r="P335" s="1"/>
  <c r="P334" s="1"/>
  <c r="P333" s="1"/>
  <c r="O336"/>
  <c r="O335" s="1"/>
  <c r="O334" s="1"/>
  <c r="O333" s="1"/>
  <c r="N336"/>
  <c r="N335" s="1"/>
  <c r="N334" s="1"/>
  <c r="N333" s="1"/>
  <c r="P327"/>
  <c r="P326" s="1"/>
  <c r="P325" s="1"/>
  <c r="P324" s="1"/>
  <c r="O327"/>
  <c r="O326" s="1"/>
  <c r="O325" s="1"/>
  <c r="O324" s="1"/>
  <c r="Q327"/>
  <c r="Q326" s="1"/>
  <c r="Q320"/>
  <c r="Q319" s="1"/>
  <c r="Q318" s="1"/>
  <c r="P320"/>
  <c r="P319" s="1"/>
  <c r="P318" s="1"/>
  <c r="O320"/>
  <c r="O319" s="1"/>
  <c r="O318" s="1"/>
  <c r="Q308"/>
  <c r="Q307" s="1"/>
  <c r="P308"/>
  <c r="P307" s="1"/>
  <c r="O308"/>
  <c r="O307" s="1"/>
  <c r="N308"/>
  <c r="N307" s="1"/>
  <c r="Q304"/>
  <c r="Q303" s="1"/>
  <c r="P304"/>
  <c r="P303" s="1"/>
  <c r="O304"/>
  <c r="N304"/>
  <c r="N303" s="1"/>
  <c r="O303"/>
  <c r="Q299"/>
  <c r="Q298" s="1"/>
  <c r="P299"/>
  <c r="O299"/>
  <c r="O298" s="1"/>
  <c r="P298"/>
  <c r="Q291"/>
  <c r="P291"/>
  <c r="P290" s="1"/>
  <c r="O291"/>
  <c r="O290" s="1"/>
  <c r="N291"/>
  <c r="N290" s="1"/>
  <c r="Q286"/>
  <c r="Q285" s="1"/>
  <c r="P286"/>
  <c r="P285" s="1"/>
  <c r="O286"/>
  <c r="N286"/>
  <c r="N285" s="1"/>
  <c r="O285"/>
  <c r="Q278"/>
  <c r="P278"/>
  <c r="O278"/>
  <c r="N278"/>
  <c r="N277" s="1"/>
  <c r="N276" s="1"/>
  <c r="N275" s="1"/>
  <c r="Q277"/>
  <c r="Q276" s="1"/>
  <c r="Q275" s="1"/>
  <c r="P277"/>
  <c r="O277"/>
  <c r="O276" s="1"/>
  <c r="O275" s="1"/>
  <c r="P276"/>
  <c r="P275" s="1"/>
  <c r="Q272"/>
  <c r="Q271" s="1"/>
  <c r="Q270" s="1"/>
  <c r="P272"/>
  <c r="P271" s="1"/>
  <c r="P270" s="1"/>
  <c r="O272"/>
  <c r="O271" s="1"/>
  <c r="O270" s="1"/>
  <c r="N272"/>
  <c r="N271" s="1"/>
  <c r="N270" s="1"/>
  <c r="Q268"/>
  <c r="Q267" s="1"/>
  <c r="Q266" s="1"/>
  <c r="Q265" s="1"/>
  <c r="P268"/>
  <c r="P267" s="1"/>
  <c r="P266" s="1"/>
  <c r="P265" s="1"/>
  <c r="O268"/>
  <c r="N268"/>
  <c r="N267" s="1"/>
  <c r="N266" s="1"/>
  <c r="N265" s="1"/>
  <c r="O267"/>
  <c r="O266" s="1"/>
  <c r="O265" s="1"/>
  <c r="Q258"/>
  <c r="Q257" s="1"/>
  <c r="Q256" s="1"/>
  <c r="Q251" s="1"/>
  <c r="P258"/>
  <c r="P257" s="1"/>
  <c r="P256" s="1"/>
  <c r="P251" s="1"/>
  <c r="O258"/>
  <c r="O257" s="1"/>
  <c r="O256" s="1"/>
  <c r="Q249"/>
  <c r="P249"/>
  <c r="P248" s="1"/>
  <c r="P247" s="1"/>
  <c r="P246" s="1"/>
  <c r="O249"/>
  <c r="O248" s="1"/>
  <c r="O247" s="1"/>
  <c r="O246" s="1"/>
  <c r="N249"/>
  <c r="N248" s="1"/>
  <c r="N247" s="1"/>
  <c r="N246" s="1"/>
  <c r="Q248"/>
  <c r="Q247" s="1"/>
  <c r="Q246" s="1"/>
  <c r="Q243"/>
  <c r="P243"/>
  <c r="O243"/>
  <c r="N243"/>
  <c r="N241" s="1"/>
  <c r="P226"/>
  <c r="P225" s="1"/>
  <c r="Q226"/>
  <c r="Q225" s="1"/>
  <c r="O226"/>
  <c r="Q223"/>
  <c r="P223"/>
  <c r="P222" s="1"/>
  <c r="O223"/>
  <c r="N223"/>
  <c r="N222" s="1"/>
  <c r="Q216"/>
  <c r="Q215" s="1"/>
  <c r="P216"/>
  <c r="P215" s="1"/>
  <c r="O216"/>
  <c r="O215" s="1"/>
  <c r="N216"/>
  <c r="N215" s="1"/>
  <c r="Q211"/>
  <c r="Q210" s="1"/>
  <c r="P211"/>
  <c r="P210" s="1"/>
  <c r="O211"/>
  <c r="O210" s="1"/>
  <c r="N211"/>
  <c r="N210" s="1"/>
  <c r="Q198"/>
  <c r="P198"/>
  <c r="P197" s="1"/>
  <c r="O198"/>
  <c r="O197" s="1"/>
  <c r="N198"/>
  <c r="N197" s="1"/>
  <c r="Q197"/>
  <c r="Q195"/>
  <c r="P195"/>
  <c r="O195"/>
  <c r="N195"/>
  <c r="Q194"/>
  <c r="P194"/>
  <c r="O194"/>
  <c r="N194"/>
  <c r="Q190"/>
  <c r="Q189" s="1"/>
  <c r="Q188" s="1"/>
  <c r="Q187" s="1"/>
  <c r="P190"/>
  <c r="O190"/>
  <c r="O189" s="1"/>
  <c r="O188" s="1"/>
  <c r="O187" s="1"/>
  <c r="N190"/>
  <c r="N189"/>
  <c r="N188" s="1"/>
  <c r="P189"/>
  <c r="P188"/>
  <c r="P187" s="1"/>
  <c r="R183"/>
  <c r="R182" s="1"/>
  <c r="R181" s="1"/>
  <c r="Q183"/>
  <c r="Q182" s="1"/>
  <c r="Q181" s="1"/>
  <c r="Q180" s="1"/>
  <c r="P183"/>
  <c r="O183"/>
  <c r="O182" s="1"/>
  <c r="O181" s="1"/>
  <c r="O180" s="1"/>
  <c r="N183"/>
  <c r="N182" s="1"/>
  <c r="N181" s="1"/>
  <c r="N180" s="1"/>
  <c r="P182"/>
  <c r="P181" s="1"/>
  <c r="P180" s="1"/>
  <c r="R178"/>
  <c r="R177" s="1"/>
  <c r="R176" s="1"/>
  <c r="Q178"/>
  <c r="P178"/>
  <c r="P177" s="1"/>
  <c r="P176" s="1"/>
  <c r="P175" s="1"/>
  <c r="O178"/>
  <c r="O177" s="1"/>
  <c r="O176" s="1"/>
  <c r="O175" s="1"/>
  <c r="N178"/>
  <c r="N177" s="1"/>
  <c r="N176" s="1"/>
  <c r="N175" s="1"/>
  <c r="Q177"/>
  <c r="Q176" s="1"/>
  <c r="Q175" s="1"/>
  <c r="Q172"/>
  <c r="Q171" s="1"/>
  <c r="Q170" s="1"/>
  <c r="Q169" s="1"/>
  <c r="P172"/>
  <c r="P171" s="1"/>
  <c r="P170" s="1"/>
  <c r="P169" s="1"/>
  <c r="O172"/>
  <c r="O171" s="1"/>
  <c r="O170" s="1"/>
  <c r="O169" s="1"/>
  <c r="N172"/>
  <c r="N171" s="1"/>
  <c r="N170" s="1"/>
  <c r="N169" s="1"/>
  <c r="Q166"/>
  <c r="Q165" s="1"/>
  <c r="P166"/>
  <c r="P165" s="1"/>
  <c r="O166"/>
  <c r="O165" s="1"/>
  <c r="N166"/>
  <c r="N165" s="1"/>
  <c r="Q162"/>
  <c r="P162"/>
  <c r="P161" s="1"/>
  <c r="O162"/>
  <c r="O161" s="1"/>
  <c r="N162"/>
  <c r="N161" s="1"/>
  <c r="Q161"/>
  <c r="Q157"/>
  <c r="Q156" s="1"/>
  <c r="P157"/>
  <c r="P156" s="1"/>
  <c r="O157"/>
  <c r="O156" s="1"/>
  <c r="Q151"/>
  <c r="Q150" s="1"/>
  <c r="P151"/>
  <c r="P150" s="1"/>
  <c r="O151"/>
  <c r="O150" s="1"/>
  <c r="N151"/>
  <c r="N150" s="1"/>
  <c r="R148"/>
  <c r="R147" s="1"/>
  <c r="Q148"/>
  <c r="Q147" s="1"/>
  <c r="P148"/>
  <c r="P147" s="1"/>
  <c r="O148"/>
  <c r="O147" s="1"/>
  <c r="N148"/>
  <c r="N147" s="1"/>
  <c r="Q144"/>
  <c r="Q143" s="1"/>
  <c r="P144"/>
  <c r="P143" s="1"/>
  <c r="O144"/>
  <c r="O143" s="1"/>
  <c r="N144"/>
  <c r="N143" s="1"/>
  <c r="Q139"/>
  <c r="Q138" s="1"/>
  <c r="P139"/>
  <c r="P138" s="1"/>
  <c r="O139"/>
  <c r="O138" s="1"/>
  <c r="Q132"/>
  <c r="Q131" s="1"/>
  <c r="Q130" s="1"/>
  <c r="Q129" s="1"/>
  <c r="P132"/>
  <c r="P131" s="1"/>
  <c r="P130" s="1"/>
  <c r="P129" s="1"/>
  <c r="O132"/>
  <c r="O131" s="1"/>
  <c r="O130" s="1"/>
  <c r="O129" s="1"/>
  <c r="N132"/>
  <c r="N131" s="1"/>
  <c r="N130" s="1"/>
  <c r="N129" s="1"/>
  <c r="Q127"/>
  <c r="Q126" s="1"/>
  <c r="Q125" s="1"/>
  <c r="Q124" s="1"/>
  <c r="P127"/>
  <c r="P126" s="1"/>
  <c r="P125" s="1"/>
  <c r="P124" s="1"/>
  <c r="O127"/>
  <c r="O126" s="1"/>
  <c r="O125" s="1"/>
  <c r="O124" s="1"/>
  <c r="N127"/>
  <c r="N126" s="1"/>
  <c r="N125" s="1"/>
  <c r="N124" s="1"/>
  <c r="Q121"/>
  <c r="Q120" s="1"/>
  <c r="Q119" s="1"/>
  <c r="Q118" s="1"/>
  <c r="P121"/>
  <c r="P120" s="1"/>
  <c r="P119" s="1"/>
  <c r="P118" s="1"/>
  <c r="O121"/>
  <c r="O120" s="1"/>
  <c r="O119" s="1"/>
  <c r="O118" s="1"/>
  <c r="N121"/>
  <c r="N120" s="1"/>
  <c r="N119" s="1"/>
  <c r="Q114"/>
  <c r="Q113" s="1"/>
  <c r="P114"/>
  <c r="P113" s="1"/>
  <c r="O114"/>
  <c r="O113" s="1"/>
  <c r="N114"/>
  <c r="N113" s="1"/>
  <c r="Q111"/>
  <c r="P111"/>
  <c r="O111"/>
  <c r="N111"/>
  <c r="Q110"/>
  <c r="P110"/>
  <c r="O110"/>
  <c r="N110"/>
  <c r="Q107"/>
  <c r="Q106" s="1"/>
  <c r="P107"/>
  <c r="P106" s="1"/>
  <c r="O107"/>
  <c r="O106" s="1"/>
  <c r="Q102"/>
  <c r="Q101" s="1"/>
  <c r="P102"/>
  <c r="P101" s="1"/>
  <c r="O102"/>
  <c r="O101" s="1"/>
  <c r="N102"/>
  <c r="N101" s="1"/>
  <c r="Q97"/>
  <c r="Q96" s="1"/>
  <c r="P97"/>
  <c r="P96" s="1"/>
  <c r="O97"/>
  <c r="O96" s="1"/>
  <c r="N97"/>
  <c r="N96" s="1"/>
  <c r="Q92"/>
  <c r="Q91" s="1"/>
  <c r="P92"/>
  <c r="P91" s="1"/>
  <c r="O92"/>
  <c r="O91" s="1"/>
  <c r="N92"/>
  <c r="N91" s="1"/>
  <c r="Q87"/>
  <c r="P87"/>
  <c r="O87"/>
  <c r="N87"/>
  <c r="N86" s="1"/>
  <c r="N85" s="1"/>
  <c r="Q86"/>
  <c r="Q85" s="1"/>
  <c r="P86"/>
  <c r="P85" s="1"/>
  <c r="O86"/>
  <c r="O85" s="1"/>
  <c r="Q82"/>
  <c r="Q81" s="1"/>
  <c r="P82"/>
  <c r="P81" s="1"/>
  <c r="O82"/>
  <c r="O81" s="1"/>
  <c r="N82"/>
  <c r="N81" s="1"/>
  <c r="Q77"/>
  <c r="Q76" s="1"/>
  <c r="Q75" s="1"/>
  <c r="P77"/>
  <c r="P76" s="1"/>
  <c r="P75" s="1"/>
  <c r="O77"/>
  <c r="O76" s="1"/>
  <c r="N77"/>
  <c r="N76" s="1"/>
  <c r="Q72"/>
  <c r="Q71" s="1"/>
  <c r="P72"/>
  <c r="P71" s="1"/>
  <c r="O72"/>
  <c r="O71" s="1"/>
  <c r="N72"/>
  <c r="N71" s="1"/>
  <c r="Q67"/>
  <c r="P67"/>
  <c r="O67"/>
  <c r="O66" s="1"/>
  <c r="N67"/>
  <c r="N66" s="1"/>
  <c r="Q66"/>
  <c r="P66"/>
  <c r="Q62"/>
  <c r="Q61" s="1"/>
  <c r="P62"/>
  <c r="P61" s="1"/>
  <c r="O62"/>
  <c r="O61" s="1"/>
  <c r="N62"/>
  <c r="N61" s="1"/>
  <c r="Q57"/>
  <c r="Q56" s="1"/>
  <c r="P57"/>
  <c r="P56" s="1"/>
  <c r="O57"/>
  <c r="N57"/>
  <c r="N56" s="1"/>
  <c r="O56"/>
  <c r="Q49"/>
  <c r="Q48" s="1"/>
  <c r="Q47" s="1"/>
  <c r="Q46" s="1"/>
  <c r="P49"/>
  <c r="P48" s="1"/>
  <c r="P47" s="1"/>
  <c r="P46" s="1"/>
  <c r="O49"/>
  <c r="O48" s="1"/>
  <c r="O47" s="1"/>
  <c r="O46" s="1"/>
  <c r="N49"/>
  <c r="N48" s="1"/>
  <c r="N47" s="1"/>
  <c r="Q43"/>
  <c r="P43"/>
  <c r="P42" s="1"/>
  <c r="O43"/>
  <c r="O42" s="1"/>
  <c r="N43"/>
  <c r="N42" s="1"/>
  <c r="Q42"/>
  <c r="Q39"/>
  <c r="Q38" s="1"/>
  <c r="P39"/>
  <c r="P38" s="1"/>
  <c r="O39"/>
  <c r="O38" s="1"/>
  <c r="N39"/>
  <c r="N38" s="1"/>
  <c r="Q34"/>
  <c r="Q33" s="1"/>
  <c r="P34"/>
  <c r="P33" s="1"/>
  <c r="O34"/>
  <c r="O33" s="1"/>
  <c r="O32" s="1"/>
  <c r="O31" s="1"/>
  <c r="Q29"/>
  <c r="Q28" s="1"/>
  <c r="Q27" s="1"/>
  <c r="P29"/>
  <c r="P28" s="1"/>
  <c r="P27" s="1"/>
  <c r="O29"/>
  <c r="O28" s="1"/>
  <c r="O27" s="1"/>
  <c r="N29"/>
  <c r="N28" s="1"/>
  <c r="N27" s="1"/>
  <c r="Q24"/>
  <c r="P24"/>
  <c r="O24"/>
  <c r="N24"/>
  <c r="N23" s="1"/>
  <c r="N22" s="1"/>
  <c r="N21" s="1"/>
  <c r="Q23"/>
  <c r="Q22" s="1"/>
  <c r="Q21" s="1"/>
  <c r="P23"/>
  <c r="P22" s="1"/>
  <c r="P21" s="1"/>
  <c r="O23"/>
  <c r="O22" s="1"/>
  <c r="O21" s="1"/>
  <c r="Q16"/>
  <c r="Q15" s="1"/>
  <c r="Q14" s="1"/>
  <c r="P16"/>
  <c r="P15" s="1"/>
  <c r="P14" s="1"/>
  <c r="O16"/>
  <c r="O15" s="1"/>
  <c r="O14" s="1"/>
  <c r="M1326"/>
  <c r="L1326"/>
  <c r="M1325"/>
  <c r="L1325"/>
  <c r="M1324"/>
  <c r="L1324"/>
  <c r="M1322"/>
  <c r="L1322"/>
  <c r="M1321"/>
  <c r="L1321"/>
  <c r="M1320"/>
  <c r="L1320"/>
  <c r="M1319"/>
  <c r="L1319"/>
  <c r="M1318"/>
  <c r="L1318"/>
  <c r="M1314"/>
  <c r="L1314"/>
  <c r="M1313"/>
  <c r="L1313"/>
  <c r="M1312"/>
  <c r="L1312"/>
  <c r="M1310"/>
  <c r="L1310"/>
  <c r="M1300"/>
  <c r="L1300"/>
  <c r="M1299"/>
  <c r="L1299"/>
  <c r="M1296"/>
  <c r="L1296"/>
  <c r="M1295"/>
  <c r="L1295"/>
  <c r="M1294"/>
  <c r="L1294"/>
  <c r="M1292"/>
  <c r="L1292"/>
  <c r="M1291"/>
  <c r="L1291"/>
  <c r="M1290"/>
  <c r="L1290"/>
  <c r="M1289"/>
  <c r="L1289"/>
  <c r="M1286"/>
  <c r="L1286"/>
  <c r="M1285"/>
  <c r="L1285"/>
  <c r="M1284"/>
  <c r="L1284"/>
  <c r="M1283"/>
  <c r="L1283"/>
  <c r="M1282"/>
  <c r="L1282"/>
  <c r="M1281"/>
  <c r="L1281"/>
  <c r="M1274"/>
  <c r="L1274"/>
  <c r="M1272"/>
  <c r="L1272"/>
  <c r="M1271"/>
  <c r="L1271"/>
  <c r="M1268"/>
  <c r="L1268"/>
  <c r="M1267"/>
  <c r="L1267"/>
  <c r="M1263"/>
  <c r="L1263"/>
  <c r="M1262"/>
  <c r="L1262"/>
  <c r="M1261"/>
  <c r="L1261"/>
  <c r="M1258"/>
  <c r="L1258"/>
  <c r="M1257"/>
  <c r="L1257"/>
  <c r="M1253"/>
  <c r="L1253"/>
  <c r="M1252"/>
  <c r="L1252"/>
  <c r="M1251"/>
  <c r="L1251"/>
  <c r="L1250" s="1"/>
  <c r="L1249" s="1"/>
  <c r="M1250"/>
  <c r="M1249" s="1"/>
  <c r="M1242"/>
  <c r="L1242"/>
  <c r="M1240"/>
  <c r="L1240"/>
  <c r="M1239"/>
  <c r="L1239"/>
  <c r="M1238"/>
  <c r="L1238"/>
  <c r="M1236"/>
  <c r="L1236"/>
  <c r="M1234"/>
  <c r="L1234"/>
  <c r="M1233"/>
  <c r="L1233"/>
  <c r="M1232"/>
  <c r="L1232"/>
  <c r="M1231"/>
  <c r="L1231"/>
  <c r="M1230"/>
  <c r="L1230"/>
  <c r="M1227"/>
  <c r="L1227"/>
  <c r="M1226"/>
  <c r="L1226"/>
  <c r="M1225"/>
  <c r="L1225"/>
  <c r="M1223"/>
  <c r="L1223"/>
  <c r="M1222"/>
  <c r="L1222"/>
  <c r="M1214"/>
  <c r="L1214"/>
  <c r="M1213"/>
  <c r="L1213"/>
  <c r="M1211"/>
  <c r="L1211"/>
  <c r="M1210"/>
  <c r="L1210"/>
  <c r="M1207"/>
  <c r="L1207"/>
  <c r="M1206"/>
  <c r="L1206"/>
  <c r="M1200"/>
  <c r="L1200"/>
  <c r="M1199"/>
  <c r="L1199"/>
  <c r="M1197"/>
  <c r="L1197"/>
  <c r="M1196"/>
  <c r="L1196"/>
  <c r="M1195"/>
  <c r="L1195"/>
  <c r="M1187"/>
  <c r="L1187"/>
  <c r="M1186"/>
  <c r="L1186"/>
  <c r="M1184"/>
  <c r="L1184"/>
  <c r="M1183"/>
  <c r="L1183"/>
  <c r="M1182"/>
  <c r="L1182"/>
  <c r="M1181"/>
  <c r="L1181"/>
  <c r="M1180"/>
  <c r="L1180"/>
  <c r="M1178"/>
  <c r="L1178"/>
  <c r="M1177"/>
  <c r="L1177"/>
  <c r="M1176"/>
  <c r="L1176"/>
  <c r="M1174"/>
  <c r="L1174"/>
  <c r="M1171"/>
  <c r="L1171"/>
  <c r="M1170"/>
  <c r="L1170"/>
  <c r="M1164"/>
  <c r="L1164"/>
  <c r="M1163"/>
  <c r="L1163"/>
  <c r="M1161"/>
  <c r="L1161"/>
  <c r="M1160"/>
  <c r="L1160"/>
  <c r="M1159"/>
  <c r="L1159"/>
  <c r="M1156"/>
  <c r="L1156"/>
  <c r="M1154"/>
  <c r="L1154"/>
  <c r="M1153"/>
  <c r="L1153"/>
  <c r="M1150"/>
  <c r="L1150"/>
  <c r="M1146"/>
  <c r="L1146"/>
  <c r="M1145"/>
  <c r="L1145"/>
  <c r="M1142"/>
  <c r="L1142"/>
  <c r="M1141"/>
  <c r="L1141"/>
  <c r="M1140"/>
  <c r="L1140"/>
  <c r="M1139"/>
  <c r="L1139"/>
  <c r="M1138"/>
  <c r="L1138"/>
  <c r="M1134"/>
  <c r="L1134"/>
  <c r="M1133"/>
  <c r="L1133"/>
  <c r="M1132"/>
  <c r="L1132"/>
  <c r="M1131"/>
  <c r="L1131"/>
  <c r="M1130"/>
  <c r="L1130"/>
  <c r="M1129"/>
  <c r="L1129"/>
  <c r="M1124"/>
  <c r="L1124"/>
  <c r="M1123"/>
  <c r="L1123"/>
  <c r="M1122"/>
  <c r="L1122"/>
  <c r="M1116"/>
  <c r="L1116"/>
  <c r="M1115"/>
  <c r="L1115"/>
  <c r="M1114"/>
  <c r="L1114"/>
  <c r="M1113"/>
  <c r="L1113"/>
  <c r="M1108"/>
  <c r="L1108"/>
  <c r="M1107"/>
  <c r="L1107"/>
  <c r="M1105"/>
  <c r="L1105"/>
  <c r="M1104"/>
  <c r="L1104"/>
  <c r="M1094"/>
  <c r="L1094"/>
  <c r="M1089"/>
  <c r="L1089"/>
  <c r="M1088"/>
  <c r="L1088"/>
  <c r="M1087"/>
  <c r="L1087"/>
  <c r="M1077"/>
  <c r="L1077"/>
  <c r="M1076"/>
  <c r="L1076"/>
  <c r="M1075"/>
  <c r="L1075"/>
  <c r="M1074"/>
  <c r="L1074"/>
  <c r="M1072"/>
  <c r="L1072"/>
  <c r="M1071"/>
  <c r="L1071"/>
  <c r="M1070"/>
  <c r="L1070"/>
  <c r="M1069"/>
  <c r="L1069"/>
  <c r="M1066"/>
  <c r="L1066"/>
  <c r="M1065"/>
  <c r="L1065"/>
  <c r="M1064"/>
  <c r="L1064"/>
  <c r="M1063"/>
  <c r="L1063"/>
  <c r="M1060"/>
  <c r="L1060"/>
  <c r="M1059"/>
  <c r="L1059"/>
  <c r="M1058"/>
  <c r="L1058"/>
  <c r="M1057"/>
  <c r="L1057"/>
  <c r="M1056"/>
  <c r="L1056"/>
  <c r="L1051"/>
  <c r="L1050" s="1"/>
  <c r="L1049" s="1"/>
  <c r="L1048" s="1"/>
  <c r="M1043"/>
  <c r="L1043"/>
  <c r="M1010"/>
  <c r="L1010"/>
  <c r="M1009"/>
  <c r="L1009"/>
  <c r="M1008"/>
  <c r="L1008"/>
  <c r="M1007"/>
  <c r="L1007"/>
  <c r="M1006"/>
  <c r="L1006"/>
  <c r="M988"/>
  <c r="L988"/>
  <c r="M987"/>
  <c r="L987"/>
  <c r="M985"/>
  <c r="L985"/>
  <c r="M983"/>
  <c r="L983"/>
  <c r="M982"/>
  <c r="L982"/>
  <c r="M980"/>
  <c r="L980"/>
  <c r="M979"/>
  <c r="L979"/>
  <c r="M978"/>
  <c r="L978"/>
  <c r="M977"/>
  <c r="L977"/>
  <c r="M976"/>
  <c r="L976"/>
  <c r="M1039"/>
  <c r="L1039"/>
  <c r="M1037"/>
  <c r="L1037"/>
  <c r="M1036"/>
  <c r="L1036"/>
  <c r="M1034"/>
  <c r="L1034"/>
  <c r="M1032"/>
  <c r="L1032"/>
  <c r="M1031"/>
  <c r="L1031"/>
  <c r="M1030"/>
  <c r="L1030"/>
  <c r="M1029"/>
  <c r="L1029"/>
  <c r="M1020"/>
  <c r="L1020"/>
  <c r="M1017"/>
  <c r="L1017"/>
  <c r="M1016"/>
  <c r="L1016"/>
  <c r="M1015"/>
  <c r="L1015"/>
  <c r="M1014"/>
  <c r="L1014"/>
  <c r="M975"/>
  <c r="L975"/>
  <c r="M973"/>
  <c r="L973"/>
  <c r="M972"/>
  <c r="L972"/>
  <c r="M971"/>
  <c r="L971"/>
  <c r="M969"/>
  <c r="L969"/>
  <c r="M968"/>
  <c r="L968"/>
  <c r="M966"/>
  <c r="M965" s="1"/>
  <c r="M964" s="1"/>
  <c r="L966"/>
  <c r="L965" s="1"/>
  <c r="L964" s="1"/>
  <c r="M954"/>
  <c r="L954"/>
  <c r="M953"/>
  <c r="L953"/>
  <c r="M952"/>
  <c r="L952"/>
  <c r="M951"/>
  <c r="L951"/>
  <c r="M949"/>
  <c r="L949"/>
  <c r="M948"/>
  <c r="L948"/>
  <c r="M947"/>
  <c r="L947"/>
  <c r="M946"/>
  <c r="L946"/>
  <c r="M944"/>
  <c r="L944"/>
  <c r="M943"/>
  <c r="L943"/>
  <c r="M942"/>
  <c r="L942"/>
  <c r="M941"/>
  <c r="L941"/>
  <c r="M939"/>
  <c r="L939"/>
  <c r="M932"/>
  <c r="L932"/>
  <c r="M931"/>
  <c r="L931"/>
  <c r="M921"/>
  <c r="L921"/>
  <c r="M920"/>
  <c r="L920"/>
  <c r="M918"/>
  <c r="L918"/>
  <c r="M917"/>
  <c r="L917"/>
  <c r="M915"/>
  <c r="L915"/>
  <c r="M912"/>
  <c r="L912"/>
  <c r="M911"/>
  <c r="L911"/>
  <c r="M909"/>
  <c r="L909"/>
  <c r="M908"/>
  <c r="L908"/>
  <c r="M907"/>
  <c r="L907"/>
  <c r="M906"/>
  <c r="L906"/>
  <c r="M905"/>
  <c r="L905"/>
  <c r="M897"/>
  <c r="L897"/>
  <c r="M896"/>
  <c r="L896"/>
  <c r="M895"/>
  <c r="L895"/>
  <c r="M892"/>
  <c r="L892"/>
  <c r="M891"/>
  <c r="L891"/>
  <c r="M890"/>
  <c r="L890"/>
  <c r="M889"/>
  <c r="L889"/>
  <c r="M885"/>
  <c r="L885"/>
  <c r="M883"/>
  <c r="L883"/>
  <c r="M882"/>
  <c r="L882"/>
  <c r="M881"/>
  <c r="L881"/>
  <c r="M872"/>
  <c r="L872"/>
  <c r="M866"/>
  <c r="L866"/>
  <c r="M865"/>
  <c r="L865"/>
  <c r="M864"/>
  <c r="L864"/>
  <c r="M855"/>
  <c r="L855"/>
  <c r="M852"/>
  <c r="L852"/>
  <c r="M847"/>
  <c r="L847"/>
  <c r="M844"/>
  <c r="L844"/>
  <c r="M843"/>
  <c r="L843"/>
  <c r="M842"/>
  <c r="L842"/>
  <c r="M841"/>
  <c r="L841"/>
  <c r="M839"/>
  <c r="L839"/>
  <c r="M838"/>
  <c r="L838"/>
  <c r="M837"/>
  <c r="L837"/>
  <c r="M828"/>
  <c r="L828"/>
  <c r="M826"/>
  <c r="L826"/>
  <c r="M825"/>
  <c r="L825"/>
  <c r="M824"/>
  <c r="L824"/>
  <c r="M823"/>
  <c r="L823"/>
  <c r="M822"/>
  <c r="L822"/>
  <c r="M817"/>
  <c r="L817"/>
  <c r="M816"/>
  <c r="L816"/>
  <c r="M815"/>
  <c r="L815"/>
  <c r="M814"/>
  <c r="L814"/>
  <c r="M813"/>
  <c r="L813"/>
  <c r="M805"/>
  <c r="L805"/>
  <c r="M804"/>
  <c r="L804"/>
  <c r="M803"/>
  <c r="L803"/>
  <c r="M802"/>
  <c r="L802"/>
  <c r="M800"/>
  <c r="L800"/>
  <c r="M799"/>
  <c r="L799"/>
  <c r="M798"/>
  <c r="L798"/>
  <c r="M795"/>
  <c r="L795"/>
  <c r="M794"/>
  <c r="L794"/>
  <c r="M793"/>
  <c r="L793"/>
  <c r="M792"/>
  <c r="L792"/>
  <c r="M790"/>
  <c r="L790"/>
  <c r="M789"/>
  <c r="L789"/>
  <c r="M788"/>
  <c r="L788"/>
  <c r="M787"/>
  <c r="L787"/>
  <c r="M784"/>
  <c r="L784"/>
  <c r="M783"/>
  <c r="L783"/>
  <c r="M782"/>
  <c r="L782"/>
  <c r="M779"/>
  <c r="L779"/>
  <c r="M778"/>
  <c r="L778"/>
  <c r="M777"/>
  <c r="L777"/>
  <c r="M776"/>
  <c r="L776"/>
  <c r="M773"/>
  <c r="L773"/>
  <c r="M772"/>
  <c r="L772"/>
  <c r="M757"/>
  <c r="L757"/>
  <c r="M756"/>
  <c r="L756"/>
  <c r="M755"/>
  <c r="L755"/>
  <c r="M753"/>
  <c r="L753"/>
  <c r="M752"/>
  <c r="L752"/>
  <c r="M751"/>
  <c r="L751"/>
  <c r="M750"/>
  <c r="L750"/>
  <c r="M749"/>
  <c r="L749"/>
  <c r="M748"/>
  <c r="L748"/>
  <c r="M731"/>
  <c r="L731"/>
  <c r="M730"/>
  <c r="L730"/>
  <c r="M729"/>
  <c r="L729"/>
  <c r="M728"/>
  <c r="L728"/>
  <c r="M720"/>
  <c r="L720"/>
  <c r="M719"/>
  <c r="L719"/>
  <c r="M718"/>
  <c r="L718"/>
  <c r="M717"/>
  <c r="L717"/>
  <c r="M706"/>
  <c r="L706"/>
  <c r="M703"/>
  <c r="L703"/>
  <c r="M702"/>
  <c r="L702"/>
  <c r="M701"/>
  <c r="L701"/>
  <c r="M699"/>
  <c r="L699"/>
  <c r="M698"/>
  <c r="L698"/>
  <c r="M697"/>
  <c r="L697"/>
  <c r="M696"/>
  <c r="L696"/>
  <c r="M695"/>
  <c r="L695"/>
  <c r="M692"/>
  <c r="L692"/>
  <c r="M691"/>
  <c r="L691"/>
  <c r="M690"/>
  <c r="L690"/>
  <c r="M689"/>
  <c r="L689"/>
  <c r="M688"/>
  <c r="L688"/>
  <c r="M687"/>
  <c r="L687"/>
  <c r="M681"/>
  <c r="L681"/>
  <c r="M680"/>
  <c r="L680"/>
  <c r="M679"/>
  <c r="L679"/>
  <c r="M678"/>
  <c r="L678"/>
  <c r="M677"/>
  <c r="L677"/>
  <c r="M676"/>
  <c r="L676"/>
  <c r="M671"/>
  <c r="L671"/>
  <c r="M670"/>
  <c r="L670"/>
  <c r="L669" s="1"/>
  <c r="L668" s="1"/>
  <c r="L667" s="1"/>
  <c r="L666" s="1"/>
  <c r="M669"/>
  <c r="M668" s="1"/>
  <c r="M667" s="1"/>
  <c r="M666" s="1"/>
  <c r="M644"/>
  <c r="L644"/>
  <c r="M643"/>
  <c r="L643"/>
  <c r="M641"/>
  <c r="L641"/>
  <c r="M640"/>
  <c r="L640"/>
  <c r="M639"/>
  <c r="L639"/>
  <c r="M630"/>
  <c r="L630"/>
  <c r="M627"/>
  <c r="L627"/>
  <c r="M626"/>
  <c r="L626"/>
  <c r="M622"/>
  <c r="L622"/>
  <c r="M621"/>
  <c r="L621"/>
  <c r="M620"/>
  <c r="L620"/>
  <c r="M614"/>
  <c r="L614"/>
  <c r="L613" s="1"/>
  <c r="L612" s="1"/>
  <c r="M613"/>
  <c r="M612" s="1"/>
  <c r="M596"/>
  <c r="M595" s="1"/>
  <c r="M579"/>
  <c r="L579"/>
  <c r="M578"/>
  <c r="L578"/>
  <c r="M567"/>
  <c r="L567"/>
  <c r="M566"/>
  <c r="L566"/>
  <c r="M565"/>
  <c r="L565"/>
  <c r="M563"/>
  <c r="L563"/>
  <c r="M562"/>
  <c r="L562"/>
  <c r="M560"/>
  <c r="L560"/>
  <c r="M559"/>
  <c r="L559"/>
  <c r="M557"/>
  <c r="L557"/>
  <c r="M556"/>
  <c r="L556"/>
  <c r="M554"/>
  <c r="L554"/>
  <c r="M553"/>
  <c r="L553"/>
  <c r="M547"/>
  <c r="L547"/>
  <c r="M546"/>
  <c r="L546"/>
  <c r="M545"/>
  <c r="L545"/>
  <c r="L544" s="1"/>
  <c r="M544"/>
  <c r="M536"/>
  <c r="L536"/>
  <c r="L535" s="1"/>
  <c r="M535"/>
  <c r="M526"/>
  <c r="L526"/>
  <c r="M525"/>
  <c r="L525"/>
  <c r="M524"/>
  <c r="L524"/>
  <c r="M523"/>
  <c r="L523"/>
  <c r="M521"/>
  <c r="L521"/>
  <c r="M520"/>
  <c r="L520"/>
  <c r="M517"/>
  <c r="L517"/>
  <c r="M516"/>
  <c r="L516"/>
  <c r="M512"/>
  <c r="L512"/>
  <c r="M511"/>
  <c r="L511"/>
  <c r="M510"/>
  <c r="L510"/>
  <c r="M509"/>
  <c r="L509"/>
  <c r="M508"/>
  <c r="L508"/>
  <c r="M505"/>
  <c r="L505"/>
  <c r="M504"/>
  <c r="L504"/>
  <c r="M503"/>
  <c r="L503"/>
  <c r="M502"/>
  <c r="L502"/>
  <c r="M501"/>
  <c r="L501"/>
  <c r="M498"/>
  <c r="L498"/>
  <c r="M497"/>
  <c r="L497"/>
  <c r="M496"/>
  <c r="L496"/>
  <c r="M495"/>
  <c r="L495"/>
  <c r="M491"/>
  <c r="L491"/>
  <c r="M490"/>
  <c r="L490"/>
  <c r="M489"/>
  <c r="L489"/>
  <c r="M484"/>
  <c r="L484"/>
  <c r="M483"/>
  <c r="L483"/>
  <c r="M482"/>
  <c r="L482"/>
  <c r="M481"/>
  <c r="L481"/>
  <c r="M473"/>
  <c r="L473"/>
  <c r="M472"/>
  <c r="L472"/>
  <c r="M461"/>
  <c r="L461"/>
  <c r="M460"/>
  <c r="L460"/>
  <c r="M459"/>
  <c r="L459"/>
  <c r="M441"/>
  <c r="L441"/>
  <c r="M440"/>
  <c r="M439" s="1"/>
  <c r="M438" s="1"/>
  <c r="L440"/>
  <c r="L439" s="1"/>
  <c r="L438" s="1"/>
  <c r="M435"/>
  <c r="L435"/>
  <c r="M434"/>
  <c r="L434"/>
  <c r="M433"/>
  <c r="L433"/>
  <c r="M432"/>
  <c r="L432"/>
  <c r="M428"/>
  <c r="L428"/>
  <c r="M427"/>
  <c r="L427"/>
  <c r="M424"/>
  <c r="L424"/>
  <c r="M423"/>
  <c r="L423"/>
  <c r="M420"/>
  <c r="L420"/>
  <c r="M419"/>
  <c r="L419"/>
  <c r="M415"/>
  <c r="L415"/>
  <c r="M414"/>
  <c r="L414"/>
  <c r="M413"/>
  <c r="L413"/>
  <c r="M412"/>
  <c r="L412"/>
  <c r="M411"/>
  <c r="L411"/>
  <c r="M409"/>
  <c r="L409"/>
  <c r="M408"/>
  <c r="L408"/>
  <c r="M407"/>
  <c r="L407"/>
  <c r="M406"/>
  <c r="L406"/>
  <c r="M405"/>
  <c r="L405"/>
  <c r="M391"/>
  <c r="L391"/>
  <c r="M390"/>
  <c r="L390"/>
  <c r="M389"/>
  <c r="L389"/>
  <c r="M388"/>
  <c r="L388"/>
  <c r="M386"/>
  <c r="L386"/>
  <c r="M385"/>
  <c r="L385"/>
  <c r="M384"/>
  <c r="L384"/>
  <c r="M383"/>
  <c r="L383"/>
  <c r="M382"/>
  <c r="L382"/>
  <c r="M381"/>
  <c r="L381"/>
  <c r="M380"/>
  <c r="L380"/>
  <c r="M376"/>
  <c r="L376"/>
  <c r="M375"/>
  <c r="L375"/>
  <c r="M374"/>
  <c r="L374"/>
  <c r="M373"/>
  <c r="L373"/>
  <c r="M372"/>
  <c r="L372"/>
  <c r="M371"/>
  <c r="L371"/>
  <c r="M364"/>
  <c r="L364"/>
  <c r="M363"/>
  <c r="L363"/>
  <c r="M362"/>
  <c r="L362"/>
  <c r="M361"/>
  <c r="L361"/>
  <c r="M360"/>
  <c r="L360"/>
  <c r="M359"/>
  <c r="L359"/>
  <c r="M356"/>
  <c r="L356"/>
  <c r="M355"/>
  <c r="L355"/>
  <c r="M354"/>
  <c r="L354"/>
  <c r="M352"/>
  <c r="L352"/>
  <c r="M351"/>
  <c r="L351"/>
  <c r="M349"/>
  <c r="L349"/>
  <c r="M348"/>
  <c r="L348"/>
  <c r="M347"/>
  <c r="L347"/>
  <c r="M345"/>
  <c r="L345"/>
  <c r="M344"/>
  <c r="L344"/>
  <c r="M341"/>
  <c r="L341"/>
  <c r="M340"/>
  <c r="L340"/>
  <c r="M339"/>
  <c r="L339"/>
  <c r="M338"/>
  <c r="L338"/>
  <c r="M336"/>
  <c r="L336"/>
  <c r="M335"/>
  <c r="L335"/>
  <c r="M334"/>
  <c r="L334"/>
  <c r="M333"/>
  <c r="L333"/>
  <c r="M332"/>
  <c r="L332"/>
  <c r="M331"/>
  <c r="L331"/>
  <c r="M330"/>
  <c r="L330"/>
  <c r="M327"/>
  <c r="L327"/>
  <c r="M326"/>
  <c r="L326"/>
  <c r="M325"/>
  <c r="L325"/>
  <c r="M324"/>
  <c r="L324"/>
  <c r="M320"/>
  <c r="L320"/>
  <c r="M319"/>
  <c r="L319"/>
  <c r="M318"/>
  <c r="L318"/>
  <c r="M308"/>
  <c r="L308"/>
  <c r="M307"/>
  <c r="L307"/>
  <c r="M304"/>
  <c r="L304"/>
  <c r="M303"/>
  <c r="L303"/>
  <c r="M299"/>
  <c r="L299"/>
  <c r="M298"/>
  <c r="L298"/>
  <c r="M297"/>
  <c r="L297"/>
  <c r="L296" s="1"/>
  <c r="L295" s="1"/>
  <c r="L294" s="1"/>
  <c r="M291"/>
  <c r="L291"/>
  <c r="M290"/>
  <c r="L290"/>
  <c r="M286"/>
  <c r="L286"/>
  <c r="M285"/>
  <c r="L285"/>
  <c r="M284"/>
  <c r="L284"/>
  <c r="M283"/>
  <c r="L283"/>
  <c r="M282"/>
  <c r="L282"/>
  <c r="M281"/>
  <c r="L281"/>
  <c r="M280"/>
  <c r="L280"/>
  <c r="M278"/>
  <c r="L278"/>
  <c r="M277"/>
  <c r="L277"/>
  <c r="M276"/>
  <c r="L276"/>
  <c r="M275"/>
  <c r="L275"/>
  <c r="M272"/>
  <c r="L272"/>
  <c r="M271"/>
  <c r="L271"/>
  <c r="M270"/>
  <c r="L270"/>
  <c r="M268"/>
  <c r="L268"/>
  <c r="M267"/>
  <c r="L267"/>
  <c r="M266"/>
  <c r="L266"/>
  <c r="L265" s="1"/>
  <c r="M265"/>
  <c r="M258"/>
  <c r="L258"/>
  <c r="M257"/>
  <c r="L257"/>
  <c r="L256" s="1"/>
  <c r="M256"/>
  <c r="M251" s="1"/>
  <c r="M249"/>
  <c r="L249"/>
  <c r="M248"/>
  <c r="L248"/>
  <c r="M247"/>
  <c r="L247"/>
  <c r="M246"/>
  <c r="L246"/>
  <c r="M243"/>
  <c r="M241" s="1"/>
  <c r="L243"/>
  <c r="L241" s="1"/>
  <c r="M240"/>
  <c r="L240"/>
  <c r="M239"/>
  <c r="L239"/>
  <c r="M226"/>
  <c r="L226"/>
  <c r="M225"/>
  <c r="L225"/>
  <c r="M223"/>
  <c r="M222" s="1"/>
  <c r="L223"/>
  <c r="L222" s="1"/>
  <c r="M221"/>
  <c r="M220" s="1"/>
  <c r="M219" s="1"/>
  <c r="M216"/>
  <c r="L216"/>
  <c r="M215"/>
  <c r="L215"/>
  <c r="M211"/>
  <c r="L211"/>
  <c r="M210"/>
  <c r="L210"/>
  <c r="M198"/>
  <c r="L198"/>
  <c r="M197"/>
  <c r="L197"/>
  <c r="M195"/>
  <c r="L195"/>
  <c r="M194"/>
  <c r="L194"/>
  <c r="M193"/>
  <c r="L193"/>
  <c r="M192"/>
  <c r="L192"/>
  <c r="M190"/>
  <c r="L190"/>
  <c r="M189"/>
  <c r="L189"/>
  <c r="M188"/>
  <c r="L188"/>
  <c r="M187"/>
  <c r="L187"/>
  <c r="M186"/>
  <c r="L186"/>
  <c r="M183"/>
  <c r="L183"/>
  <c r="M182"/>
  <c r="L182"/>
  <c r="M181"/>
  <c r="L181"/>
  <c r="M180"/>
  <c r="L180"/>
  <c r="M178"/>
  <c r="L178"/>
  <c r="M177"/>
  <c r="L177"/>
  <c r="M176"/>
  <c r="L176"/>
  <c r="M175"/>
  <c r="L175"/>
  <c r="M172"/>
  <c r="L172"/>
  <c r="M171"/>
  <c r="L171"/>
  <c r="M170"/>
  <c r="L170"/>
  <c r="M169"/>
  <c r="L169"/>
  <c r="M166"/>
  <c r="L166"/>
  <c r="M165"/>
  <c r="L165"/>
  <c r="M162"/>
  <c r="L162"/>
  <c r="M161"/>
  <c r="L161"/>
  <c r="M157"/>
  <c r="L157"/>
  <c r="M156"/>
  <c r="L156"/>
  <c r="M155"/>
  <c r="L155"/>
  <c r="M154"/>
  <c r="L154"/>
  <c r="M151"/>
  <c r="L151"/>
  <c r="M150"/>
  <c r="L150"/>
  <c r="M148"/>
  <c r="L148"/>
  <c r="M147"/>
  <c r="L147"/>
  <c r="M144"/>
  <c r="L144"/>
  <c r="M143"/>
  <c r="L143"/>
  <c r="M139"/>
  <c r="L139"/>
  <c r="M138"/>
  <c r="L138"/>
  <c r="M137"/>
  <c r="L137"/>
  <c r="M136"/>
  <c r="L136"/>
  <c r="M135"/>
  <c r="L135"/>
  <c r="M134"/>
  <c r="L134"/>
  <c r="M132"/>
  <c r="L132"/>
  <c r="M131"/>
  <c r="L131"/>
  <c r="M130"/>
  <c r="L130"/>
  <c r="M129"/>
  <c r="L129"/>
  <c r="M127"/>
  <c r="L127"/>
  <c r="M126"/>
  <c r="L126"/>
  <c r="M125"/>
  <c r="L125"/>
  <c r="M124"/>
  <c r="L124"/>
  <c r="M121"/>
  <c r="L121"/>
  <c r="M120"/>
  <c r="L120"/>
  <c r="M119"/>
  <c r="L119"/>
  <c r="M118"/>
  <c r="L118"/>
  <c r="M114"/>
  <c r="L114"/>
  <c r="M113"/>
  <c r="L113"/>
  <c r="M111"/>
  <c r="L111"/>
  <c r="M110"/>
  <c r="L110"/>
  <c r="M107"/>
  <c r="L107"/>
  <c r="M106"/>
  <c r="L106"/>
  <c r="M102"/>
  <c r="L102"/>
  <c r="M101"/>
  <c r="L101"/>
  <c r="M100"/>
  <c r="L100"/>
  <c r="M97"/>
  <c r="L97"/>
  <c r="M96"/>
  <c r="L96"/>
  <c r="M92"/>
  <c r="L92"/>
  <c r="M91"/>
  <c r="L91"/>
  <c r="M90"/>
  <c r="L90"/>
  <c r="M87"/>
  <c r="L87"/>
  <c r="M86"/>
  <c r="L86"/>
  <c r="M85"/>
  <c r="L85"/>
  <c r="M82"/>
  <c r="L82"/>
  <c r="M81"/>
  <c r="L81"/>
  <c r="M77"/>
  <c r="L77"/>
  <c r="M76"/>
  <c r="L76"/>
  <c r="M75"/>
  <c r="L75"/>
  <c r="M72"/>
  <c r="L72"/>
  <c r="M71"/>
  <c r="L71"/>
  <c r="M67"/>
  <c r="L67"/>
  <c r="M66"/>
  <c r="L66"/>
  <c r="M65"/>
  <c r="L65"/>
  <c r="M62"/>
  <c r="L62"/>
  <c r="M61"/>
  <c r="L61"/>
  <c r="M57"/>
  <c r="L57"/>
  <c r="M56"/>
  <c r="L56"/>
  <c r="M55"/>
  <c r="L55"/>
  <c r="M54"/>
  <c r="L54"/>
  <c r="M53"/>
  <c r="L53"/>
  <c r="M52"/>
  <c r="L52"/>
  <c r="M49"/>
  <c r="L49"/>
  <c r="M48"/>
  <c r="L48"/>
  <c r="M47"/>
  <c r="L47"/>
  <c r="M46"/>
  <c r="L46"/>
  <c r="M43"/>
  <c r="L43"/>
  <c r="M42"/>
  <c r="L42"/>
  <c r="M39"/>
  <c r="L39"/>
  <c r="M38"/>
  <c r="L38"/>
  <c r="M34"/>
  <c r="L34"/>
  <c r="M33"/>
  <c r="L33"/>
  <c r="M32"/>
  <c r="L32"/>
  <c r="M31"/>
  <c r="L31"/>
  <c r="M29"/>
  <c r="L29"/>
  <c r="M28"/>
  <c r="L28"/>
  <c r="M27"/>
  <c r="L27"/>
  <c r="M24"/>
  <c r="L24"/>
  <c r="M23"/>
  <c r="L23"/>
  <c r="M22"/>
  <c r="L22"/>
  <c r="M21"/>
  <c r="L21"/>
  <c r="M20"/>
  <c r="L20"/>
  <c r="M19"/>
  <c r="L19"/>
  <c r="M16"/>
  <c r="L16"/>
  <c r="M15"/>
  <c r="L15"/>
  <c r="M14"/>
  <c r="L14"/>
  <c r="M13"/>
  <c r="L13"/>
  <c r="M12"/>
  <c r="L12"/>
  <c r="M11"/>
  <c r="L11"/>
  <c r="K1326"/>
  <c r="K1325" s="1"/>
  <c r="K1324" s="1"/>
  <c r="K1322"/>
  <c r="K1321" s="1"/>
  <c r="K1320" s="1"/>
  <c r="K1314"/>
  <c r="K1313" s="1"/>
  <c r="K1312" s="1"/>
  <c r="K1310"/>
  <c r="K1300"/>
  <c r="K1296"/>
  <c r="K1295" s="1"/>
  <c r="K1292"/>
  <c r="K1291" s="1"/>
  <c r="K1286"/>
  <c r="K1285" s="1"/>
  <c r="K1284" s="1"/>
  <c r="K1283" s="1"/>
  <c r="K1282" s="1"/>
  <c r="K1274"/>
  <c r="K1272"/>
  <c r="K1271" s="1"/>
  <c r="K1268"/>
  <c r="K1267" s="1"/>
  <c r="K1263"/>
  <c r="K1262" s="1"/>
  <c r="K1258"/>
  <c r="K1257" s="1"/>
  <c r="K1253"/>
  <c r="K1252" s="1"/>
  <c r="K1242"/>
  <c r="K1240"/>
  <c r="K1239" s="1"/>
  <c r="K1236"/>
  <c r="K1234"/>
  <c r="K1227"/>
  <c r="K1226" s="1"/>
  <c r="K1225" s="1"/>
  <c r="K1223"/>
  <c r="K1222" s="1"/>
  <c r="K1214"/>
  <c r="K1213" s="1"/>
  <c r="K1211"/>
  <c r="K1207"/>
  <c r="K1206" s="1"/>
  <c r="K1200"/>
  <c r="K1199" s="1"/>
  <c r="K1197"/>
  <c r="K1196" s="1"/>
  <c r="K1187"/>
  <c r="K1186" s="1"/>
  <c r="K1184"/>
  <c r="K1183" s="1"/>
  <c r="K1178"/>
  <c r="K1177" s="1"/>
  <c r="K1176" s="1"/>
  <c r="K1174"/>
  <c r="K1171"/>
  <c r="K1164"/>
  <c r="K1163" s="1"/>
  <c r="K1161"/>
  <c r="K1160" s="1"/>
  <c r="K1156"/>
  <c r="K1154"/>
  <c r="K1150"/>
  <c r="K1146"/>
  <c r="K1142"/>
  <c r="K1141" s="1"/>
  <c r="K1134"/>
  <c r="K1133" s="1"/>
  <c r="K1132" s="1"/>
  <c r="K1131" s="1"/>
  <c r="K1130" s="1"/>
  <c r="K1129" s="1"/>
  <c r="K1124"/>
  <c r="K1123" s="1"/>
  <c r="K1122" s="1"/>
  <c r="K1116"/>
  <c r="K1115" s="1"/>
  <c r="K1114" s="1"/>
  <c r="K1113" s="1"/>
  <c r="K1108"/>
  <c r="K1107" s="1"/>
  <c r="K1105"/>
  <c r="K1094"/>
  <c r="K1077"/>
  <c r="K1076" s="1"/>
  <c r="K1075" s="1"/>
  <c r="K1074" s="1"/>
  <c r="K1072"/>
  <c r="K1071" s="1"/>
  <c r="K1070" s="1"/>
  <c r="K1069" s="1"/>
  <c r="K1066"/>
  <c r="K1065" s="1"/>
  <c r="K1064" s="1"/>
  <c r="K1063" s="1"/>
  <c r="K1060"/>
  <c r="K1059" s="1"/>
  <c r="K1058" s="1"/>
  <c r="K1057" s="1"/>
  <c r="K1043"/>
  <c r="K1010"/>
  <c r="K1009" s="1"/>
  <c r="K1008" s="1"/>
  <c r="K1007" s="1"/>
  <c r="K988"/>
  <c r="K987" s="1"/>
  <c r="K985"/>
  <c r="K983"/>
  <c r="K980"/>
  <c r="K979" s="1"/>
  <c r="K1039"/>
  <c r="K1037"/>
  <c r="K1034"/>
  <c r="K1032"/>
  <c r="K1020"/>
  <c r="K1017"/>
  <c r="K1016" s="1"/>
  <c r="K973"/>
  <c r="K972" s="1"/>
  <c r="K971" s="1"/>
  <c r="K969"/>
  <c r="K968" s="1"/>
  <c r="K966"/>
  <c r="K965" s="1"/>
  <c r="K954"/>
  <c r="K953" s="1"/>
  <c r="K952" s="1"/>
  <c r="K951" s="1"/>
  <c r="K949"/>
  <c r="K948" s="1"/>
  <c r="K947" s="1"/>
  <c r="K944"/>
  <c r="K943" s="1"/>
  <c r="K942" s="1"/>
  <c r="K941" s="1"/>
  <c r="K939"/>
  <c r="K932"/>
  <c r="K921"/>
  <c r="K920" s="1"/>
  <c r="K918"/>
  <c r="K915"/>
  <c r="K912"/>
  <c r="K911" s="1"/>
  <c r="K909"/>
  <c r="K897"/>
  <c r="K896" s="1"/>
  <c r="K895" s="1"/>
  <c r="K892"/>
  <c r="K891" s="1"/>
  <c r="K890" s="1"/>
  <c r="K889" s="1"/>
  <c r="K885"/>
  <c r="K883" s="1"/>
  <c r="K882" s="1"/>
  <c r="K881" s="1"/>
  <c r="K866"/>
  <c r="K865" s="1"/>
  <c r="K864" s="1"/>
  <c r="K847"/>
  <c r="K844"/>
  <c r="K839"/>
  <c r="K838" s="1"/>
  <c r="K837" s="1"/>
  <c r="K826"/>
  <c r="K825" s="1"/>
  <c r="K824" s="1"/>
  <c r="K823" s="1"/>
  <c r="K817"/>
  <c r="K816" s="1"/>
  <c r="K815" s="1"/>
  <c r="K814" s="1"/>
  <c r="K805"/>
  <c r="K804" s="1"/>
  <c r="K803" s="1"/>
  <c r="K802" s="1"/>
  <c r="K800"/>
  <c r="K799" s="1"/>
  <c r="K798" s="1"/>
  <c r="K795"/>
  <c r="K794" s="1"/>
  <c r="K793" s="1"/>
  <c r="K792" s="1"/>
  <c r="K790"/>
  <c r="K789" s="1"/>
  <c r="K788" s="1"/>
  <c r="K787" s="1"/>
  <c r="K784"/>
  <c r="K783" s="1"/>
  <c r="K782" s="1"/>
  <c r="K779"/>
  <c r="K778" s="1"/>
  <c r="K777" s="1"/>
  <c r="K773"/>
  <c r="K772" s="1"/>
  <c r="K757"/>
  <c r="K756" s="1"/>
  <c r="K755" s="1"/>
  <c r="K753"/>
  <c r="K752" s="1"/>
  <c r="K751" s="1"/>
  <c r="K731"/>
  <c r="K730" s="1"/>
  <c r="K729" s="1"/>
  <c r="K728" s="1"/>
  <c r="K720"/>
  <c r="K719" s="1"/>
  <c r="K718" s="1"/>
  <c r="K717" s="1"/>
  <c r="K706"/>
  <c r="K703" s="1"/>
  <c r="K702" s="1"/>
  <c r="K701" s="1"/>
  <c r="K699"/>
  <c r="K698" s="1"/>
  <c r="K697" s="1"/>
  <c r="K692"/>
  <c r="K691" s="1"/>
  <c r="K690" s="1"/>
  <c r="K689" s="1"/>
  <c r="K681"/>
  <c r="K680" s="1"/>
  <c r="K679" s="1"/>
  <c r="K678" s="1"/>
  <c r="K677" s="1"/>
  <c r="K676" s="1"/>
  <c r="K671"/>
  <c r="K670" s="1"/>
  <c r="K669" s="1"/>
  <c r="K668" s="1"/>
  <c r="K667" s="1"/>
  <c r="K666" s="1"/>
  <c r="K644"/>
  <c r="K643" s="1"/>
  <c r="K639" s="1"/>
  <c r="K641"/>
  <c r="K640" s="1"/>
  <c r="K630"/>
  <c r="K627"/>
  <c r="K626" s="1"/>
  <c r="K622"/>
  <c r="K621" s="1"/>
  <c r="K596"/>
  <c r="K595" s="1"/>
  <c r="K579"/>
  <c r="K578" s="1"/>
  <c r="K567"/>
  <c r="K566" s="1"/>
  <c r="K563"/>
  <c r="K562" s="1"/>
  <c r="K560"/>
  <c r="K559" s="1"/>
  <c r="K557"/>
  <c r="K556" s="1"/>
  <c r="K554"/>
  <c r="K553" s="1"/>
  <c r="K547"/>
  <c r="K546" s="1"/>
  <c r="K536"/>
  <c r="K526"/>
  <c r="K525" s="1"/>
  <c r="K524" s="1"/>
  <c r="K523" s="1"/>
  <c r="K521"/>
  <c r="K520" s="1"/>
  <c r="K517" s="1"/>
  <c r="K516" s="1"/>
  <c r="K512"/>
  <c r="K511" s="1"/>
  <c r="K510" s="1"/>
  <c r="K509" s="1"/>
  <c r="K505"/>
  <c r="K504" s="1"/>
  <c r="K503" s="1"/>
  <c r="K502" s="1"/>
  <c r="K501" s="1"/>
  <c r="K498"/>
  <c r="K497" s="1"/>
  <c r="K496" s="1"/>
  <c r="K495" s="1"/>
  <c r="K491"/>
  <c r="K490" s="1"/>
  <c r="K489" s="1"/>
  <c r="K473"/>
  <c r="K472" s="1"/>
  <c r="K461"/>
  <c r="K460" s="1"/>
  <c r="K440"/>
  <c r="K439" s="1"/>
  <c r="K435"/>
  <c r="K434" s="1"/>
  <c r="K433" s="1"/>
  <c r="K432" s="1"/>
  <c r="K428"/>
  <c r="K427" s="1"/>
  <c r="K424"/>
  <c r="K423" s="1"/>
  <c r="K420"/>
  <c r="K419" s="1"/>
  <c r="K409"/>
  <c r="K408" s="1"/>
  <c r="K407" s="1"/>
  <c r="K406" s="1"/>
  <c r="K405" s="1"/>
  <c r="K391"/>
  <c r="K390" s="1"/>
  <c r="K389" s="1"/>
  <c r="K388" s="1"/>
  <c r="K386"/>
  <c r="K385" s="1"/>
  <c r="K384" s="1"/>
  <c r="K383" s="1"/>
  <c r="K382" s="1"/>
  <c r="K376"/>
  <c r="K375" s="1"/>
  <c r="K374" s="1"/>
  <c r="K373" s="1"/>
  <c r="K372" s="1"/>
  <c r="K371" s="1"/>
  <c r="K364"/>
  <c r="K363" s="1"/>
  <c r="K362" s="1"/>
  <c r="K361" s="1"/>
  <c r="K360" s="1"/>
  <c r="K359" s="1"/>
  <c r="K356"/>
  <c r="K355" s="1"/>
  <c r="K354" s="1"/>
  <c r="K352"/>
  <c r="K351" s="1"/>
  <c r="K349"/>
  <c r="K348" s="1"/>
  <c r="K345"/>
  <c r="K344" s="1"/>
  <c r="K341"/>
  <c r="K340" s="1"/>
  <c r="K336"/>
  <c r="K335" s="1"/>
  <c r="K334" s="1"/>
  <c r="K333" s="1"/>
  <c r="K327"/>
  <c r="K326" s="1"/>
  <c r="K325" s="1"/>
  <c r="K324" s="1"/>
  <c r="K320"/>
  <c r="K319" s="1"/>
  <c r="K318" s="1"/>
  <c r="K308"/>
  <c r="K307" s="1"/>
  <c r="K304"/>
  <c r="K303" s="1"/>
  <c r="K291"/>
  <c r="K290" s="1"/>
  <c r="K286"/>
  <c r="K285" s="1"/>
  <c r="K278"/>
  <c r="K277" s="1"/>
  <c r="K276" s="1"/>
  <c r="K275" s="1"/>
  <c r="K272"/>
  <c r="K271" s="1"/>
  <c r="K270" s="1"/>
  <c r="K268"/>
  <c r="K267" s="1"/>
  <c r="K266" s="1"/>
  <c r="K265" s="1"/>
  <c r="K258"/>
  <c r="K257" s="1"/>
  <c r="K256" s="1"/>
  <c r="K251" s="1"/>
  <c r="K249"/>
  <c r="K248" s="1"/>
  <c r="K247" s="1"/>
  <c r="K246" s="1"/>
  <c r="K243"/>
  <c r="K223"/>
  <c r="K216"/>
  <c r="K215" s="1"/>
  <c r="K211"/>
  <c r="K210" s="1"/>
  <c r="K198"/>
  <c r="K197" s="1"/>
  <c r="K195"/>
  <c r="K194" s="1"/>
  <c r="K190"/>
  <c r="K189" s="1"/>
  <c r="K188" s="1"/>
  <c r="K187" s="1"/>
  <c r="K183"/>
  <c r="K182" s="1"/>
  <c r="K181" s="1"/>
  <c r="K180" s="1"/>
  <c r="K178"/>
  <c r="K177" s="1"/>
  <c r="K176" s="1"/>
  <c r="K175" s="1"/>
  <c r="K172"/>
  <c r="K171" s="1"/>
  <c r="K170" s="1"/>
  <c r="K169" s="1"/>
  <c r="K166"/>
  <c r="K165" s="1"/>
  <c r="K162"/>
  <c r="K161" s="1"/>
  <c r="K157"/>
  <c r="K156" s="1"/>
  <c r="K151"/>
  <c r="K150" s="1"/>
  <c r="K148"/>
  <c r="K147" s="1"/>
  <c r="K144"/>
  <c r="K143" s="1"/>
  <c r="K139"/>
  <c r="K138" s="1"/>
  <c r="K132"/>
  <c r="K131" s="1"/>
  <c r="K130" s="1"/>
  <c r="K129" s="1"/>
  <c r="K127"/>
  <c r="K126" s="1"/>
  <c r="K125" s="1"/>
  <c r="K124" s="1"/>
  <c r="K121"/>
  <c r="K120" s="1"/>
  <c r="K119" s="1"/>
  <c r="K118" s="1"/>
  <c r="K114"/>
  <c r="K113" s="1"/>
  <c r="K111"/>
  <c r="K110" s="1"/>
  <c r="K107"/>
  <c r="K106" s="1"/>
  <c r="K102"/>
  <c r="K101" s="1"/>
  <c r="K97"/>
  <c r="K96" s="1"/>
  <c r="K92"/>
  <c r="K91" s="1"/>
  <c r="K87"/>
  <c r="K86" s="1"/>
  <c r="K85" s="1"/>
  <c r="K82"/>
  <c r="K81" s="1"/>
  <c r="K77"/>
  <c r="K76" s="1"/>
  <c r="K72"/>
  <c r="K71" s="1"/>
  <c r="K67"/>
  <c r="K66" s="1"/>
  <c r="K62"/>
  <c r="K61" s="1"/>
  <c r="K57"/>
  <c r="K56" s="1"/>
  <c r="K49"/>
  <c r="K48" s="1"/>
  <c r="K47" s="1"/>
  <c r="K46" s="1"/>
  <c r="K43"/>
  <c r="K42" s="1"/>
  <c r="K39"/>
  <c r="K38" s="1"/>
  <c r="K34"/>
  <c r="K33" s="1"/>
  <c r="K29"/>
  <c r="K28" s="1"/>
  <c r="K27" s="1"/>
  <c r="K24"/>
  <c r="K23" s="1"/>
  <c r="K22" s="1"/>
  <c r="K21" s="1"/>
  <c r="J498"/>
  <c r="J497" s="1"/>
  <c r="J496" s="1"/>
  <c r="J495" s="1"/>
  <c r="J1043"/>
  <c r="J805"/>
  <c r="J731"/>
  <c r="J730" s="1"/>
  <c r="J729" s="1"/>
  <c r="J728" s="1"/>
  <c r="J641"/>
  <c r="J640" s="1"/>
  <c r="J563"/>
  <c r="J562" s="1"/>
  <c r="J557"/>
  <c r="J556" s="1"/>
  <c r="J441"/>
  <c r="J440" s="1"/>
  <c r="J439" s="1"/>
  <c r="J438" s="1"/>
  <c r="J435"/>
  <c r="J434" s="1"/>
  <c r="J433" s="1"/>
  <c r="J432" s="1"/>
  <c r="J409"/>
  <c r="J408" s="1"/>
  <c r="J407" s="1"/>
  <c r="J406" s="1"/>
  <c r="J405" s="1"/>
  <c r="J1118"/>
  <c r="N1118" s="1"/>
  <c r="J704"/>
  <c r="N704" s="1"/>
  <c r="J1227"/>
  <c r="J1226" s="1"/>
  <c r="J1225" s="1"/>
  <c r="J1214"/>
  <c r="J1213" s="1"/>
  <c r="J1296"/>
  <c r="J894"/>
  <c r="N894" s="1"/>
  <c r="N892" s="1"/>
  <c r="N891" s="1"/>
  <c r="N890" s="1"/>
  <c r="N889" s="1"/>
  <c r="J1117"/>
  <c r="J1116" s="1"/>
  <c r="J1115" s="1"/>
  <c r="J1114" s="1"/>
  <c r="J1113" s="1"/>
  <c r="J826"/>
  <c r="J825" s="1"/>
  <c r="J824" s="1"/>
  <c r="J823" s="1"/>
  <c r="J1039"/>
  <c r="J912"/>
  <c r="J911" s="1"/>
  <c r="J779"/>
  <c r="J778" s="1"/>
  <c r="J777" s="1"/>
  <c r="J720"/>
  <c r="J211"/>
  <c r="J210" s="1"/>
  <c r="J1326"/>
  <c r="J1325" s="1"/>
  <c r="J1324" s="1"/>
  <c r="J1319" s="1"/>
  <c r="J1318" s="1"/>
  <c r="J1322"/>
  <c r="J1321" s="1"/>
  <c r="J1320" s="1"/>
  <c r="J1314"/>
  <c r="J1313" s="1"/>
  <c r="J1312" s="1"/>
  <c r="J1310"/>
  <c r="J1300"/>
  <c r="J1295"/>
  <c r="J1292"/>
  <c r="J1291" s="1"/>
  <c r="J1286"/>
  <c r="J1285" s="1"/>
  <c r="J1284" s="1"/>
  <c r="J1283" s="1"/>
  <c r="J1282" s="1"/>
  <c r="J1274"/>
  <c r="J1272"/>
  <c r="J1271" s="1"/>
  <c r="J1268"/>
  <c r="J1267" s="1"/>
  <c r="J1263"/>
  <c r="J1262" s="1"/>
  <c r="J1258"/>
  <c r="J1257" s="1"/>
  <c r="J1253"/>
  <c r="J1252" s="1"/>
  <c r="J1242"/>
  <c r="J1240"/>
  <c r="J1239" s="1"/>
  <c r="J1236"/>
  <c r="J1234"/>
  <c r="J1223"/>
  <c r="J1222" s="1"/>
  <c r="J1211"/>
  <c r="J1207"/>
  <c r="J1206" s="1"/>
  <c r="J1200"/>
  <c r="J1199" s="1"/>
  <c r="J1197"/>
  <c r="J1196" s="1"/>
  <c r="J1187"/>
  <c r="J1186" s="1"/>
  <c r="J1184"/>
  <c r="J1183" s="1"/>
  <c r="J1178"/>
  <c r="J1177" s="1"/>
  <c r="J1176" s="1"/>
  <c r="J1174"/>
  <c r="J1171"/>
  <c r="J1164"/>
  <c r="J1163" s="1"/>
  <c r="J1161"/>
  <c r="J1160" s="1"/>
  <c r="J1156"/>
  <c r="J1154"/>
  <c r="J1150"/>
  <c r="J1146"/>
  <c r="J1142"/>
  <c r="J1141" s="1"/>
  <c r="J1134"/>
  <c r="J1133" s="1"/>
  <c r="J1132" s="1"/>
  <c r="J1131" s="1"/>
  <c r="J1130" s="1"/>
  <c r="J1129" s="1"/>
  <c r="J1124"/>
  <c r="J1123" s="1"/>
  <c r="J1122" s="1"/>
  <c r="J1108"/>
  <c r="J1107" s="1"/>
  <c r="J1105"/>
  <c r="J1094"/>
  <c r="J1077"/>
  <c r="J1076" s="1"/>
  <c r="J1075" s="1"/>
  <c r="J1074" s="1"/>
  <c r="J1072"/>
  <c r="J1071" s="1"/>
  <c r="J1070" s="1"/>
  <c r="J1069" s="1"/>
  <c r="J1066"/>
  <c r="J1065" s="1"/>
  <c r="J1064" s="1"/>
  <c r="J1063" s="1"/>
  <c r="J1060"/>
  <c r="J1059" s="1"/>
  <c r="J1058" s="1"/>
  <c r="J1057" s="1"/>
  <c r="J1051"/>
  <c r="J1050" s="1"/>
  <c r="J1049" s="1"/>
  <c r="J1048" s="1"/>
  <c r="J1010"/>
  <c r="J1009" s="1"/>
  <c r="J1008" s="1"/>
  <c r="J1007" s="1"/>
  <c r="J1006" s="1"/>
  <c r="J988"/>
  <c r="J987" s="1"/>
  <c r="J985"/>
  <c r="J983"/>
  <c r="J980"/>
  <c r="J979" s="1"/>
  <c r="J1037"/>
  <c r="J1036" s="1"/>
  <c r="J1034"/>
  <c r="J1032"/>
  <c r="J1020"/>
  <c r="J1017"/>
  <c r="J1016" s="1"/>
  <c r="J973"/>
  <c r="J972" s="1"/>
  <c r="J971" s="1"/>
  <c r="J969"/>
  <c r="J968" s="1"/>
  <c r="J966"/>
  <c r="J965" s="1"/>
  <c r="J954"/>
  <c r="J953" s="1"/>
  <c r="J952" s="1"/>
  <c r="J951" s="1"/>
  <c r="J949"/>
  <c r="J948" s="1"/>
  <c r="J947" s="1"/>
  <c r="J944"/>
  <c r="J943" s="1"/>
  <c r="J942" s="1"/>
  <c r="J941" s="1"/>
  <c r="J939"/>
  <c r="J932"/>
  <c r="J921"/>
  <c r="J920" s="1"/>
  <c r="J918"/>
  <c r="J915"/>
  <c r="J909"/>
  <c r="J897"/>
  <c r="J896" s="1"/>
  <c r="J895" s="1"/>
  <c r="J885"/>
  <c r="J884"/>
  <c r="J867"/>
  <c r="J866" s="1"/>
  <c r="J865" s="1"/>
  <c r="J864" s="1"/>
  <c r="J853"/>
  <c r="K853" s="1"/>
  <c r="J847"/>
  <c r="J844"/>
  <c r="J839"/>
  <c r="J838" s="1"/>
  <c r="J837" s="1"/>
  <c r="J817"/>
  <c r="J816" s="1"/>
  <c r="J815" s="1"/>
  <c r="J814" s="1"/>
  <c r="J804"/>
  <c r="J803" s="1"/>
  <c r="J802" s="1"/>
  <c r="J800"/>
  <c r="J799" s="1"/>
  <c r="J798" s="1"/>
  <c r="J784"/>
  <c r="J783" s="1"/>
  <c r="J782" s="1"/>
  <c r="J795"/>
  <c r="J794" s="1"/>
  <c r="J793" s="1"/>
  <c r="J792" s="1"/>
  <c r="J790"/>
  <c r="J789" s="1"/>
  <c r="J788" s="1"/>
  <c r="J787" s="1"/>
  <c r="J773"/>
  <c r="J772" s="1"/>
  <c r="J757"/>
  <c r="J756" s="1"/>
  <c r="J755" s="1"/>
  <c r="J753"/>
  <c r="J752" s="1"/>
  <c r="J751" s="1"/>
  <c r="J719"/>
  <c r="J718" s="1"/>
  <c r="J717" s="1"/>
  <c r="J706"/>
  <c r="J699"/>
  <c r="J698" s="1"/>
  <c r="J697" s="1"/>
  <c r="J692"/>
  <c r="J691" s="1"/>
  <c r="J690" s="1"/>
  <c r="J689" s="1"/>
  <c r="J681"/>
  <c r="J680" s="1"/>
  <c r="J679" s="1"/>
  <c r="J678" s="1"/>
  <c r="J677" s="1"/>
  <c r="J676" s="1"/>
  <c r="J671"/>
  <c r="J670" s="1"/>
  <c r="J669" s="1"/>
  <c r="J668" s="1"/>
  <c r="J667" s="1"/>
  <c r="J666" s="1"/>
  <c r="J644"/>
  <c r="J643" s="1"/>
  <c r="J639" s="1"/>
  <c r="J630"/>
  <c r="J627"/>
  <c r="J626" s="1"/>
  <c r="J622"/>
  <c r="J621" s="1"/>
  <c r="J597"/>
  <c r="J596" s="1"/>
  <c r="J595" s="1"/>
  <c r="J590" s="1"/>
  <c r="J589" s="1"/>
  <c r="J588" s="1"/>
  <c r="J579"/>
  <c r="J578" s="1"/>
  <c r="J567"/>
  <c r="J566" s="1"/>
  <c r="J560"/>
  <c r="J559" s="1"/>
  <c r="J554"/>
  <c r="J553" s="1"/>
  <c r="J547"/>
  <c r="J546" s="1"/>
  <c r="J536"/>
  <c r="J535" s="1"/>
  <c r="J526"/>
  <c r="J525" s="1"/>
  <c r="J524" s="1"/>
  <c r="J523" s="1"/>
  <c r="J521"/>
  <c r="J520" s="1"/>
  <c r="J517" s="1"/>
  <c r="J516" s="1"/>
  <c r="J511"/>
  <c r="J510" s="1"/>
  <c r="J509" s="1"/>
  <c r="J505"/>
  <c r="J504" s="1"/>
  <c r="J503" s="1"/>
  <c r="J502" s="1"/>
  <c r="J501" s="1"/>
  <c r="J491"/>
  <c r="J490" s="1"/>
  <c r="J489" s="1"/>
  <c r="J473"/>
  <c r="J472" s="1"/>
  <c r="J461"/>
  <c r="J460" s="1"/>
  <c r="J428"/>
  <c r="J427" s="1"/>
  <c r="J424"/>
  <c r="J423" s="1"/>
  <c r="J420"/>
  <c r="J419" s="1"/>
  <c r="J391"/>
  <c r="J390" s="1"/>
  <c r="J389" s="1"/>
  <c r="J388" s="1"/>
  <c r="J386"/>
  <c r="J385" s="1"/>
  <c r="J384" s="1"/>
  <c r="J383" s="1"/>
  <c r="J382" s="1"/>
  <c r="J376"/>
  <c r="J375" s="1"/>
  <c r="J374" s="1"/>
  <c r="J373" s="1"/>
  <c r="J372" s="1"/>
  <c r="J371" s="1"/>
  <c r="J364"/>
  <c r="J363" s="1"/>
  <c r="J362" s="1"/>
  <c r="J361" s="1"/>
  <c r="J360" s="1"/>
  <c r="J359" s="1"/>
  <c r="J356"/>
  <c r="J355" s="1"/>
  <c r="J354" s="1"/>
  <c r="J352"/>
  <c r="J351" s="1"/>
  <c r="J349"/>
  <c r="J348" s="1"/>
  <c r="J345"/>
  <c r="J344" s="1"/>
  <c r="J341"/>
  <c r="J340" s="1"/>
  <c r="J336"/>
  <c r="J335" s="1"/>
  <c r="J334" s="1"/>
  <c r="J333" s="1"/>
  <c r="J327"/>
  <c r="J326" s="1"/>
  <c r="J325" s="1"/>
  <c r="J324" s="1"/>
  <c r="J320"/>
  <c r="J319" s="1"/>
  <c r="J318" s="1"/>
  <c r="J308"/>
  <c r="J307" s="1"/>
  <c r="J304"/>
  <c r="J303" s="1"/>
  <c r="J291"/>
  <c r="J290" s="1"/>
  <c r="J286"/>
  <c r="J285" s="1"/>
  <c r="J278"/>
  <c r="J277" s="1"/>
  <c r="J276" s="1"/>
  <c r="J275" s="1"/>
  <c r="J272"/>
  <c r="J271" s="1"/>
  <c r="J270" s="1"/>
  <c r="J268"/>
  <c r="J267" s="1"/>
  <c r="J266" s="1"/>
  <c r="J265" s="1"/>
  <c r="J258"/>
  <c r="J257" s="1"/>
  <c r="J256" s="1"/>
  <c r="J251" s="1"/>
  <c r="J249"/>
  <c r="J248" s="1"/>
  <c r="J247" s="1"/>
  <c r="J246" s="1"/>
  <c r="J243"/>
  <c r="J223"/>
  <c r="J216"/>
  <c r="J215" s="1"/>
  <c r="J198"/>
  <c r="J197" s="1"/>
  <c r="J195"/>
  <c r="J194" s="1"/>
  <c r="J190"/>
  <c r="J189" s="1"/>
  <c r="J188" s="1"/>
  <c r="J187" s="1"/>
  <c r="J183"/>
  <c r="J182" s="1"/>
  <c r="J181" s="1"/>
  <c r="J180" s="1"/>
  <c r="J178"/>
  <c r="J177" s="1"/>
  <c r="J176" s="1"/>
  <c r="J175" s="1"/>
  <c r="J172"/>
  <c r="J171" s="1"/>
  <c r="J170" s="1"/>
  <c r="J169" s="1"/>
  <c r="J166"/>
  <c r="J165" s="1"/>
  <c r="J162"/>
  <c r="J161" s="1"/>
  <c r="J157"/>
  <c r="J156" s="1"/>
  <c r="J151"/>
  <c r="J150" s="1"/>
  <c r="J148"/>
  <c r="J147" s="1"/>
  <c r="J144"/>
  <c r="J143" s="1"/>
  <c r="J139"/>
  <c r="J138" s="1"/>
  <c r="J121"/>
  <c r="J120" s="1"/>
  <c r="J119" s="1"/>
  <c r="J118" s="1"/>
  <c r="J132"/>
  <c r="J131" s="1"/>
  <c r="J130" s="1"/>
  <c r="J129" s="1"/>
  <c r="J127"/>
  <c r="J126" s="1"/>
  <c r="J125" s="1"/>
  <c r="J124" s="1"/>
  <c r="J114"/>
  <c r="J113" s="1"/>
  <c r="J111"/>
  <c r="J110" s="1"/>
  <c r="J107"/>
  <c r="J106" s="1"/>
  <c r="J102"/>
  <c r="J101" s="1"/>
  <c r="J97"/>
  <c r="J96" s="1"/>
  <c r="J92"/>
  <c r="J91" s="1"/>
  <c r="J87"/>
  <c r="J86" s="1"/>
  <c r="J85" s="1"/>
  <c r="J82"/>
  <c r="J81" s="1"/>
  <c r="J77"/>
  <c r="J76" s="1"/>
  <c r="J72"/>
  <c r="J71" s="1"/>
  <c r="J67"/>
  <c r="J66" s="1"/>
  <c r="J62"/>
  <c r="J61" s="1"/>
  <c r="J57"/>
  <c r="J56" s="1"/>
  <c r="J49"/>
  <c r="J48" s="1"/>
  <c r="J47" s="1"/>
  <c r="J46" s="1"/>
  <c r="J43"/>
  <c r="J42" s="1"/>
  <c r="J39"/>
  <c r="J38" s="1"/>
  <c r="J34"/>
  <c r="J33" s="1"/>
  <c r="J29"/>
  <c r="J28" s="1"/>
  <c r="J27" s="1"/>
  <c r="J24"/>
  <c r="J23" s="1"/>
  <c r="J22" s="1"/>
  <c r="J21" s="1"/>
  <c r="J16"/>
  <c r="J15" s="1"/>
  <c r="J14" s="1"/>
  <c r="D41" i="3"/>
  <c r="J1153" i="5"/>
  <c r="J226"/>
  <c r="J225" s="1"/>
  <c r="J1170"/>
  <c r="N1233"/>
  <c r="N1232" s="1"/>
  <c r="N1231" s="1"/>
  <c r="N1230" s="1"/>
  <c r="P1145"/>
  <c r="N1117"/>
  <c r="N1153"/>
  <c r="O1170"/>
  <c r="Q1170"/>
  <c r="Q1153"/>
  <c r="N884"/>
  <c r="N982"/>
  <c r="N1031"/>
  <c r="N1030" s="1"/>
  <c r="O587"/>
  <c r="O585" s="1"/>
  <c r="O584" s="1"/>
  <c r="O583" s="1"/>
  <c r="O582" s="1"/>
  <c r="J852"/>
  <c r="N300"/>
  <c r="N416"/>
  <c r="Q374"/>
  <c r="Q373" s="1"/>
  <c r="Q372" s="1"/>
  <c r="Q371" s="1"/>
  <c r="K931"/>
  <c r="K299"/>
  <c r="K298" s="1"/>
  <c r="K415"/>
  <c r="K414" s="1"/>
  <c r="Q290"/>
  <c r="N883"/>
  <c r="N882" s="1"/>
  <c r="N881" s="1"/>
  <c r="N302"/>
  <c r="J299"/>
  <c r="J298" s="1"/>
  <c r="N418"/>
  <c r="J415"/>
  <c r="J414" s="1"/>
  <c r="J1299"/>
  <c r="J1294" s="1"/>
  <c r="J1089"/>
  <c r="J1088" s="1"/>
  <c r="J1087" s="1"/>
  <c r="N299"/>
  <c r="N298" s="1"/>
  <c r="K1089"/>
  <c r="K1088" s="1"/>
  <c r="K1087" s="1"/>
  <c r="K1153"/>
  <c r="O1029"/>
  <c r="Q1029"/>
  <c r="N648"/>
  <c r="N647" s="1"/>
  <c r="N1036"/>
  <c r="P1036"/>
  <c r="P1029" s="1"/>
  <c r="G729" i="2"/>
  <c r="G876"/>
  <c r="G878"/>
  <c r="O1195" i="5"/>
  <c r="G76" i="2"/>
  <c r="G23"/>
  <c r="G25"/>
  <c r="G29"/>
  <c r="G34"/>
  <c r="G38"/>
  <c r="G43"/>
  <c r="G45"/>
  <c r="G49"/>
  <c r="R92" i="5"/>
  <c r="R91" s="1"/>
  <c r="G83" i="2"/>
  <c r="G87"/>
  <c r="G95"/>
  <c r="G170"/>
  <c r="G182"/>
  <c r="G145"/>
  <c r="G146"/>
  <c r="G150"/>
  <c r="G154"/>
  <c r="G148"/>
  <c r="G158"/>
  <c r="G162"/>
  <c r="G15"/>
  <c r="G19"/>
  <c r="G247"/>
  <c r="R410" i="5"/>
  <c r="R492"/>
  <c r="R494"/>
  <c r="R514"/>
  <c r="R515"/>
  <c r="R536"/>
  <c r="R535" s="1"/>
  <c r="G100" i="2"/>
  <c r="G104"/>
  <c r="R672" i="5"/>
  <c r="R671" s="1"/>
  <c r="R670" s="1"/>
  <c r="R669" s="1"/>
  <c r="R668" s="1"/>
  <c r="R667" s="1"/>
  <c r="R666" s="1"/>
  <c r="G557" i="2"/>
  <c r="G556" s="1"/>
  <c r="G283"/>
  <c r="G384"/>
  <c r="N479" i="5"/>
  <c r="N478" s="1"/>
  <c r="N477" s="1"/>
  <c r="N759"/>
  <c r="N757" s="1"/>
  <c r="N756" s="1"/>
  <c r="N755" s="1"/>
  <c r="G77" i="2"/>
  <c r="G24"/>
  <c r="G28"/>
  <c r="G33"/>
  <c r="G35"/>
  <c r="G39"/>
  <c r="G44"/>
  <c r="G48"/>
  <c r="R87" i="5"/>
  <c r="R86" s="1"/>
  <c r="R85" s="1"/>
  <c r="G62" i="2"/>
  <c r="G82"/>
  <c r="R107" i="5"/>
  <c r="R106" s="1"/>
  <c r="G94" i="2"/>
  <c r="G169"/>
  <c r="G171"/>
  <c r="G175"/>
  <c r="R151" i="5"/>
  <c r="R150" s="1"/>
  <c r="R195"/>
  <c r="R194" s="1"/>
  <c r="G152" i="2"/>
  <c r="G149"/>
  <c r="G153"/>
  <c r="G147"/>
  <c r="G157"/>
  <c r="G159"/>
  <c r="G163"/>
  <c r="G257"/>
  <c r="G256" s="1"/>
  <c r="G14"/>
  <c r="G18"/>
  <c r="G248"/>
  <c r="G241"/>
  <c r="G144"/>
  <c r="G728"/>
  <c r="G687"/>
  <c r="R493" i="5"/>
  <c r="R513"/>
  <c r="G99" i="2"/>
  <c r="G101"/>
  <c r="G105"/>
  <c r="R644" i="5"/>
  <c r="R643" s="1"/>
  <c r="G284" i="2"/>
  <c r="G376"/>
  <c r="G385"/>
  <c r="N518" i="5"/>
  <c r="N517" s="1"/>
  <c r="N516" s="1"/>
  <c r="N602"/>
  <c r="N601" s="1"/>
  <c r="N600" s="1"/>
  <c r="N635"/>
  <c r="N634" s="1"/>
  <c r="N633" s="1"/>
  <c r="N632" s="1"/>
  <c r="N844"/>
  <c r="N843" s="1"/>
  <c r="G678" i="2"/>
  <c r="G677" s="1"/>
  <c r="G676" s="1"/>
  <c r="G675" s="1"/>
  <c r="G674" s="1"/>
  <c r="R386" i="5"/>
  <c r="R385" s="1"/>
  <c r="R384" s="1"/>
  <c r="R383" s="1"/>
  <c r="R382" s="1"/>
  <c r="R351"/>
  <c r="R344"/>
  <c r="R341"/>
  <c r="R340" s="1"/>
  <c r="R291"/>
  <c r="R290" s="1"/>
  <c r="R243"/>
  <c r="R216"/>
  <c r="R215" s="1"/>
  <c r="G143" i="2"/>
  <c r="G181"/>
  <c r="G86"/>
  <c r="R82" i="5"/>
  <c r="R81" s="1"/>
  <c r="R67"/>
  <c r="R66" s="1"/>
  <c r="R62"/>
  <c r="R61" s="1"/>
  <c r="R627"/>
  <c r="R626" s="1"/>
  <c r="G13" i="2"/>
  <c r="G93"/>
  <c r="G81"/>
  <c r="G61"/>
  <c r="G58"/>
  <c r="G57" s="1"/>
  <c r="G56" s="1"/>
  <c r="R77" i="5"/>
  <c r="R76" s="1"/>
  <c r="R72"/>
  <c r="R71" s="1"/>
  <c r="R57"/>
  <c r="R56" s="1"/>
  <c r="R16"/>
  <c r="R15" s="1"/>
  <c r="R14" s="1"/>
  <c r="G377" i="2"/>
  <c r="R753" i="5"/>
  <c r="R752" s="1"/>
  <c r="R751" s="1"/>
  <c r="R680"/>
  <c r="G685" i="2"/>
  <c r="G684" s="1"/>
  <c r="G703"/>
  <c r="R441" i="5"/>
  <c r="R440" s="1"/>
  <c r="R439" s="1"/>
  <c r="R438" s="1"/>
  <c r="G210" i="2"/>
  <c r="G209" s="1"/>
  <c r="G208" s="1"/>
  <c r="G207" s="1"/>
  <c r="R376" i="5"/>
  <c r="R375" s="1"/>
  <c r="R374" s="1"/>
  <c r="R373" s="1"/>
  <c r="R372" s="1"/>
  <c r="G232" i="2"/>
  <c r="G231" s="1"/>
  <c r="G230" s="1"/>
  <c r="G229" s="1"/>
  <c r="G228" s="1"/>
  <c r="R336" i="5"/>
  <c r="R335" s="1"/>
  <c r="R334" s="1"/>
  <c r="R333" s="1"/>
  <c r="G187" i="2"/>
  <c r="G186" s="1"/>
  <c r="G185" s="1"/>
  <c r="G184" s="1"/>
  <c r="R223" i="5"/>
  <c r="R222" s="1"/>
  <c r="R221" s="1"/>
  <c r="R220" s="1"/>
  <c r="G135" i="2"/>
  <c r="G134" s="1"/>
  <c r="G133" s="1"/>
  <c r="G132" s="1"/>
  <c r="R190" i="5"/>
  <c r="R189" s="1"/>
  <c r="R188" s="1"/>
  <c r="R187" s="1"/>
  <c r="G174" i="2"/>
  <c r="G727"/>
  <c r="R415" i="5"/>
  <c r="R414" s="1"/>
  <c r="G877" i="2"/>
  <c r="Q325" i="5"/>
  <c r="Q324" s="1"/>
  <c r="R1077"/>
  <c r="R1076" s="1"/>
  <c r="R1075" s="1"/>
  <c r="R1074" s="1"/>
  <c r="Q381"/>
  <c r="Q380" s="1"/>
  <c r="O565"/>
  <c r="R1090"/>
  <c r="N1090"/>
  <c r="N357"/>
  <c r="N356" s="1"/>
  <c r="N355" s="1"/>
  <c r="N354" s="1"/>
  <c r="R727"/>
  <c r="N903"/>
  <c r="N1125"/>
  <c r="N1124" s="1"/>
  <c r="N1123" s="1"/>
  <c r="N1122" s="1"/>
  <c r="N1168"/>
  <c r="N1163" s="1"/>
  <c r="N328"/>
  <c r="N327" s="1"/>
  <c r="N326" s="1"/>
  <c r="N325" s="1"/>
  <c r="N324" s="1"/>
  <c r="G860" i="2"/>
  <c r="G859" s="1"/>
  <c r="G858" s="1"/>
  <c r="G857" s="1"/>
  <c r="G856" s="1"/>
  <c r="R602" i="5"/>
  <c r="R601" s="1"/>
  <c r="R600" s="1"/>
  <c r="G855" i="2"/>
  <c r="G794"/>
  <c r="G793" s="1"/>
  <c r="G792" s="1"/>
  <c r="G791" s="1"/>
  <c r="G790" s="1"/>
  <c r="R560" i="5"/>
  <c r="R559" s="1"/>
  <c r="G776" i="2"/>
  <c r="G775" s="1"/>
  <c r="G774" s="1"/>
  <c r="G773" s="1"/>
  <c r="G772" s="1"/>
  <c r="R521" i="5"/>
  <c r="R520" s="1"/>
  <c r="G688" i="2"/>
  <c r="R485" i="5"/>
  <c r="R484" s="1"/>
  <c r="R483" s="1"/>
  <c r="N461"/>
  <c r="N460" s="1"/>
  <c r="N459" s="1"/>
  <c r="N457" s="1"/>
  <c r="N456" s="1"/>
  <c r="N455" s="1"/>
  <c r="G757" i="2"/>
  <c r="R424" i="5"/>
  <c r="R423" s="1"/>
  <c r="G739" i="2"/>
  <c r="G732"/>
  <c r="N381" i="5"/>
  <c r="N380" s="1"/>
  <c r="R1322"/>
  <c r="R1321" s="1"/>
  <c r="R1320" s="1"/>
  <c r="R1310"/>
  <c r="G1018" i="2"/>
  <c r="G604"/>
  <c r="G603" s="1"/>
  <c r="G602" s="1"/>
  <c r="R1156" i="5"/>
  <c r="R1153" s="1"/>
  <c r="Q1048"/>
  <c r="O1048"/>
  <c r="M1048"/>
  <c r="R847"/>
  <c r="G822" i="2"/>
  <c r="R795" i="5"/>
  <c r="R794" s="1"/>
  <c r="R793" s="1"/>
  <c r="R792" s="1"/>
  <c r="G413" i="2"/>
  <c r="R773" i="5"/>
  <c r="R772" s="1"/>
  <c r="G819" i="2"/>
  <c r="R720" i="5"/>
  <c r="R719" s="1"/>
  <c r="R718" s="1"/>
  <c r="R717" s="1"/>
  <c r="G993" i="2"/>
  <c r="G992" s="1"/>
  <c r="G991" s="1"/>
  <c r="R1184" i="5"/>
  <c r="R1183" s="1"/>
  <c r="K1182"/>
  <c r="N1182"/>
  <c r="G464" i="2"/>
  <c r="N1272" i="5"/>
  <c r="N1271" s="1"/>
  <c r="G72" i="2"/>
  <c r="G70" s="1"/>
  <c r="G69" s="1"/>
  <c r="R1258" i="5"/>
  <c r="R1257" s="1"/>
  <c r="G1043" i="2"/>
  <c r="G1042" s="1"/>
  <c r="G1041" s="1"/>
  <c r="R1234" i="5"/>
  <c r="G1046" i="2"/>
  <c r="G1045" s="1"/>
  <c r="G1044" s="1"/>
  <c r="R1236" i="5"/>
  <c r="R912"/>
  <c r="R911" s="1"/>
  <c r="G334" i="2"/>
  <c r="G333" s="1"/>
  <c r="G332" s="1"/>
  <c r="G331" s="1"/>
  <c r="G513"/>
  <c r="G512" s="1"/>
  <c r="G511" s="1"/>
  <c r="G510" s="1"/>
  <c r="G509" s="1"/>
  <c r="G982"/>
  <c r="G981" s="1"/>
  <c r="G980" s="1"/>
  <c r="G979" s="1"/>
  <c r="G978" s="1"/>
  <c r="R800" i="5"/>
  <c r="R799" s="1"/>
  <c r="R798" s="1"/>
  <c r="M646"/>
  <c r="M638" s="1"/>
  <c r="M637" s="1"/>
  <c r="N321"/>
  <c r="N320" s="1"/>
  <c r="N319" s="1"/>
  <c r="N318" s="1"/>
  <c r="G947" i="2"/>
  <c r="R166" i="5"/>
  <c r="R165" s="1"/>
  <c r="R130"/>
  <c r="N46"/>
  <c r="R420"/>
  <c r="R419" s="1"/>
  <c r="G733" i="2"/>
  <c r="R790" i="5"/>
  <c r="R789" s="1"/>
  <c r="R788" s="1"/>
  <c r="R787" s="1"/>
  <c r="R1107"/>
  <c r="G498" i="2"/>
  <c r="G497" s="1"/>
  <c r="G496" s="1"/>
  <c r="G495" s="1"/>
  <c r="G494" s="1"/>
  <c r="R1072" i="5"/>
  <c r="R1071" s="1"/>
  <c r="R1070" s="1"/>
  <c r="R1069" s="1"/>
  <c r="G463" i="2"/>
  <c r="G117"/>
  <c r="R1263" i="5"/>
  <c r="R1262" s="1"/>
  <c r="R1052"/>
  <c r="R1051" s="1"/>
  <c r="R1050" s="1"/>
  <c r="R1049" s="1"/>
  <c r="R1048" s="1"/>
  <c r="R157"/>
  <c r="R156" s="1"/>
  <c r="G934" i="2"/>
  <c r="N226" i="5"/>
  <c r="N225" s="1"/>
  <c r="K226"/>
  <c r="K225" s="1"/>
  <c r="G928" i="2"/>
  <c r="G926" s="1"/>
  <c r="G925" s="1"/>
  <c r="R43" i="5"/>
  <c r="R42" s="1"/>
  <c r="G940" i="2"/>
  <c r="R162" i="5"/>
  <c r="R161" s="1"/>
  <c r="G888" i="2"/>
  <c r="R308" i="5"/>
  <c r="R307" s="1"/>
  <c r="O75"/>
  <c r="R321"/>
  <c r="R320" s="1"/>
  <c r="R319" s="1"/>
  <c r="R318" s="1"/>
  <c r="R172"/>
  <c r="R171" s="1"/>
  <c r="R170" s="1"/>
  <c r="R169" s="1"/>
  <c r="R525"/>
  <c r="K508"/>
  <c r="G759" i="2"/>
  <c r="K438" i="5"/>
  <c r="G539" i="2"/>
  <c r="R473" i="5"/>
  <c r="R472" s="1"/>
  <c r="K459"/>
  <c r="K457" s="1"/>
  <c r="K456" s="1"/>
  <c r="K455" s="1"/>
  <c r="N118"/>
  <c r="O225"/>
  <c r="N187"/>
  <c r="G432" i="2"/>
  <c r="K1006" i="5"/>
  <c r="N1006"/>
  <c r="O1006"/>
  <c r="K221"/>
  <c r="K220" s="1"/>
  <c r="K222"/>
  <c r="O221"/>
  <c r="O220" s="1"/>
  <c r="O222"/>
  <c r="Q221"/>
  <c r="Q220" s="1"/>
  <c r="Q222"/>
  <c r="Q65"/>
  <c r="O750"/>
  <c r="O749" s="1"/>
  <c r="N1170"/>
  <c r="J221"/>
  <c r="J220" s="1"/>
  <c r="J222"/>
  <c r="P565"/>
  <c r="P1182"/>
  <c r="G270" i="2"/>
  <c r="G269" s="1"/>
  <c r="G915"/>
  <c r="R121" i="5"/>
  <c r="R120" s="1"/>
  <c r="R119" s="1"/>
  <c r="R118" s="1"/>
  <c r="G483" i="2"/>
  <c r="G482" s="1"/>
  <c r="G481" s="1"/>
  <c r="R966" i="5"/>
  <c r="R965" s="1"/>
  <c r="R973"/>
  <c r="R972" s="1"/>
  <c r="R971" s="1"/>
  <c r="G466" i="2"/>
  <c r="G906"/>
  <c r="R24" i="5"/>
  <c r="R23" s="1"/>
  <c r="R22" s="1"/>
  <c r="R21" s="1"/>
  <c r="G751" i="2"/>
  <c r="G750" s="1"/>
  <c r="G749" s="1"/>
  <c r="R428" i="5"/>
  <c r="R427" s="1"/>
  <c r="G487" i="2"/>
  <c r="G486" s="1"/>
  <c r="G485" s="1"/>
  <c r="G484" s="1"/>
  <c r="R969" i="5"/>
  <c r="R968" s="1"/>
  <c r="R1017"/>
  <c r="R1016" s="1"/>
  <c r="G425" i="2"/>
  <c r="G424" s="1"/>
  <c r="G423" s="1"/>
  <c r="Q100" i="5"/>
  <c r="O284"/>
  <c r="O283" s="1"/>
  <c r="O282" s="1"/>
  <c r="O281" s="1"/>
  <c r="O280" s="1"/>
  <c r="P978"/>
  <c r="P977" s="1"/>
  <c r="P976" s="1"/>
  <c r="R1066"/>
  <c r="R1065" s="1"/>
  <c r="R1064" s="1"/>
  <c r="R1063" s="1"/>
  <c r="Q411"/>
  <c r="N565"/>
  <c r="Q978"/>
  <c r="Q977" s="1"/>
  <c r="Q976" s="1"/>
  <c r="P1170"/>
  <c r="N597"/>
  <c r="N596" s="1"/>
  <c r="N595" s="1"/>
  <c r="N590" s="1"/>
  <c r="N589" s="1"/>
  <c r="N588" s="1"/>
  <c r="N898"/>
  <c r="N1052"/>
  <c r="N1051" s="1"/>
  <c r="N1050" s="1"/>
  <c r="N1049" s="1"/>
  <c r="N1048" s="1"/>
  <c r="G967" i="2"/>
  <c r="G761"/>
  <c r="G789"/>
  <c r="G788" s="1"/>
  <c r="G787" s="1"/>
  <c r="G786" s="1"/>
  <c r="R554" i="5"/>
  <c r="R553" s="1"/>
  <c r="G346" i="2"/>
  <c r="G1053"/>
  <c r="G1052" s="1"/>
  <c r="G1051" s="1"/>
  <c r="R1242" i="5"/>
  <c r="G961" i="2"/>
  <c r="G960" s="1"/>
  <c r="G959" s="1"/>
  <c r="G958" s="1"/>
  <c r="G957" s="1"/>
  <c r="R268" i="5"/>
  <c r="R267" s="1"/>
  <c r="R266" s="1"/>
  <c r="R265" s="1"/>
  <c r="G287" i="2"/>
  <c r="R816" i="5"/>
  <c r="R815" s="1"/>
  <c r="R814" s="1"/>
  <c r="G477" i="2"/>
  <c r="G828"/>
  <c r="G1012"/>
  <c r="G66"/>
  <c r="K1195" i="5"/>
  <c r="N651"/>
  <c r="N650" s="1"/>
  <c r="R1125"/>
  <c r="R1124" s="1"/>
  <c r="R1123" s="1"/>
  <c r="R1122" s="1"/>
  <c r="K908"/>
  <c r="N1021"/>
  <c r="N1020" s="1"/>
  <c r="N1015" s="1"/>
  <c r="N1014" s="1"/>
  <c r="G302" i="2"/>
  <c r="G621"/>
  <c r="G620" s="1"/>
  <c r="G619" s="1"/>
  <c r="R1174" i="5"/>
  <c r="G911" i="2"/>
  <c r="G910" s="1"/>
  <c r="G909" s="1"/>
  <c r="G908" s="1"/>
  <c r="R29" i="5"/>
  <c r="R28" s="1"/>
  <c r="R27" s="1"/>
  <c r="G578" i="2"/>
  <c r="G577" s="1"/>
  <c r="G576" s="1"/>
  <c r="R1037" i="5"/>
  <c r="K1145"/>
  <c r="K1170"/>
  <c r="P137"/>
  <c r="P136" s="1"/>
  <c r="P135" s="1"/>
  <c r="O137"/>
  <c r="O136" s="1"/>
  <c r="O135" s="1"/>
  <c r="Q565"/>
  <c r="Q646"/>
  <c r="Q638" s="1"/>
  <c r="P646"/>
  <c r="O646"/>
  <c r="O638" s="1"/>
  <c r="L646"/>
  <c r="L638" s="1"/>
  <c r="G429" i="2"/>
  <c r="K843" i="5"/>
  <c r="Q137"/>
  <c r="Q136" s="1"/>
  <c r="Q135" s="1"/>
  <c r="R391"/>
  <c r="R390" s="1"/>
  <c r="R389" s="1"/>
  <c r="R388" s="1"/>
  <c r="K545"/>
  <c r="K917"/>
  <c r="O978"/>
  <c r="O977" s="1"/>
  <c r="N978"/>
  <c r="N977" s="1"/>
  <c r="G854" i="2"/>
  <c r="R898" i="5"/>
  <c r="G433" i="2"/>
  <c r="R257" i="5"/>
  <c r="R256" s="1"/>
  <c r="R225"/>
  <c r="G431" i="2"/>
  <c r="G534"/>
  <c r="R1187" i="5"/>
  <c r="R1186" s="1"/>
  <c r="G996" i="2"/>
  <c r="G995" s="1"/>
  <c r="G994" s="1"/>
  <c r="G122"/>
  <c r="R1268" i="5"/>
  <c r="R1267" s="1"/>
  <c r="G658" i="2"/>
  <c r="R1296" i="5"/>
  <c r="R1295" s="1"/>
  <c r="K1251"/>
  <c r="G618" i="2"/>
  <c r="R1171" i="5"/>
  <c r="G1000" i="2"/>
  <c r="G999" s="1"/>
  <c r="G998" s="1"/>
  <c r="R1197" i="5"/>
  <c r="R1196" s="1"/>
  <c r="G126" i="2"/>
  <c r="G125" s="1"/>
  <c r="G124" s="1"/>
  <c r="R1272" i="5"/>
  <c r="R1271" s="1"/>
  <c r="P620"/>
  <c r="P614" s="1"/>
  <c r="P613" s="1"/>
  <c r="K1104"/>
  <c r="O620"/>
  <c r="O614" s="1"/>
  <c r="O613" s="1"/>
  <c r="P750"/>
  <c r="P749" s="1"/>
  <c r="P748" s="1"/>
  <c r="G322" i="2"/>
  <c r="G321" s="1"/>
  <c r="G320" s="1"/>
  <c r="G319" s="1"/>
  <c r="G318" s="1"/>
  <c r="R826" i="5"/>
  <c r="R825" s="1"/>
  <c r="R824" s="1"/>
  <c r="R823" s="1"/>
  <c r="G371" i="2"/>
  <c r="G370" s="1"/>
  <c r="G369" s="1"/>
  <c r="G368" s="1"/>
  <c r="R844" i="5"/>
  <c r="G386" i="2"/>
  <c r="G360"/>
  <c r="G359" s="1"/>
  <c r="G358" s="1"/>
  <c r="R939" i="5"/>
  <c r="G327" i="2"/>
  <c r="G1008"/>
  <c r="R1207" i="5"/>
  <c r="R1206" s="1"/>
  <c r="R1227"/>
  <c r="R1226" s="1"/>
  <c r="R1225" s="1"/>
  <c r="G1022" i="2"/>
  <c r="G68"/>
  <c r="R1253" i="5"/>
  <c r="R1252" s="1"/>
  <c r="G366" i="2"/>
  <c r="G365" s="1"/>
  <c r="G364" s="1"/>
  <c r="G363" s="1"/>
  <c r="R839" i="5"/>
  <c r="R838" s="1"/>
  <c r="R837" s="1"/>
  <c r="G378" i="2"/>
  <c r="G349"/>
  <c r="R920" i="5"/>
  <c r="G309" i="2"/>
  <c r="G1013"/>
  <c r="R1214" i="5"/>
  <c r="R1213" s="1"/>
  <c r="R1300"/>
  <c r="G642" i="2"/>
  <c r="R1314" i="5"/>
  <c r="R1313" s="1"/>
  <c r="R1312" s="1"/>
  <c r="K982"/>
  <c r="K978" s="1"/>
  <c r="K977" s="1"/>
  <c r="R784"/>
  <c r="R783" s="1"/>
  <c r="R782" s="1"/>
  <c r="G1050" i="2"/>
  <c r="G1049" s="1"/>
  <c r="G1048" s="1"/>
  <c r="R1240" i="5"/>
  <c r="R1239" s="1"/>
  <c r="O534"/>
  <c r="G354" i="2"/>
  <c r="R932" i="5"/>
  <c r="G581" i="2"/>
  <c r="G580" s="1"/>
  <c r="G579" s="1"/>
  <c r="R1039" i="5"/>
  <c r="G528" i="2"/>
  <c r="G527" s="1"/>
  <c r="G526" s="1"/>
  <c r="G525" s="1"/>
  <c r="G524" s="1"/>
  <c r="G594"/>
  <c r="R1146" i="5"/>
  <c r="K90"/>
  <c r="K1036"/>
  <c r="N221"/>
  <c r="N220" s="1"/>
  <c r="O381"/>
  <c r="O380" s="1"/>
  <c r="N284"/>
  <c r="N283" s="1"/>
  <c r="N282" s="1"/>
  <c r="N281" s="1"/>
  <c r="N280" s="1"/>
  <c r="P297"/>
  <c r="P296" s="1"/>
  <c r="N1279"/>
  <c r="N1278" s="1"/>
  <c r="N1277" s="1"/>
  <c r="N1276" s="1"/>
  <c r="K565"/>
  <c r="K1261"/>
  <c r="Q338"/>
  <c r="Q332" s="1"/>
  <c r="Q331" s="1"/>
  <c r="Q330" s="1"/>
  <c r="O413"/>
  <c r="O412" s="1"/>
  <c r="O411" s="1"/>
  <c r="P411"/>
  <c r="N297"/>
  <c r="G277" i="2"/>
  <c r="G276" s="1"/>
  <c r="G275" s="1"/>
  <c r="G274" s="1"/>
  <c r="R263" i="5"/>
  <c r="R262" s="1"/>
  <c r="R261" s="1"/>
  <c r="R251" s="1"/>
  <c r="R1060"/>
  <c r="R1059" s="1"/>
  <c r="R1058" s="1"/>
  <c r="R1057" s="1"/>
  <c r="K535"/>
  <c r="N535"/>
  <c r="Q535"/>
  <c r="P535"/>
  <c r="P534" s="1"/>
  <c r="R304"/>
  <c r="R303" s="1"/>
  <c r="G882" i="2"/>
  <c r="R534" i="5"/>
  <c r="N16" l="1"/>
  <c r="N15" s="1"/>
  <c r="N14" s="1"/>
  <c r="N13" s="1"/>
  <c r="N12" s="1"/>
  <c r="N11" s="1"/>
  <c r="N976"/>
  <c r="R679"/>
  <c r="R678" s="1"/>
  <c r="P221"/>
  <c r="P220" s="1"/>
  <c r="P219" s="1"/>
  <c r="R49"/>
  <c r="R48" s="1"/>
  <c r="R47" s="1"/>
  <c r="R46" s="1"/>
  <c r="K16"/>
  <c r="K15" s="1"/>
  <c r="K14" s="1"/>
  <c r="R129"/>
  <c r="D10" i="3" s="1"/>
  <c r="R219" i="5"/>
  <c r="K976"/>
  <c r="R512"/>
  <c r="R511" s="1"/>
  <c r="R510" s="1"/>
  <c r="R509" s="1"/>
  <c r="N508"/>
  <c r="J646"/>
  <c r="R175"/>
  <c r="D12" i="3" s="1"/>
  <c r="R180" i="5"/>
  <c r="D13" i="3" s="1"/>
  <c r="J638" i="5"/>
  <c r="J637" s="1"/>
  <c r="G253" i="2"/>
  <c r="G252" s="1"/>
  <c r="G905"/>
  <c r="G904" s="1"/>
  <c r="G903" s="1"/>
  <c r="R409" i="5"/>
  <c r="R408" s="1"/>
  <c r="R407" s="1"/>
  <c r="R406" s="1"/>
  <c r="R405" s="1"/>
  <c r="D21" i="3" s="1"/>
  <c r="O100" i="5"/>
  <c r="Q508"/>
  <c r="N545"/>
  <c r="N544" s="1"/>
  <c r="P545"/>
  <c r="R361"/>
  <c r="R360" s="1"/>
  <c r="R359" s="1"/>
  <c r="P481"/>
  <c r="O481"/>
  <c r="Q481"/>
  <c r="Q545"/>
  <c r="Q696"/>
  <c r="Q695" s="1"/>
  <c r="Q688" s="1"/>
  <c r="O696"/>
  <c r="O695" s="1"/>
  <c r="O688" s="1"/>
  <c r="O1145"/>
  <c r="Q1145"/>
  <c r="N1108"/>
  <c r="N1107" s="1"/>
  <c r="N1104" s="1"/>
  <c r="N1134"/>
  <c r="N1133" s="1"/>
  <c r="N1132" s="1"/>
  <c r="N1131" s="1"/>
  <c r="N1130" s="1"/>
  <c r="N1129" s="1"/>
  <c r="N1146"/>
  <c r="R240"/>
  <c r="R239" s="1"/>
  <c r="K240"/>
  <c r="K239" s="1"/>
  <c r="K241"/>
  <c r="O240"/>
  <c r="O239" s="1"/>
  <c r="O241"/>
  <c r="Q240"/>
  <c r="Q239" s="1"/>
  <c r="Q241"/>
  <c r="N240"/>
  <c r="N239" s="1"/>
  <c r="J240"/>
  <c r="J239" s="1"/>
  <c r="J241"/>
  <c r="P240"/>
  <c r="P239" s="1"/>
  <c r="P241"/>
  <c r="P544"/>
  <c r="P1104"/>
  <c r="N1319"/>
  <c r="N1318" s="1"/>
  <c r="N107"/>
  <c r="N106" s="1"/>
  <c r="N34"/>
  <c r="N33" s="1"/>
  <c r="N139"/>
  <c r="N138" s="1"/>
  <c r="N137" s="1"/>
  <c r="N136" s="1"/>
  <c r="N135" s="1"/>
  <c r="N157"/>
  <c r="N156" s="1"/>
  <c r="N155" s="1"/>
  <c r="N154" s="1"/>
  <c r="N622"/>
  <c r="N621" s="1"/>
  <c r="N620" s="1"/>
  <c r="N614" s="1"/>
  <c r="N613" s="1"/>
  <c r="N612" s="1"/>
  <c r="N1263"/>
  <c r="N1262" s="1"/>
  <c r="N1253"/>
  <c r="N1252" s="1"/>
  <c r="N1251" s="1"/>
  <c r="N1094"/>
  <c r="L637"/>
  <c r="N1089"/>
  <c r="N1088" s="1"/>
  <c r="N1087" s="1"/>
  <c r="N100"/>
  <c r="O637"/>
  <c r="N1150"/>
  <c r="N1145" s="1"/>
  <c r="N1140" s="1"/>
  <c r="O1163"/>
  <c r="O1159" s="1"/>
  <c r="Q1163"/>
  <c r="Q1159" s="1"/>
  <c r="N1286"/>
  <c r="N1285" s="1"/>
  <c r="N1284" s="1"/>
  <c r="N1283" s="1"/>
  <c r="N1282" s="1"/>
  <c r="K1031"/>
  <c r="K1030" s="1"/>
  <c r="P1056"/>
  <c r="P1042" s="1"/>
  <c r="P1041" s="1"/>
  <c r="R1238"/>
  <c r="R1299"/>
  <c r="J892"/>
  <c r="J891" s="1"/>
  <c r="J890" s="1"/>
  <c r="J889" s="1"/>
  <c r="O776"/>
  <c r="Q872"/>
  <c r="N964"/>
  <c r="N946" s="1"/>
  <c r="P964"/>
  <c r="P946" s="1"/>
  <c r="O1104"/>
  <c r="Q1104"/>
  <c r="Q1056" s="1"/>
  <c r="Q1042" s="1"/>
  <c r="Q1041" s="1"/>
  <c r="G263" i="2"/>
  <c r="G262" s="1"/>
  <c r="G261" s="1"/>
  <c r="G260" s="1"/>
  <c r="G259" s="1"/>
  <c r="P696" i="5"/>
  <c r="P695" s="1"/>
  <c r="P688" s="1"/>
  <c r="N776"/>
  <c r="P842"/>
  <c r="P841" s="1"/>
  <c r="P828" s="1"/>
  <c r="O855"/>
  <c r="R1170"/>
  <c r="L1248"/>
  <c r="L1137" s="1"/>
  <c r="R491"/>
  <c r="R490" s="1"/>
  <c r="R489" s="1"/>
  <c r="M1248"/>
  <c r="R272"/>
  <c r="R271" s="1"/>
  <c r="R270" s="1"/>
  <c r="G779" i="2"/>
  <c r="G778" s="1"/>
  <c r="G777" s="1"/>
  <c r="K646" i="5"/>
  <c r="K638" s="1"/>
  <c r="K637" s="1"/>
  <c r="G249" i="2"/>
  <c r="J883" i="5"/>
  <c r="J882" s="1"/>
  <c r="J881" s="1"/>
  <c r="J872" s="1"/>
  <c r="J1031"/>
  <c r="J1030" s="1"/>
  <c r="J1029" s="1"/>
  <c r="L600"/>
  <c r="L587" s="1"/>
  <c r="L585" s="1"/>
  <c r="L584" s="1"/>
  <c r="L583" s="1"/>
  <c r="L582" s="1"/>
  <c r="P295"/>
  <c r="P294" s="1"/>
  <c r="P459"/>
  <c r="P443" s="1"/>
  <c r="P437" s="1"/>
  <c r="P404" s="1"/>
  <c r="Q1210"/>
  <c r="K587"/>
  <c r="K585" s="1"/>
  <c r="K584" s="1"/>
  <c r="K583" s="1"/>
  <c r="K582" s="1"/>
  <c r="K590"/>
  <c r="K589" s="1"/>
  <c r="K588" s="1"/>
  <c r="M587"/>
  <c r="M585" s="1"/>
  <c r="M584" s="1"/>
  <c r="M583" s="1"/>
  <c r="M582" s="1"/>
  <c r="M590"/>
  <c r="M589" s="1"/>
  <c r="M588" s="1"/>
  <c r="P587"/>
  <c r="P590"/>
  <c r="P589" s="1"/>
  <c r="P588" s="1"/>
  <c r="N415"/>
  <c r="N414" s="1"/>
  <c r="N413" s="1"/>
  <c r="N412" s="1"/>
  <c r="N411" s="1"/>
  <c r="Q964"/>
  <c r="Q946" s="1"/>
  <c r="O1015"/>
  <c r="O1014" s="1"/>
  <c r="O976"/>
  <c r="R249"/>
  <c r="R248" s="1"/>
  <c r="R247" s="1"/>
  <c r="R246" s="1"/>
  <c r="G693" i="2"/>
  <c r="G692" s="1"/>
  <c r="G691" s="1"/>
  <c r="G690" s="1"/>
  <c r="K413" i="5"/>
  <c r="K412" s="1"/>
  <c r="N867"/>
  <c r="N866" s="1"/>
  <c r="N865" s="1"/>
  <c r="N864" s="1"/>
  <c r="J703"/>
  <c r="J702" s="1"/>
  <c r="J701" s="1"/>
  <c r="J696" s="1"/>
  <c r="J695" s="1"/>
  <c r="J688" s="1"/>
  <c r="K964"/>
  <c r="K946" s="1"/>
  <c r="K1233"/>
  <c r="P1195"/>
  <c r="P1210"/>
  <c r="O1319"/>
  <c r="O1318" s="1"/>
  <c r="N485"/>
  <c r="N484" s="1"/>
  <c r="N483" s="1"/>
  <c r="N482" s="1"/>
  <c r="N481" s="1"/>
  <c r="R1233"/>
  <c r="M443"/>
  <c r="M457"/>
  <c r="M456" s="1"/>
  <c r="M455" s="1"/>
  <c r="L443"/>
  <c r="L437" s="1"/>
  <c r="L404" s="1"/>
  <c r="L457"/>
  <c r="L456" s="1"/>
  <c r="L455" s="1"/>
  <c r="O55"/>
  <c r="P55"/>
  <c r="L251"/>
  <c r="Q855"/>
  <c r="O251"/>
  <c r="Q284"/>
  <c r="Q283" s="1"/>
  <c r="Q282" s="1"/>
  <c r="Q281" s="1"/>
  <c r="Q280" s="1"/>
  <c r="M296"/>
  <c r="M295" s="1"/>
  <c r="M294" s="1"/>
  <c r="R726"/>
  <c r="R725" s="1"/>
  <c r="R724" s="1"/>
  <c r="R723" s="1"/>
  <c r="R127"/>
  <c r="R126" s="1"/>
  <c r="R125" s="1"/>
  <c r="R124" s="1"/>
  <c r="G952" i="2"/>
  <c r="G951" s="1"/>
  <c r="G950" s="1"/>
  <c r="G949" s="1"/>
  <c r="G968"/>
  <c r="R278" i="5"/>
  <c r="R277" s="1"/>
  <c r="R276" s="1"/>
  <c r="R275" s="1"/>
  <c r="R349"/>
  <c r="R348" s="1"/>
  <c r="R347" s="1"/>
  <c r="R518"/>
  <c r="R557"/>
  <c r="R556" s="1"/>
  <c r="R547" s="1"/>
  <c r="R546" s="1"/>
  <c r="R545" s="1"/>
  <c r="R563"/>
  <c r="R562" s="1"/>
  <c r="R641"/>
  <c r="R640" s="1"/>
  <c r="R639" s="1"/>
  <c r="G821" i="2"/>
  <c r="R909" i="5"/>
  <c r="R949"/>
  <c r="R948" s="1"/>
  <c r="R947" s="1"/>
  <c r="R983"/>
  <c r="R1105"/>
  <c r="R1104" s="1"/>
  <c r="R1223"/>
  <c r="R1222" s="1"/>
  <c r="G1023" i="2"/>
  <c r="G1021" s="1"/>
  <c r="G1020" s="1"/>
  <c r="G1019" s="1"/>
  <c r="R1326" i="5"/>
  <c r="R1325" s="1"/>
  <c r="R1324" s="1"/>
  <c r="Q975"/>
  <c r="Q297"/>
  <c r="Q296" s="1"/>
  <c r="Q295" s="1"/>
  <c r="N658"/>
  <c r="R357"/>
  <c r="R356" s="1"/>
  <c r="R355" s="1"/>
  <c r="R354" s="1"/>
  <c r="R435"/>
  <c r="R434" s="1"/>
  <c r="R433" s="1"/>
  <c r="R432" s="1"/>
  <c r="R479"/>
  <c r="R478" s="1"/>
  <c r="R477" s="1"/>
  <c r="R498"/>
  <c r="R497" s="1"/>
  <c r="R496" s="1"/>
  <c r="R495" s="1"/>
  <c r="R635"/>
  <c r="R634" s="1"/>
  <c r="R633" s="1"/>
  <c r="R632" s="1"/>
  <c r="R630"/>
  <c r="R651"/>
  <c r="R650" s="1"/>
  <c r="R646" s="1"/>
  <c r="G825" i="2"/>
  <c r="R903" i="5"/>
  <c r="R897" s="1"/>
  <c r="R896" s="1"/>
  <c r="R895" s="1"/>
  <c r="R915"/>
  <c r="R980"/>
  <c r="R979" s="1"/>
  <c r="R1043"/>
  <c r="R1168"/>
  <c r="R1211"/>
  <c r="R1274"/>
  <c r="R1261" s="1"/>
  <c r="R1279"/>
  <c r="R1278" s="1"/>
  <c r="R1277" s="1"/>
  <c r="R1276" s="1"/>
  <c r="R1292"/>
  <c r="R1291" s="1"/>
  <c r="G659" i="2"/>
  <c r="G657" s="1"/>
  <c r="G656" s="1"/>
  <c r="R1210" i="5"/>
  <c r="R517"/>
  <c r="R516" s="1"/>
  <c r="R1195"/>
  <c r="G916" i="2"/>
  <c r="G914" s="1"/>
  <c r="G913" s="1"/>
  <c r="R34" i="5"/>
  <c r="R33" s="1"/>
  <c r="K443"/>
  <c r="K437" s="1"/>
  <c r="N75"/>
  <c r="P284"/>
  <c r="P283" s="1"/>
  <c r="P282" s="1"/>
  <c r="P281" s="1"/>
  <c r="P280" s="1"/>
  <c r="Q1319"/>
  <c r="Q1318" s="1"/>
  <c r="R114"/>
  <c r="R113" s="1"/>
  <c r="R102"/>
  <c r="R101" s="1"/>
  <c r="O245"/>
  <c r="G627" i="2"/>
  <c r="G626" s="1"/>
  <c r="G625" s="1"/>
  <c r="G624" s="1"/>
  <c r="G623" s="1"/>
  <c r="N872" i="5"/>
  <c r="R97"/>
  <c r="R96" s="1"/>
  <c r="R90" s="1"/>
  <c r="R286"/>
  <c r="R285" s="1"/>
  <c r="R284" s="1"/>
  <c r="R283" s="1"/>
  <c r="R282" s="1"/>
  <c r="R281" s="1"/>
  <c r="R39"/>
  <c r="R38" s="1"/>
  <c r="G920" i="2"/>
  <c r="G919" s="1"/>
  <c r="G918" s="1"/>
  <c r="K855" i="5"/>
  <c r="R1036"/>
  <c r="R931"/>
  <c r="R843"/>
  <c r="R597"/>
  <c r="R596" s="1"/>
  <c r="R595" s="1"/>
  <c r="N897"/>
  <c r="N896" s="1"/>
  <c r="N895" s="1"/>
  <c r="N443"/>
  <c r="N437" s="1"/>
  <c r="R299"/>
  <c r="R298" s="1"/>
  <c r="G697" i="2"/>
  <c r="G696" s="1"/>
  <c r="G695" s="1"/>
  <c r="G694" s="1"/>
  <c r="G689" s="1"/>
  <c r="G140"/>
  <c r="G139" s="1"/>
  <c r="G138" s="1"/>
  <c r="O1251" i="5"/>
  <c r="P1261"/>
  <c r="K1015"/>
  <c r="K1014" s="1"/>
  <c r="R964"/>
  <c r="J964"/>
  <c r="J946" s="1"/>
  <c r="O964"/>
  <c r="O946" s="1"/>
  <c r="P1181"/>
  <c r="P1180" s="1"/>
  <c r="Q1251"/>
  <c r="Q1182"/>
  <c r="Q1195"/>
  <c r="O1210"/>
  <c r="J1238"/>
  <c r="J1251"/>
  <c r="J1261"/>
  <c r="J908"/>
  <c r="K137"/>
  <c r="K136" s="1"/>
  <c r="K135" s="1"/>
  <c r="K155"/>
  <c r="K154" s="1"/>
  <c r="Q245"/>
  <c r="K907"/>
  <c r="K906" s="1"/>
  <c r="K905" s="1"/>
  <c r="J508"/>
  <c r="L245"/>
  <c r="N1294"/>
  <c r="N1290" s="1"/>
  <c r="N1289" s="1"/>
  <c r="N1281" s="1"/>
  <c r="P1294"/>
  <c r="P1290" s="1"/>
  <c r="P1289" s="1"/>
  <c r="P1281" s="1"/>
  <c r="Q587"/>
  <c r="Q585" s="1"/>
  <c r="Q584" s="1"/>
  <c r="Q583" s="1"/>
  <c r="Q582" s="1"/>
  <c r="N853"/>
  <c r="K852"/>
  <c r="K842" s="1"/>
  <c r="K841" s="1"/>
  <c r="K828" s="1"/>
  <c r="K822" s="1"/>
  <c r="G813" i="2"/>
  <c r="R578" i="5"/>
  <c r="R245"/>
  <c r="K1140"/>
  <c r="P975"/>
  <c r="G37" i="2"/>
  <c r="G36" s="1"/>
  <c r="Q1140" i="5"/>
  <c r="J90"/>
  <c r="J347"/>
  <c r="J843"/>
  <c r="J1015"/>
  <c r="J1014" s="1"/>
  <c r="J982"/>
  <c r="J978" s="1"/>
  <c r="J977" s="1"/>
  <c r="J976" s="1"/>
  <c r="P100"/>
  <c r="P1159"/>
  <c r="N1210"/>
  <c r="G973" i="2"/>
  <c r="G972" s="1"/>
  <c r="G971" s="1"/>
  <c r="G970" s="1"/>
  <c r="G969" s="1"/>
  <c r="G268"/>
  <c r="G267" s="1"/>
  <c r="G266" s="1"/>
  <c r="G265" s="1"/>
  <c r="G264" s="1"/>
  <c r="K1250" i="5"/>
  <c r="K1249" s="1"/>
  <c r="K1248" s="1"/>
  <c r="R211"/>
  <c r="R210" s="1"/>
  <c r="R198"/>
  <c r="R197" s="1"/>
  <c r="R139"/>
  <c r="R138" s="1"/>
  <c r="K620"/>
  <c r="K614" s="1"/>
  <c r="K613" s="1"/>
  <c r="K612" s="1"/>
  <c r="K696"/>
  <c r="K695" s="1"/>
  <c r="K688" s="1"/>
  <c r="K776"/>
  <c r="P1153"/>
  <c r="P1140" s="1"/>
  <c r="Q1232"/>
  <c r="Q1231" s="1"/>
  <c r="Q1230" s="1"/>
  <c r="R731"/>
  <c r="R730" s="1"/>
  <c r="R729" s="1"/>
  <c r="R728" s="1"/>
  <c r="G722" i="2"/>
  <c r="G721" s="1"/>
  <c r="G731"/>
  <c r="G730" s="1"/>
  <c r="G1005"/>
  <c r="G1004" s="1"/>
  <c r="G997"/>
  <c r="G412"/>
  <c r="G411" s="1"/>
  <c r="G410" s="1"/>
  <c r="G409" s="1"/>
  <c r="G738"/>
  <c r="G737" s="1"/>
  <c r="G1031"/>
  <c r="G1030" s="1"/>
  <c r="G1029" s="1"/>
  <c r="G1028" s="1"/>
  <c r="G593"/>
  <c r="G592" s="1"/>
  <c r="G121"/>
  <c r="G120" s="1"/>
  <c r="G966"/>
  <c r="G965" s="1"/>
  <c r="G964" s="1"/>
  <c r="G887"/>
  <c r="G886" s="1"/>
  <c r="G938"/>
  <c r="G937" s="1"/>
  <c r="G116"/>
  <c r="G115" s="1"/>
  <c r="G945"/>
  <c r="G944" s="1"/>
  <c r="G598"/>
  <c r="G352"/>
  <c r="G351" s="1"/>
  <c r="G350" s="1"/>
  <c r="G641"/>
  <c r="G640" s="1"/>
  <c r="G639" s="1"/>
  <c r="G638" s="1"/>
  <c r="G1011"/>
  <c r="G1010" s="1"/>
  <c r="G1009" s="1"/>
  <c r="G933"/>
  <c r="G932" s="1"/>
  <c r="N1181" i="5"/>
  <c r="N1180" s="1"/>
  <c r="G342" i="2"/>
  <c r="G341" s="1"/>
  <c r="G547"/>
  <c r="G546" s="1"/>
  <c r="G545" s="1"/>
  <c r="G832"/>
  <c r="G831" s="1"/>
  <c r="G830" s="1"/>
  <c r="G880"/>
  <c r="G879" s="1"/>
  <c r="G446"/>
  <c r="G445" s="1"/>
  <c r="G444" s="1"/>
  <c r="G616"/>
  <c r="G615" s="1"/>
  <c r="G614" s="1"/>
  <c r="G767"/>
  <c r="G766" s="1"/>
  <c r="R658" i="5"/>
  <c r="R657" s="1"/>
  <c r="R656" s="1"/>
  <c r="G161" i="2"/>
  <c r="G160" s="1"/>
  <c r="K534" i="5"/>
  <c r="K544"/>
  <c r="G65" i="2"/>
  <c r="G64" s="1"/>
  <c r="G63" s="1"/>
  <c r="M1042" i="5"/>
  <c r="M1041" s="1"/>
  <c r="K411"/>
  <c r="J534"/>
  <c r="J587"/>
  <c r="J585" s="1"/>
  <c r="J584" s="1"/>
  <c r="J583" s="1"/>
  <c r="J582" s="1"/>
  <c r="M1137"/>
  <c r="P508"/>
  <c r="N55"/>
  <c r="R892"/>
  <c r="R891" s="1"/>
  <c r="R890" s="1"/>
  <c r="R889" s="1"/>
  <c r="G826" i="2"/>
  <c r="G435"/>
  <c r="G428" s="1"/>
  <c r="G427" s="1"/>
  <c r="G426" s="1"/>
  <c r="G422" s="1"/>
  <c r="G421" s="1"/>
  <c r="R1021" i="5"/>
  <c r="R1020" s="1"/>
  <c r="R1015" s="1"/>
  <c r="R1014" s="1"/>
  <c r="G329" i="2"/>
  <c r="G326" s="1"/>
  <c r="G325" s="1"/>
  <c r="G324" s="1"/>
  <c r="G323" s="1"/>
  <c r="G317" s="1"/>
  <c r="R1010" i="5"/>
  <c r="R1009" s="1"/>
  <c r="R1008" s="1"/>
  <c r="R1007" s="1"/>
  <c r="R1006" s="1"/>
  <c r="G443" i="2"/>
  <c r="G441" s="1"/>
  <c r="G440" s="1"/>
  <c r="G439" s="1"/>
  <c r="G438" s="1"/>
  <c r="G437" s="1"/>
  <c r="R779" i="5"/>
  <c r="R778" s="1"/>
  <c r="R777" s="1"/>
  <c r="G566" i="2"/>
  <c r="G565" s="1"/>
  <c r="G564" s="1"/>
  <c r="G563" s="1"/>
  <c r="G562" s="1"/>
  <c r="R1032" i="5"/>
  <c r="R1031" s="1"/>
  <c r="R1030" s="1"/>
  <c r="R1029" s="1"/>
  <c r="R985"/>
  <c r="G296" i="2"/>
  <c r="G295" s="1"/>
  <c r="G292" s="1"/>
  <c r="J1182" i="5"/>
  <c r="R1182"/>
  <c r="R1181" s="1"/>
  <c r="R1180" s="1"/>
  <c r="J55"/>
  <c r="J75"/>
  <c r="J284"/>
  <c r="J283" s="1"/>
  <c r="J282" s="1"/>
  <c r="J281" s="1"/>
  <c r="J280" s="1"/>
  <c r="J339"/>
  <c r="J338" s="1"/>
  <c r="J332" s="1"/>
  <c r="J331" s="1"/>
  <c r="J330" s="1"/>
  <c r="J545"/>
  <c r="J620"/>
  <c r="J614" s="1"/>
  <c r="J613" s="1"/>
  <c r="J612" s="1"/>
  <c r="J931"/>
  <c r="J1104"/>
  <c r="J1145"/>
  <c r="K339"/>
  <c r="K1319"/>
  <c r="K1318" s="1"/>
  <c r="P245"/>
  <c r="O339"/>
  <c r="O338" s="1"/>
  <c r="O332" s="1"/>
  <c r="O331" s="1"/>
  <c r="O330" s="1"/>
  <c r="Q612"/>
  <c r="O908"/>
  <c r="Q908"/>
  <c r="Q1181"/>
  <c r="Q1180" s="1"/>
  <c r="R805"/>
  <c r="R804" s="1"/>
  <c r="R803" s="1"/>
  <c r="R802" s="1"/>
  <c r="G662" i="2"/>
  <c r="G661" s="1"/>
  <c r="G660" s="1"/>
  <c r="O612" i="5"/>
  <c r="P612"/>
  <c r="P822"/>
  <c r="P638"/>
  <c r="G282" i="2"/>
  <c r="G281" s="1"/>
  <c r="G280" s="1"/>
  <c r="G279" s="1"/>
  <c r="G278" s="1"/>
  <c r="N1261" i="5"/>
  <c r="R144"/>
  <c r="R143" s="1"/>
  <c r="R759"/>
  <c r="R622"/>
  <c r="R621" s="1"/>
  <c r="R692"/>
  <c r="R691" s="1"/>
  <c r="R690" s="1"/>
  <c r="R689" s="1"/>
  <c r="J482"/>
  <c r="Q32"/>
  <c r="Q31" s="1"/>
  <c r="Q20" s="1"/>
  <c r="Q19" s="1"/>
  <c r="P65"/>
  <c r="N339"/>
  <c r="N338" s="1"/>
  <c r="N332" s="1"/>
  <c r="N331" s="1"/>
  <c r="N330" s="1"/>
  <c r="P339"/>
  <c r="P338" s="1"/>
  <c r="P332" s="1"/>
  <c r="P331" s="1"/>
  <c r="P330" s="1"/>
  <c r="O459"/>
  <c r="O457" s="1"/>
  <c r="O456" s="1"/>
  <c r="O455" s="1"/>
  <c r="O545"/>
  <c r="O544" s="1"/>
  <c r="O533" s="1"/>
  <c r="O531" s="1"/>
  <c r="O530" s="1"/>
  <c r="P855"/>
  <c r="N908"/>
  <c r="P908"/>
  <c r="N917"/>
  <c r="O1153"/>
  <c r="O1140" s="1"/>
  <c r="M437"/>
  <c r="M404" s="1"/>
  <c r="N263"/>
  <c r="N262" s="1"/>
  <c r="N261" s="1"/>
  <c r="G764" i="2"/>
  <c r="G755" s="1"/>
  <c r="G754" s="1"/>
  <c r="G753" s="1"/>
  <c r="R460" i="5"/>
  <c r="R459" s="1"/>
  <c r="G340" i="2"/>
  <c r="G339" s="1"/>
  <c r="G338" s="1"/>
  <c r="R918" i="5"/>
  <c r="R917" s="1"/>
  <c r="G535" i="2"/>
  <c r="R1089" i="5"/>
  <c r="R1088" s="1"/>
  <c r="R1087" s="1"/>
  <c r="R1056" s="1"/>
  <c r="G573" i="2"/>
  <c r="G572" s="1"/>
  <c r="G571" s="1"/>
  <c r="R1134" i="5"/>
  <c r="R1133" s="1"/>
  <c r="R1132" s="1"/>
  <c r="R1131" s="1"/>
  <c r="G608" i="2"/>
  <c r="G607" s="1"/>
  <c r="G606" s="1"/>
  <c r="R1161" i="5"/>
  <c r="R1160" s="1"/>
  <c r="K1159"/>
  <c r="K1139" s="1"/>
  <c r="R505"/>
  <c r="R504" s="1"/>
  <c r="R503" s="1"/>
  <c r="R502" s="1"/>
  <c r="G797" i="2"/>
  <c r="G796" s="1"/>
  <c r="R566" i="5"/>
  <c r="R565" s="1"/>
  <c r="R954"/>
  <c r="R953" s="1"/>
  <c r="R952" s="1"/>
  <c r="R951" s="1"/>
  <c r="G471" i="2"/>
  <c r="G470" s="1"/>
  <c r="G469" s="1"/>
  <c r="G468" s="1"/>
  <c r="G467" s="1"/>
  <c r="G301"/>
  <c r="G299" s="1"/>
  <c r="G298" s="1"/>
  <c r="G297" s="1"/>
  <c r="R988" i="5"/>
  <c r="R987" s="1"/>
  <c r="G523" i="2"/>
  <c r="G522" s="1"/>
  <c r="G521" s="1"/>
  <c r="G520" s="1"/>
  <c r="G519" s="1"/>
  <c r="G611"/>
  <c r="G610" s="1"/>
  <c r="G609" s="1"/>
  <c r="R1164" i="5"/>
  <c r="R1163" s="1"/>
  <c r="N534"/>
  <c r="O748"/>
  <c r="P637"/>
  <c r="Q544"/>
  <c r="N587"/>
  <c r="N585" s="1"/>
  <c r="N584" s="1"/>
  <c r="N583" s="1"/>
  <c r="N582" s="1"/>
  <c r="G462" i="2"/>
  <c r="G461" s="1"/>
  <c r="G460" s="1"/>
  <c r="G459" s="1"/>
  <c r="G103"/>
  <c r="G102" s="1"/>
  <c r="G246"/>
  <c r="G245" s="1"/>
  <c r="G85"/>
  <c r="G84" s="1"/>
  <c r="G47"/>
  <c r="G46" s="1"/>
  <c r="N1029" i="5"/>
  <c r="N975" s="1"/>
  <c r="J100"/>
  <c r="J1233"/>
  <c r="O65"/>
  <c r="O90"/>
  <c r="Q155"/>
  <c r="Q154" s="1"/>
  <c r="Q134" s="1"/>
  <c r="Q1261"/>
  <c r="Q1250" s="1"/>
  <c r="Q1249" s="1"/>
  <c r="Q1248" s="1"/>
  <c r="O1294"/>
  <c r="Q1294"/>
  <c r="N657"/>
  <c r="N656" s="1"/>
  <c r="N655" s="1"/>
  <c r="N654" s="1"/>
  <c r="N653" s="1"/>
  <c r="Q637"/>
  <c r="R1319"/>
  <c r="R1318" s="1"/>
  <c r="D48" i="3" s="1"/>
  <c r="R482" i="5"/>
  <c r="N750"/>
  <c r="N749" s="1"/>
  <c r="N748" s="1"/>
  <c r="G17" i="2"/>
  <c r="G16" s="1"/>
  <c r="G180"/>
  <c r="G179" s="1"/>
  <c r="G52"/>
  <c r="G51" s="1"/>
  <c r="G50" s="1"/>
  <c r="G22"/>
  <c r="G21" s="1"/>
  <c r="N855" i="5"/>
  <c r="J842"/>
  <c r="J841" s="1"/>
  <c r="K100"/>
  <c r="K872"/>
  <c r="K1210"/>
  <c r="K1181" s="1"/>
  <c r="K1180" s="1"/>
  <c r="K1238"/>
  <c r="M245"/>
  <c r="M185" s="1"/>
  <c r="M10" s="1"/>
  <c r="M9" s="1"/>
  <c r="L534"/>
  <c r="N90"/>
  <c r="P90"/>
  <c r="P155"/>
  <c r="P154" s="1"/>
  <c r="P134" s="1"/>
  <c r="O155"/>
  <c r="O154" s="1"/>
  <c r="G875" i="2"/>
  <c r="G874" s="1"/>
  <c r="N703" i="5"/>
  <c r="N702" s="1"/>
  <c r="N701" s="1"/>
  <c r="N696" s="1"/>
  <c r="N695" s="1"/>
  <c r="N688" s="1"/>
  <c r="K219"/>
  <c r="R137"/>
  <c r="R136" s="1"/>
  <c r="R135" s="1"/>
  <c r="J381"/>
  <c r="J380" s="1"/>
  <c r="J459"/>
  <c r="J457" s="1"/>
  <c r="J456" s="1"/>
  <c r="J455" s="1"/>
  <c r="J565"/>
  <c r="J1290"/>
  <c r="J1289" s="1"/>
  <c r="K32"/>
  <c r="K31" s="1"/>
  <c r="K20" s="1"/>
  <c r="K19" s="1"/>
  <c r="K55"/>
  <c r="K65"/>
  <c r="K75"/>
  <c r="K284"/>
  <c r="K283" s="1"/>
  <c r="K282" s="1"/>
  <c r="K281" s="1"/>
  <c r="K280" s="1"/>
  <c r="K297"/>
  <c r="K296" s="1"/>
  <c r="K295" s="1"/>
  <c r="K294" s="1"/>
  <c r="K347"/>
  <c r="K381"/>
  <c r="K380" s="1"/>
  <c r="K750"/>
  <c r="K749" s="1"/>
  <c r="K748" s="1"/>
  <c r="Q55"/>
  <c r="N65"/>
  <c r="N1116"/>
  <c r="N1115" s="1"/>
  <c r="N1114" s="1"/>
  <c r="N1113" s="1"/>
  <c r="G827" i="2"/>
  <c r="G518"/>
  <c r="G517" s="1"/>
  <c r="G516" s="1"/>
  <c r="G515" s="1"/>
  <c r="G514" s="1"/>
  <c r="R297" i="5"/>
  <c r="G1047" i="2"/>
  <c r="R1294" i="5"/>
  <c r="R1290" s="1"/>
  <c r="R1289" s="1"/>
  <c r="D47" i="3" s="1"/>
  <c r="G853" i="2"/>
  <c r="G852" s="1"/>
  <c r="G851" s="1"/>
  <c r="G850" s="1"/>
  <c r="G188"/>
  <c r="R155" i="5"/>
  <c r="R154" s="1"/>
  <c r="R413"/>
  <c r="R412" s="1"/>
  <c r="N1159"/>
  <c r="Q294"/>
  <c r="R75"/>
  <c r="R620"/>
  <c r="G726" i="2"/>
  <c r="G725" s="1"/>
  <c r="G173"/>
  <c r="G172" s="1"/>
  <c r="G60"/>
  <c r="G59" s="1"/>
  <c r="G55" s="1"/>
  <c r="G702"/>
  <c r="G701" s="1"/>
  <c r="G700" s="1"/>
  <c r="G12"/>
  <c r="G11" s="1"/>
  <c r="G168"/>
  <c r="G167" s="1"/>
  <c r="G80"/>
  <c r="G79" s="1"/>
  <c r="G42"/>
  <c r="G41" s="1"/>
  <c r="N646" i="5"/>
  <c r="N638" s="1"/>
  <c r="K1056"/>
  <c r="K1042" s="1"/>
  <c r="K1041" s="1"/>
  <c r="J413"/>
  <c r="J412" s="1"/>
  <c r="J411" s="1"/>
  <c r="J193"/>
  <c r="J192" s="1"/>
  <c r="J186" s="1"/>
  <c r="J297"/>
  <c r="J296" s="1"/>
  <c r="J295" s="1"/>
  <c r="J294" s="1"/>
  <c r="J544"/>
  <c r="J533" s="1"/>
  <c r="J750"/>
  <c r="J749" s="1"/>
  <c r="J917"/>
  <c r="J907" s="1"/>
  <c r="J906" s="1"/>
  <c r="J1232"/>
  <c r="J1231" s="1"/>
  <c r="J1230" s="1"/>
  <c r="K338"/>
  <c r="K332" s="1"/>
  <c r="K331" s="1"/>
  <c r="K330" s="1"/>
  <c r="Q534"/>
  <c r="J1281"/>
  <c r="R1251"/>
  <c r="Q219"/>
  <c r="O219"/>
  <c r="M675"/>
  <c r="R55"/>
  <c r="R100"/>
  <c r="R65"/>
  <c r="R339"/>
  <c r="R699"/>
  <c r="R698" s="1"/>
  <c r="R697" s="1"/>
  <c r="G686" i="2"/>
  <c r="G683" s="1"/>
  <c r="G682" s="1"/>
  <c r="G681" s="1"/>
  <c r="G92"/>
  <c r="G91" s="1"/>
  <c r="G32"/>
  <c r="G31" s="1"/>
  <c r="G75"/>
  <c r="G74" s="1"/>
  <c r="G73" s="1"/>
  <c r="G156"/>
  <c r="G155" s="1"/>
  <c r="G27"/>
  <c r="G26" s="1"/>
  <c r="N32" i="5"/>
  <c r="N31" s="1"/>
  <c r="N20" s="1"/>
  <c r="N19" s="1"/>
  <c r="J481"/>
  <c r="J1140"/>
  <c r="J1210"/>
  <c r="K482"/>
  <c r="K481" s="1"/>
  <c r="K1299"/>
  <c r="K1294" s="1"/>
  <c r="K1290" s="1"/>
  <c r="K1289" s="1"/>
  <c r="K1281" s="1"/>
  <c r="L221"/>
  <c r="L220" s="1"/>
  <c r="L219" s="1"/>
  <c r="L185" s="1"/>
  <c r="L10" s="1"/>
  <c r="L9" s="1"/>
  <c r="M534"/>
  <c r="L1042"/>
  <c r="L1041" s="1"/>
  <c r="L675" s="1"/>
  <c r="P32"/>
  <c r="P31" s="1"/>
  <c r="P20" s="1"/>
  <c r="P19" s="1"/>
  <c r="N193"/>
  <c r="N192" s="1"/>
  <c r="N186" s="1"/>
  <c r="P193"/>
  <c r="P192" s="1"/>
  <c r="P186" s="1"/>
  <c r="Q776"/>
  <c r="P1251"/>
  <c r="P1250" s="1"/>
  <c r="P1249" s="1"/>
  <c r="P1248" s="1"/>
  <c r="Q1290"/>
  <c r="Q1289" s="1"/>
  <c r="Q1281" s="1"/>
  <c r="R1150"/>
  <c r="R1145" s="1"/>
  <c r="R1140" s="1"/>
  <c r="Q459"/>
  <c r="Q457" s="1"/>
  <c r="Q456" s="1"/>
  <c r="Q455" s="1"/>
  <c r="Q750"/>
  <c r="Q749" s="1"/>
  <c r="O842"/>
  <c r="O841" s="1"/>
  <c r="O828" s="1"/>
  <c r="O822" s="1"/>
  <c r="Q842"/>
  <c r="Q841" s="1"/>
  <c r="Q828" s="1"/>
  <c r="Q822" s="1"/>
  <c r="Q813" s="1"/>
  <c r="O917"/>
  <c r="O907" s="1"/>
  <c r="O906" s="1"/>
  <c r="O905" s="1"/>
  <c r="Q917"/>
  <c r="Q907" s="1"/>
  <c r="Q906" s="1"/>
  <c r="O1261"/>
  <c r="O1290"/>
  <c r="O1289" s="1"/>
  <c r="O1281" s="1"/>
  <c r="O297"/>
  <c r="O296" s="1"/>
  <c r="O295" s="1"/>
  <c r="O294" s="1"/>
  <c r="O872"/>
  <c r="P917"/>
  <c r="P907" s="1"/>
  <c r="P906" s="1"/>
  <c r="O1056"/>
  <c r="O1042" s="1"/>
  <c r="O1041" s="1"/>
  <c r="O1182"/>
  <c r="P1238"/>
  <c r="P1232" s="1"/>
  <c r="P1231" s="1"/>
  <c r="P1230" s="1"/>
  <c r="D52" i="3"/>
  <c r="D51" s="1"/>
  <c r="R371" i="5"/>
  <c r="R13"/>
  <c r="R12" s="1"/>
  <c r="R11" s="1"/>
  <c r="R866"/>
  <c r="R865" s="1"/>
  <c r="R864" s="1"/>
  <c r="G533" i="2"/>
  <c r="G532" s="1"/>
  <c r="K13" i="5"/>
  <c r="K12" s="1"/>
  <c r="K11" s="1"/>
  <c r="R776"/>
  <c r="O134"/>
  <c r="N219"/>
  <c r="R193"/>
  <c r="R192" s="1"/>
  <c r="R186" s="1"/>
  <c r="R381"/>
  <c r="R380" s="1"/>
  <c r="G98" i="2"/>
  <c r="G97" s="1"/>
  <c r="G240"/>
  <c r="G239" s="1"/>
  <c r="G234" s="1"/>
  <c r="G142"/>
  <c r="G141" s="1"/>
  <c r="K1029" i="5"/>
  <c r="J32"/>
  <c r="J31" s="1"/>
  <c r="J20" s="1"/>
  <c r="J19" s="1"/>
  <c r="J65"/>
  <c r="J54" s="1"/>
  <c r="J53" s="1"/>
  <c r="J52" s="1"/>
  <c r="J137"/>
  <c r="J136" s="1"/>
  <c r="J135" s="1"/>
  <c r="J155"/>
  <c r="J154" s="1"/>
  <c r="J245"/>
  <c r="J828"/>
  <c r="R883"/>
  <c r="R882" s="1"/>
  <c r="R881" s="1"/>
  <c r="G649" i="2"/>
  <c r="G648" s="1"/>
  <c r="G824"/>
  <c r="R1116" i="5"/>
  <c r="R1115" s="1"/>
  <c r="R1114" s="1"/>
  <c r="R1113" s="1"/>
  <c r="J13"/>
  <c r="J12" s="1"/>
  <c r="J11" s="1"/>
  <c r="G555" i="2"/>
  <c r="G214"/>
  <c r="G213" s="1"/>
  <c r="G212" s="1"/>
  <c r="G211" s="1"/>
  <c r="J219" i="5"/>
  <c r="J855"/>
  <c r="J1056"/>
  <c r="J1042" s="1"/>
  <c r="J1041" s="1"/>
  <c r="J1159"/>
  <c r="J1195"/>
  <c r="J1181" s="1"/>
  <c r="J1180" s="1"/>
  <c r="J776"/>
  <c r="J748" s="1"/>
  <c r="J822"/>
  <c r="K193"/>
  <c r="K192" s="1"/>
  <c r="K186" s="1"/>
  <c r="K245"/>
  <c r="O13"/>
  <c r="O12" s="1"/>
  <c r="O11" s="1"/>
  <c r="O508"/>
  <c r="P13"/>
  <c r="P12" s="1"/>
  <c r="P11" s="1"/>
  <c r="Q13"/>
  <c r="Q12" s="1"/>
  <c r="Q11" s="1"/>
  <c r="G375" i="2"/>
  <c r="G374" s="1"/>
  <c r="G373" s="1"/>
  <c r="G372" s="1"/>
  <c r="K1232" i="5"/>
  <c r="K1231" s="1"/>
  <c r="K1230" s="1"/>
  <c r="O20"/>
  <c r="O19" s="1"/>
  <c r="Q90"/>
  <c r="O193"/>
  <c r="O192" s="1"/>
  <c r="O186" s="1"/>
  <c r="Q193"/>
  <c r="Q192" s="1"/>
  <c r="Q186" s="1"/>
  <c r="Q185" s="1"/>
  <c r="G632" i="2"/>
  <c r="G631" s="1"/>
  <c r="G630" s="1"/>
  <c r="G629" s="1"/>
  <c r="G628" s="1"/>
  <c r="P872" i="5"/>
  <c r="P813" s="1"/>
  <c r="N314"/>
  <c r="N313" s="1"/>
  <c r="N312" s="1"/>
  <c r="N311" s="1"/>
  <c r="N296" s="1"/>
  <c r="N295" s="1"/>
  <c r="N294" s="1"/>
  <c r="G990" i="2"/>
  <c r="G748"/>
  <c r="G747"/>
  <c r="G575"/>
  <c r="G480"/>
  <c r="G1040"/>
  <c r="G1027" s="1"/>
  <c r="P1139" i="5" l="1"/>
  <c r="P1138" s="1"/>
  <c r="P533"/>
  <c r="P531" s="1"/>
  <c r="P530" s="1"/>
  <c r="P585"/>
  <c r="P584" s="1"/>
  <c r="P583" s="1"/>
  <c r="P582" s="1"/>
  <c r="R544"/>
  <c r="R533" s="1"/>
  <c r="R908"/>
  <c r="G554" i="2"/>
  <c r="G553" s="1"/>
  <c r="N1250" i="5"/>
  <c r="N1249" s="1"/>
  <c r="N1248" s="1"/>
  <c r="R1250"/>
  <c r="R1249" s="1"/>
  <c r="R1248" s="1"/>
  <c r="D44" i="3" s="1"/>
  <c r="K1138" i="5"/>
  <c r="K1137" s="1"/>
  <c r="Q1139"/>
  <c r="Q1138" s="1"/>
  <c r="Q1137" s="1"/>
  <c r="N1056"/>
  <c r="N1042" s="1"/>
  <c r="N1041" s="1"/>
  <c r="O975"/>
  <c r="Q748"/>
  <c r="R677"/>
  <c r="R676" s="1"/>
  <c r="N134"/>
  <c r="K54"/>
  <c r="K53" s="1"/>
  <c r="K52" s="1"/>
  <c r="K533"/>
  <c r="R501"/>
  <c r="D26" i="3" s="1"/>
  <c r="R1130" i="5"/>
  <c r="R134"/>
  <c r="D11" i="3" s="1"/>
  <c r="O185" i="5"/>
  <c r="K975"/>
  <c r="O1181"/>
  <c r="O1180" s="1"/>
  <c r="P905"/>
  <c r="O1250"/>
  <c r="O1249" s="1"/>
  <c r="O1248" s="1"/>
  <c r="P185"/>
  <c r="M533"/>
  <c r="R1331"/>
  <c r="Q533"/>
  <c r="N637"/>
  <c r="R411"/>
  <c r="D22" i="3" s="1"/>
  <c r="P54" i="5"/>
  <c r="P53" s="1"/>
  <c r="P52" s="1"/>
  <c r="R946"/>
  <c r="R982"/>
  <c r="R978" s="1"/>
  <c r="R977" s="1"/>
  <c r="G912" i="2"/>
  <c r="G902" s="1"/>
  <c r="R1332" i="5"/>
  <c r="R1334" s="1"/>
  <c r="R481"/>
  <c r="G931" i="2"/>
  <c r="G930" s="1"/>
  <c r="G30"/>
  <c r="G873"/>
  <c r="G258"/>
  <c r="R1232" i="5"/>
  <c r="R1231" s="1"/>
  <c r="G436" i="2"/>
  <c r="T533" i="5"/>
  <c r="T544"/>
  <c r="G724" i="2"/>
  <c r="R614" i="5"/>
  <c r="R613" s="1"/>
  <c r="R612" s="1"/>
  <c r="D29" i="3" s="1"/>
  <c r="R185" i="5"/>
  <c r="D14" i="3" s="1"/>
  <c r="O1139" i="5"/>
  <c r="N1139"/>
  <c r="N1138" s="1"/>
  <c r="O813"/>
  <c r="Q905"/>
  <c r="P457"/>
  <c r="P456" s="1"/>
  <c r="P455" s="1"/>
  <c r="R338"/>
  <c r="R332" s="1"/>
  <c r="N404"/>
  <c r="G843" i="2"/>
  <c r="G842" s="1"/>
  <c r="G841" s="1"/>
  <c r="G811"/>
  <c r="G810" s="1"/>
  <c r="G809" s="1"/>
  <c r="G795" s="1"/>
  <c r="R638" i="5"/>
  <c r="R655"/>
  <c r="R654" s="1"/>
  <c r="R653" s="1"/>
  <c r="R872"/>
  <c r="P500"/>
  <c r="G244" i="2"/>
  <c r="G233" s="1"/>
  <c r="G227" s="1"/>
  <c r="L533" i="5"/>
  <c r="L531" s="1"/>
  <c r="L530" s="1"/>
  <c r="R589"/>
  <c r="R588" s="1"/>
  <c r="R587" s="1"/>
  <c r="K500"/>
  <c r="K531"/>
  <c r="K530" s="1"/>
  <c r="Q500"/>
  <c r="Q531"/>
  <c r="Q530" s="1"/>
  <c r="M500"/>
  <c r="M379" s="1"/>
  <c r="M1328" s="1"/>
  <c r="M531"/>
  <c r="M530" s="1"/>
  <c r="J500"/>
  <c r="J531"/>
  <c r="J530" s="1"/>
  <c r="L500"/>
  <c r="L379" s="1"/>
  <c r="L1328" s="1"/>
  <c r="R456"/>
  <c r="D16" i="3"/>
  <c r="D15" s="1"/>
  <c r="R280" i="5"/>
  <c r="P1137"/>
  <c r="J975"/>
  <c r="K813"/>
  <c r="K687" s="1"/>
  <c r="R757"/>
  <c r="R756" s="1"/>
  <c r="R755" s="1"/>
  <c r="R750" s="1"/>
  <c r="R749" s="1"/>
  <c r="R748" s="1"/>
  <c r="D32" i="3" s="1"/>
  <c r="R32" i="5"/>
  <c r="R31" s="1"/>
  <c r="R20" s="1"/>
  <c r="G898" i="2"/>
  <c r="G897" s="1"/>
  <c r="J185" i="5"/>
  <c r="R1281"/>
  <c r="R855"/>
  <c r="K404"/>
  <c r="G588" i="2"/>
  <c r="G570"/>
  <c r="G561" s="1"/>
  <c r="R907" i="5"/>
  <c r="J443"/>
  <c r="J437" s="1"/>
  <c r="J404" s="1"/>
  <c r="Q443"/>
  <c r="Q437" s="1"/>
  <c r="Q404" s="1"/>
  <c r="O443"/>
  <c r="O437" s="1"/>
  <c r="O404" s="1"/>
  <c r="R328"/>
  <c r="R327" s="1"/>
  <c r="R326" s="1"/>
  <c r="R325" s="1"/>
  <c r="R324" s="1"/>
  <c r="J1250"/>
  <c r="J1249" s="1"/>
  <c r="J1248" s="1"/>
  <c r="G114" i="2"/>
  <c r="K134" i="5"/>
  <c r="N852"/>
  <c r="N842" s="1"/>
  <c r="N841" s="1"/>
  <c r="N828" s="1"/>
  <c r="N822" s="1"/>
  <c r="N813" s="1"/>
  <c r="N251"/>
  <c r="N245" s="1"/>
  <c r="N185" s="1"/>
  <c r="G989" i="2"/>
  <c r="G647"/>
  <c r="G646" s="1"/>
  <c r="G645" s="1"/>
  <c r="G655"/>
  <c r="G752"/>
  <c r="G744" s="1"/>
  <c r="G743" s="1"/>
  <c r="G742" s="1"/>
  <c r="G137"/>
  <c r="G136" s="1"/>
  <c r="G78"/>
  <c r="G96"/>
  <c r="D45" i="3"/>
  <c r="G10" i="2"/>
  <c r="G605"/>
  <c r="G291"/>
  <c r="G290" s="1"/>
  <c r="G337"/>
  <c r="G330" s="1"/>
  <c r="G818"/>
  <c r="G817" s="1"/>
  <c r="G816" s="1"/>
  <c r="G815" s="1"/>
  <c r="G814" s="1"/>
  <c r="G531"/>
  <c r="G530" s="1"/>
  <c r="G529" s="1"/>
  <c r="G488" s="1"/>
  <c r="G20"/>
  <c r="G40"/>
  <c r="G451"/>
  <c r="P379" i="5"/>
  <c r="N54"/>
  <c r="N53" s="1"/>
  <c r="N52" s="1"/>
  <c r="N907"/>
  <c r="N906" s="1"/>
  <c r="N905" s="1"/>
  <c r="O500"/>
  <c r="O54"/>
  <c r="O53" s="1"/>
  <c r="O52" s="1"/>
  <c r="O10" s="1"/>
  <c r="O9" s="1"/>
  <c r="N533"/>
  <c r="R1159"/>
  <c r="R1139" s="1"/>
  <c r="N1137"/>
  <c r="R54"/>
  <c r="R53" s="1"/>
  <c r="P687"/>
  <c r="P675" s="1"/>
  <c r="O687"/>
  <c r="Q687"/>
  <c r="Q675" s="1"/>
  <c r="J905"/>
  <c r="R702"/>
  <c r="R701" s="1"/>
  <c r="R696" s="1"/>
  <c r="R695" s="1"/>
  <c r="G383" i="2"/>
  <c r="G382" s="1"/>
  <c r="G381" s="1"/>
  <c r="P10" i="5"/>
  <c r="P9" s="1"/>
  <c r="G166" i="2"/>
  <c r="G165" s="1"/>
  <c r="G164" s="1"/>
  <c r="G892"/>
  <c r="G891" s="1"/>
  <c r="R313" i="5"/>
  <c r="R312" s="1"/>
  <c r="R311" s="1"/>
  <c r="R296" s="1"/>
  <c r="Q54"/>
  <c r="Q53" s="1"/>
  <c r="Q52" s="1"/>
  <c r="Q10" s="1"/>
  <c r="Q9" s="1"/>
  <c r="K185"/>
  <c r="K10" s="1"/>
  <c r="K9" s="1"/>
  <c r="J813"/>
  <c r="J1139"/>
  <c r="J1138" s="1"/>
  <c r="J1137" s="1"/>
  <c r="R1042"/>
  <c r="D7" i="3"/>
  <c r="J134" i="5"/>
  <c r="J10" s="1"/>
  <c r="J9" s="1"/>
  <c r="O1138" l="1"/>
  <c r="O1137" s="1"/>
  <c r="O675" s="1"/>
  <c r="K675"/>
  <c r="R976"/>
  <c r="R975" s="1"/>
  <c r="D35" i="3" s="1"/>
  <c r="R295" i="5"/>
  <c r="R19"/>
  <c r="D8" i="3" s="1"/>
  <c r="R331" i="5"/>
  <c r="D24" i="3" s="1"/>
  <c r="R1230" i="5"/>
  <c r="D39" i="3"/>
  <c r="D38" s="1"/>
  <c r="R1129" i="5"/>
  <c r="R1138"/>
  <c r="D42" i="3" s="1"/>
  <c r="R906" i="5"/>
  <c r="R905" s="1"/>
  <c r="D34" i="3" s="1"/>
  <c r="R52" i="5"/>
  <c r="D9" i="3" s="1"/>
  <c r="D6" s="1"/>
  <c r="G622" i="2"/>
  <c r="G708"/>
  <c r="J379" i="5"/>
  <c r="T437"/>
  <c r="T443"/>
  <c r="R688"/>
  <c r="D31" i="3" s="1"/>
  <c r="G872" i="2"/>
  <c r="G871" s="1"/>
  <c r="N687" i="5"/>
  <c r="N675" s="1"/>
  <c r="G582" i="2"/>
  <c r="K379" i="5"/>
  <c r="K1328" s="1"/>
  <c r="Q379"/>
  <c r="J687"/>
  <c r="J675" s="1"/>
  <c r="G705" i="2"/>
  <c r="G704" s="1"/>
  <c r="G699" s="1"/>
  <c r="G680" s="1"/>
  <c r="D43" i="3"/>
  <c r="R637" i="5"/>
  <c r="R455"/>
  <c r="R443" s="1"/>
  <c r="D28" i="3"/>
  <c r="N500" i="5"/>
  <c r="N379" s="1"/>
  <c r="N531"/>
  <c r="N530" s="1"/>
  <c r="R530"/>
  <c r="R524" s="1"/>
  <c r="R523" s="1"/>
  <c r="D19" i="3"/>
  <c r="R294" i="5"/>
  <c r="O379"/>
  <c r="G988" i="2"/>
  <c r="G901" s="1"/>
  <c r="G407"/>
  <c r="G406" s="1"/>
  <c r="R852" i="5"/>
  <c r="R842" s="1"/>
  <c r="R841" s="1"/>
  <c r="N10"/>
  <c r="N9" s="1"/>
  <c r="G9" i="2"/>
  <c r="G8" s="1"/>
  <c r="R1137" i="5"/>
  <c r="P1328"/>
  <c r="Q1328"/>
  <c r="D37" i="3"/>
  <c r="D36" s="1"/>
  <c r="R1041" i="5"/>
  <c r="D18" i="3"/>
  <c r="R330" i="5" l="1"/>
  <c r="R508"/>
  <c r="D27" i="3" s="1"/>
  <c r="R10" i="5"/>
  <c r="R437"/>
  <c r="R404" s="1"/>
  <c r="G405" i="2"/>
  <c r="G380" s="1"/>
  <c r="G379" s="1"/>
  <c r="G361" s="1"/>
  <c r="G289" s="1"/>
  <c r="G7" s="1"/>
  <c r="G1061" s="1"/>
  <c r="J1328" i="5"/>
  <c r="O1328"/>
  <c r="D40" i="3"/>
  <c r="D23"/>
  <c r="D20" s="1"/>
  <c r="D17"/>
  <c r="N1328" i="5"/>
  <c r="D25" i="3"/>
  <c r="R9" i="5"/>
  <c r="R828"/>
  <c r="R500" l="1"/>
  <c r="R379" s="1"/>
  <c r="R822"/>
  <c r="R813" l="1"/>
  <c r="R687" l="1"/>
  <c r="R675" s="1"/>
  <c r="R1328" s="1"/>
  <c r="D33" i="3"/>
  <c r="D30" s="1"/>
  <c r="D53" s="1"/>
  <c r="R1330" i="5" l="1"/>
  <c r="R1333" s="1"/>
</calcChain>
</file>

<file path=xl/comments1.xml><?xml version="1.0" encoding="utf-8"?>
<comments xmlns="http://schemas.openxmlformats.org/spreadsheetml/2006/main">
  <authors>
    <author>Паншина</author>
  </authors>
  <commentList>
    <comment ref="K471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приоритет УМХ и г</t>
        </r>
      </text>
    </comment>
    <comment ref="K561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<sst xmlns="http://schemas.openxmlformats.org/spreadsheetml/2006/main" count="9474" uniqueCount="916">
  <si>
    <t>Расходы местного бюджета на софинансирование мероприятий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"Молодежь Архангельской области (2014-2020 годы)"</t>
  </si>
  <si>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</si>
  <si>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</si>
  <si>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</si>
  <si>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</si>
  <si>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</si>
  <si>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</si>
  <si>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п. 6.2 Питание обучающихся из малоимущих семей</t>
  </si>
  <si>
    <t>Школы №№ 1-7 (иные цели), в том числе:</t>
  </si>
  <si>
    <t>п. 4.1 Премии главы педагогам</t>
  </si>
  <si>
    <t>п. 4.2 Торжественный прием главы лучших педработников</t>
  </si>
  <si>
    <t>п. 5.2 Организация и проведение конкурсов профпедмастерства (награждение)</t>
  </si>
  <si>
    <t>п. 2.2 Профильный отряд для подростков "группы риска"</t>
  </si>
  <si>
    <t>п. 1.2.2 Содействие трудовой занятости молодежи</t>
  </si>
  <si>
    <t>п. 4.2 Изготовление и размещение социальных роликов на телевидении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</si>
  <si>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</si>
  <si>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</si>
  <si>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</si>
  <si>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</si>
  <si>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</si>
  <si>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</si>
  <si>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</si>
  <si>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</si>
  <si>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</si>
  <si>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</si>
  <si>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</si>
  <si>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</si>
  <si>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</si>
  <si>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</si>
  <si>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 xml:space="preserve">Закупка товаров, работ, услуг в сфере ИКТ 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</si>
  <si>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</si>
  <si>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</si>
  <si>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</si>
  <si>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МУ КЦБС</t>
  </si>
  <si>
    <t>Расходы местного бюджета на софинансирование мероприятий в рамках реализации подпрограммы "Обеспечение жильем молодых семей" федеральной целевой программы "Жилище" на 2015-2020 годы"</t>
  </si>
  <si>
    <t>78530</t>
  </si>
  <si>
    <t>Уплата иных платежей</t>
  </si>
  <si>
    <t>78520</t>
  </si>
  <si>
    <t>S0750</t>
  </si>
  <si>
    <t>Расходы местного бюджета на софинансирование мероприятий в рамках реализации ГП Архангельской области «Развитие транспортной системы Архангельской области (2014-2020 годы)» подпрограммы «Развитие общественного пассажирского транспорта и транспортной инфраструктуры Архангельской области"</t>
  </si>
  <si>
    <t>п. 3.14 Организация и проведение городского конкурса на лучшую организацию работы по профилактике злоупотребления</t>
  </si>
  <si>
    <t>КСП</t>
  </si>
  <si>
    <t>Жилищное хозяйство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</si>
  <si>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</si>
  <si>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</si>
  <si>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</si>
  <si>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п. 2.3 Оплата 50% стоимости питания для детей-инвалидов в школах</t>
  </si>
  <si>
    <t>п. 2.4 Профильный отряд для детей инвалидов в летние каникулы</t>
  </si>
  <si>
    <t>п. 4.1 Поддержка "КГО ВОИ"</t>
  </si>
  <si>
    <t>622</t>
  </si>
  <si>
    <t>МАОУ "Межшкольный учебный комбинат" (иные)</t>
  </si>
  <si>
    <t>услуги банка по зачислению</t>
  </si>
  <si>
    <t>Услуги банка по зачислению</t>
  </si>
  <si>
    <t>п. 4.1 Календарный план мероприятий</t>
  </si>
  <si>
    <t>п. 4.6 Мед.обеспечение мероприятий</t>
  </si>
  <si>
    <t>п. 4.4 Поощрение лучших спортсменов-учащихся школ</t>
  </si>
  <si>
    <t>п. 1.4 "Плавательный всеобуч"</t>
  </si>
  <si>
    <t>Непрограммные расходы на осуществление иных выплат работникам учреждений, организаций</t>
  </si>
  <si>
    <t>Расходы на оплату проезда к месту отдыха и обратно</t>
  </si>
  <si>
    <t>88066</t>
  </si>
  <si>
    <t>Администрация города</t>
  </si>
  <si>
    <t>66</t>
  </si>
  <si>
    <t xml:space="preserve">Финансовое управление  </t>
  </si>
  <si>
    <t>Служба финансового учета (иные)</t>
  </si>
  <si>
    <t>110</t>
  </si>
  <si>
    <t>КСС</t>
  </si>
  <si>
    <t>Организатор перевозок</t>
  </si>
  <si>
    <t>УМХиГ</t>
  </si>
  <si>
    <t>МДОУ "Детский сад комбинированного вида  №1 "Золотой ключик"</t>
  </si>
  <si>
    <t>МДОУ "Детский сад комбинированного вида №2 "Парусок"</t>
  </si>
  <si>
    <t>МДОУ "Детский сад №5 "Журавлик"</t>
  </si>
  <si>
    <t>МДОУ "Детский сад общеразвивающего вида №6 "Солнышко"</t>
  </si>
  <si>
    <t>МДОУ "Детский сад №7 "Теремок"</t>
  </si>
  <si>
    <t>МДОУ "Детский сад общеразвивающего вида №8 "Колосок"</t>
  </si>
  <si>
    <t>МДОУ "Детский сад общеразвивающего вида №9 "Аленушка"</t>
  </si>
  <si>
    <t>МДОУ "Детский сад присмотра и оздоровления №10 "Орленок"</t>
  </si>
  <si>
    <t>МДОУ "Детский сад общеразвивающего вида №11 "Одуванчик"</t>
  </si>
  <si>
    <t>МДОУ "Детский сад общеразвивающего вида №12 "Голубок"</t>
  </si>
  <si>
    <t>МДОУ "Детский сад общеразвивающего вида №13 "Чебурашка"</t>
  </si>
  <si>
    <t>МДОУ "Центр развития ребенка - детский сад № 14 "Малышок"</t>
  </si>
  <si>
    <t>МДОУ "Детский сад комбинированного вида №15 "Березка"</t>
  </si>
  <si>
    <t>МДОУ "Детский сад №17 "Аленький цветочек"</t>
  </si>
  <si>
    <t>МДОУ "Детский сад №18 "Сказка"</t>
  </si>
  <si>
    <t>Детский сад при МОУ "СОШ № 6 г.Коряжма"</t>
  </si>
  <si>
    <t>МОУ "СОШ № 1 г. Коряжмы"</t>
  </si>
  <si>
    <t>МОУ "СОШ № 3 г. Коряжмы"</t>
  </si>
  <si>
    <t>МОУ "СОШ № 4 г. Коряжмы"</t>
  </si>
  <si>
    <t>МОУ "СОШ № 5 г. Коряжмы"</t>
  </si>
  <si>
    <t>МОУ "СОШ № 6 г. Коряжмы"</t>
  </si>
  <si>
    <t>МОУ "СОШ № 7 г. Коряжмы"</t>
  </si>
  <si>
    <t xml:space="preserve">МОУ ДОД "Коряжемская детская школа искусств" </t>
  </si>
  <si>
    <t>МОУ ДОД "Коряжемская ДЮСШ"</t>
  </si>
  <si>
    <t>МУ "Коряжемский культурно-досуговый центр" (иные)</t>
  </si>
  <si>
    <t>МУ "Коряжемская ЦБС" (иные)</t>
  </si>
  <si>
    <t>УСР</t>
  </si>
  <si>
    <t>п. 1.4 "Плавательный всеобуч" (транспортные расходы)</t>
  </si>
  <si>
    <t>п. 2.4.1 Акарицидная обработка</t>
  </si>
  <si>
    <t>п. 2.4.3 Дератизационные работы</t>
  </si>
  <si>
    <t>Услуги банка</t>
  </si>
  <si>
    <t>Выплаты гражданам</t>
  </si>
  <si>
    <t>Единицы измерения: тыс. руб.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</si>
  <si>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</si>
  <si>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</si>
  <si>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</si>
  <si>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</si>
  <si>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</si>
  <si>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</si>
  <si>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</si>
  <si>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</si>
  <si>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</si>
  <si>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</si>
  <si>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</si>
  <si>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</si>
  <si>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</si>
  <si>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</si>
  <si>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</si>
  <si>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</si>
  <si>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</si>
  <si>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</si>
  <si>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</si>
  <si>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</si>
  <si>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</si>
  <si>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</si>
  <si>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</si>
  <si>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</si>
  <si>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</si>
  <si>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</si>
  <si>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</si>
  <si>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</si>
  <si>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</si>
  <si>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</si>
  <si>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</si>
  <si>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</si>
  <si>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</si>
  <si>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</si>
  <si>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</si>
  <si>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</si>
  <si>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</si>
  <si>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</si>
  <si>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</si>
  <si>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местного бюджета на софинансирование мероприятий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"Спорт Беломорья (2014-2020 годы)"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</si>
  <si>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</si>
  <si>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</si>
  <si>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</si>
  <si>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</si>
  <si>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</si>
  <si>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</si>
  <si>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</si>
  <si>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</si>
  <si>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</si>
  <si>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</si>
  <si>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</si>
  <si>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</si>
  <si>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</si>
  <si>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</si>
  <si>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</si>
  <si>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</si>
  <si>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</si>
  <si>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</si>
  <si>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</si>
  <si>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</si>
  <si>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МОУ "СОШ № 2 г. Коряжмы"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</si>
  <si>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</si>
  <si>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</si>
  <si>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</si>
  <si>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</si>
  <si>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</si>
  <si>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</si>
  <si>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межмуниципальное сотрудничество</t>
  </si>
  <si>
    <t>представительские</t>
  </si>
  <si>
    <t>информатика</t>
  </si>
  <si>
    <t>дипломы к премиям главы</t>
  </si>
  <si>
    <t>Премии и гранты</t>
  </si>
  <si>
    <t>853</t>
  </si>
  <si>
    <t>321</t>
  </si>
  <si>
    <t>Пособия, компенсации и иные социальные выплаты гражданам, кроме публичных нормативных обязательств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</si>
  <si>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</si>
  <si>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</si>
  <si>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</si>
  <si>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</si>
  <si>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</si>
  <si>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</si>
  <si>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Субсидии некоммерческим организациям (за исключением государственных (муниципальных) учреждений)</t>
  </si>
  <si>
    <t>630</t>
  </si>
  <si>
    <t>54</t>
  </si>
  <si>
    <t>проезд к месту отдыха</t>
  </si>
  <si>
    <t>55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</si>
  <si>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</si>
  <si>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</si>
  <si>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</si>
  <si>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</si>
  <si>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</si>
  <si>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</si>
  <si>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</si>
  <si>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</si>
  <si>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</si>
  <si>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</si>
  <si>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Обеспечение пожарной безопасности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</si>
  <si>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</si>
  <si>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</si>
  <si>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</si>
  <si>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</si>
  <si>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</si>
  <si>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статистика</t>
  </si>
  <si>
    <t>Предоставление дополнительных мер социальной поддержки по оздоровительному лечению отдельным категориям неработающих пенсионеров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</si>
  <si>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</si>
  <si>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</si>
  <si>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</si>
  <si>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</si>
  <si>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</si>
  <si>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</si>
  <si>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Оздоровление работников муниципальных учреждений на территории муниципального образования "Город Коряжма"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</si>
  <si>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</si>
  <si>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</si>
  <si>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</si>
  <si>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</si>
  <si>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</si>
  <si>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площадка около пармы для ярмарок</t>
  </si>
  <si>
    <t>"ИРБИС" (новая версия)</t>
  </si>
  <si>
    <t>Публичные нормативные социальные выплаты гражданам</t>
  </si>
  <si>
    <t>310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</si>
  <si>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</si>
  <si>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</si>
  <si>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</si>
  <si>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</si>
  <si>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</si>
  <si>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</si>
  <si>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МУ "УСиКР" (иные)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</si>
  <si>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</si>
  <si>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</si>
  <si>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Топливно-энергетический комплекс</t>
  </si>
  <si>
    <t>Строительство и реконструкция объектов капитального строительства собственности муниципального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</si>
  <si>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</si>
  <si>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</si>
  <si>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</si>
  <si>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</si>
  <si>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</si>
  <si>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</si>
  <si>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</si>
  <si>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</si>
  <si>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S8520</t>
  </si>
  <si>
    <t>S8320</t>
  </si>
  <si>
    <t>L0200</t>
  </si>
  <si>
    <t>S8420</t>
  </si>
  <si>
    <t>Мероприятия в сфере энергосбережения и повышения энергетической эффективности</t>
  </si>
  <si>
    <t>МУ "УСиКР"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</si>
  <si>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</si>
  <si>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</si>
  <si>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</si>
  <si>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</si>
  <si>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</si>
  <si>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</si>
  <si>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Содержание объектов улично-дорожной сети и инженерных сооружений на ней</t>
  </si>
  <si>
    <t>Озеленение</t>
  </si>
  <si>
    <t>Организация и содержание мест захоронения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</si>
  <si>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</si>
  <si>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</si>
  <si>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</si>
  <si>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</si>
  <si>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Муниципальная программа профилактики правонарушений в муниципальном образовании "Город Коряжма" на 2017 - 2019 годы</t>
  </si>
  <si>
    <t>ремонт Театральной (софинансирование МБ)</t>
  </si>
  <si>
    <t>14</t>
  </si>
  <si>
    <t>ФИЗИЧЕСКАЯ КУЛЬТУРА И СПОРТ</t>
  </si>
  <si>
    <t>Массовый спорт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</si>
  <si>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</si>
  <si>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</si>
  <si>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</si>
  <si>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</si>
  <si>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Социальные места</t>
  </si>
  <si>
    <t>19</t>
  </si>
  <si>
    <t>Общее образование</t>
  </si>
  <si>
    <t>Субсидии автономным учреждениям</t>
  </si>
  <si>
    <t>620</t>
  </si>
  <si>
    <t>МАОУ "Межшкольный учебный комбинат"</t>
  </si>
  <si>
    <t>Муниципальная программа "Доступная среда на 2014-2018 годы"</t>
  </si>
  <si>
    <t>18</t>
  </si>
  <si>
    <t>МОУ ДОД "Коряжемская детская школа искусств"</t>
  </si>
  <si>
    <t>21</t>
  </si>
  <si>
    <t>Мероприятия в области образования</t>
  </si>
  <si>
    <t>Непрограммные расходы в области в области образования</t>
  </si>
  <si>
    <t>60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</si>
  <si>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</si>
  <si>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</si>
  <si>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</si>
  <si>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</si>
  <si>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</si>
  <si>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</si>
  <si>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</si>
  <si>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"КДШИ"(иные)</t>
  </si>
  <si>
    <t>Субсидии бюджетным учреждениям на иные цели</t>
  </si>
  <si>
    <t>612</t>
  </si>
  <si>
    <t>МУ "Коряжемская ЦБС"</t>
  </si>
  <si>
    <t>МУ "Коряжемский культурно-досуговый центр"</t>
  </si>
  <si>
    <t>МУ "МКЦ "Родина"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</si>
  <si>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</si>
  <si>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</si>
  <si>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</si>
  <si>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Средства вышестоящих бюджетов</t>
  </si>
  <si>
    <t>Муниципальная  программа "Экономическое развитие муниципального образования "Город Коряжма" на 2015-2019 годы"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</si>
  <si>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</si>
  <si>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</si>
  <si>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</si>
  <si>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</si>
  <si>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</si>
  <si>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 оздоровительному лечению отдельных категориий неработающих пенсионеров, постоянно зарегистрированных на территории муниципального образования "Город Коряжма"</t>
  </si>
  <si>
    <t>Программа реабилитационных мероприятий Анастасии Воробьевой</t>
  </si>
  <si>
    <t>Предоставление мер социальной поддержки Почетным гражданам города Коряжмы</t>
  </si>
  <si>
    <t>Дополнительные меры социальной поддержки в виде возмещения расходов, связанных с оплатой найма жилого помещения, отдельным категориям специалистов, приглашенным на работу в муниципальные учреждения города</t>
  </si>
  <si>
    <t>МОУ "СОШ № 1 г. Коряжмы" (ДДТ)</t>
  </si>
  <si>
    <t>МОУ "СОШ № 2 г. Коряжмы" (ПМСС)</t>
  </si>
  <si>
    <t>содержание муниципального имущества казны (нежилой фонд)</t>
  </si>
  <si>
    <t>взнос на капитальный ремонт общего имущества многоквартирных домов</t>
  </si>
  <si>
    <t>оформление свидетельства о наследовании выморочного имущества</t>
  </si>
  <si>
    <t>содержание светофорных объектов</t>
  </si>
  <si>
    <t>п. 1.1 - 1.3 Организация и проведение городских и всероссийских 
массовых мероприятий</t>
  </si>
  <si>
    <t>Дополнительные меры социальной поддержки для медицинских работников  государственных учреждений здравоохранения на территории муниципального образования «Город Коряжма»</t>
  </si>
  <si>
    <t>фонтан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</si>
  <si>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</si>
  <si>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</si>
  <si>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</si>
  <si>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</si>
  <si>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</si>
  <si>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</si>
  <si>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</si>
  <si>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Мероприятия по развитию физической культуры и спорта в муниципальных образованиях</t>
  </si>
  <si>
    <t>Спорт высших достижений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</si>
  <si>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</si>
  <si>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</si>
  <si>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</si>
  <si>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</si>
  <si>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</si>
  <si>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</si>
  <si>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</si>
  <si>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</si>
  <si>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</si>
  <si>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</si>
  <si>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</si>
  <si>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</si>
  <si>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</si>
  <si>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</si>
  <si>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</si>
  <si>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87040</t>
  </si>
  <si>
    <t>87120</t>
  </si>
  <si>
    <t>81500</t>
  </si>
  <si>
    <t>80300</t>
  </si>
  <si>
    <t>82400</t>
  </si>
  <si>
    <t>82050</t>
  </si>
  <si>
    <t>83100</t>
  </si>
  <si>
    <t>83200</t>
  </si>
  <si>
    <t>83300</t>
  </si>
  <si>
    <t>83400</t>
  </si>
  <si>
    <t>83500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</si>
  <si>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</si>
  <si>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</si>
  <si>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</si>
  <si>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</si>
  <si>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</si>
  <si>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</si>
  <si>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</si>
  <si>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</si>
  <si>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87060</t>
  </si>
  <si>
    <t>87070</t>
  </si>
  <si>
    <t>87090</t>
  </si>
  <si>
    <t>87100</t>
  </si>
  <si>
    <t>87110</t>
  </si>
  <si>
    <t>87080</t>
  </si>
  <si>
    <t>81060</t>
  </si>
  <si>
    <t>86440</t>
  </si>
  <si>
    <t>85430</t>
  </si>
  <si>
    <t>121</t>
  </si>
  <si>
    <t>129</t>
  </si>
  <si>
    <t>122</t>
  </si>
  <si>
    <t>242</t>
  </si>
  <si>
    <t>244</t>
  </si>
  <si>
    <t>Закупка товаров, работ, услуг в сфере ИКТ</t>
  </si>
  <si>
    <t xml:space="preserve">Прочая закупка товаров, работ и услуг </t>
  </si>
  <si>
    <t>851</t>
  </si>
  <si>
    <t>852</t>
  </si>
  <si>
    <t>Уплата налога на имущество организаций и земельного налога</t>
  </si>
  <si>
    <t>Уплата прочих налогов, сборов и иных платежей</t>
  </si>
  <si>
    <t>Зарплата (211)</t>
  </si>
  <si>
    <t>Прочие выплаты (212)</t>
  </si>
  <si>
    <t>Взносы (213)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</si>
  <si>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</si>
  <si>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111</t>
  </si>
  <si>
    <t>112</t>
  </si>
  <si>
    <t>119</t>
  </si>
  <si>
    <t>Раздел</t>
  </si>
  <si>
    <t>Подраздел</t>
  </si>
  <si>
    <t>Пенсионное обеспечение</t>
  </si>
  <si>
    <t>Целевая статья</t>
  </si>
  <si>
    <t>Вид расходов</t>
  </si>
  <si>
    <t>I. МУНИЦИПАЛЬНЫЕ ПРОГРАММЫ муниципального образования "Город Коряжма"</t>
  </si>
  <si>
    <t>Расходы на содержание и функционирование администрации муниципального образования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</si>
  <si>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</si>
  <si>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</si>
  <si>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>размещение информационных статей</t>
  </si>
  <si>
    <t>организация конкурсов, в том числе профессионального мастерства</t>
  </si>
  <si>
    <t xml:space="preserve">строительство кладбища  </t>
  </si>
  <si>
    <t>разработка проекта планировки территории и проекта правил землепользования</t>
  </si>
  <si>
    <t>свод деревьев</t>
  </si>
  <si>
    <t>Подпрограмма: Совершенствование системы стратегического планирования социально-экономического развития муниципального образования "Город Коряжма"</t>
  </si>
  <si>
    <t>Подпрограмма: Развитие малого и среднего предпринимательства на территории муниципального образования "Город Коряжма"</t>
  </si>
  <si>
    <t>Гастрольная деятельность творческих коллективов, организация концертных туров для лауреатов фестивалей и конкурсов российского и  международного уровня</t>
  </si>
  <si>
    <t xml:space="preserve">Иные закупки товаров, работ и услуг для обеспечения государственных (муниципальных) нужд </t>
  </si>
  <si>
    <t>15</t>
  </si>
  <si>
    <t>II. ВЕДОМСТВЕННЫЕ ЦЕЛЕВЫЕ ПРОГРАММЫ муниципального образования "Город Коряжма"</t>
  </si>
  <si>
    <t>III. НЕПРОГРАММНЫЕ НАПРАВЛЕНИЯ ДЕЯТЕЛЬНОСТИ муниципального образования "Город Коряжма"</t>
  </si>
  <si>
    <t xml:space="preserve">Резервные фонды </t>
  </si>
  <si>
    <t>Непрограммные расходы в области образования</t>
  </si>
  <si>
    <t xml:space="preserve">Выплаты приемным семьям на содержание подопечных детей </t>
  </si>
  <si>
    <t>Прочие расходы в области образования</t>
  </si>
  <si>
    <t>611</t>
  </si>
  <si>
    <t>621</t>
  </si>
  <si>
    <t>сайт (обслуживание)</t>
  </si>
  <si>
    <t>поставка медали "За вклад в развитие МО"</t>
  </si>
  <si>
    <t>лента "Почетный гражданин"</t>
  </si>
  <si>
    <t>межмуниципальное сотрудничество (взносы)</t>
  </si>
  <si>
    <t>Разработка ПСД  по крытому хоккейному корту</t>
  </si>
  <si>
    <t>Экспертиза ПСД  по крытому хоккейному корту</t>
  </si>
  <si>
    <t>Школы №№ 1-7</t>
  </si>
  <si>
    <t>МДОУ №№ 1-18</t>
  </si>
  <si>
    <t>МДОУ №№ 1-18 (иные)</t>
  </si>
  <si>
    <t>Предложения по проекту</t>
  </si>
  <si>
    <t>администрации</t>
  </si>
  <si>
    <t>Думы</t>
  </si>
  <si>
    <t>принятые</t>
  </si>
  <si>
    <t>ПОПРАВКИ</t>
  </si>
  <si>
    <t>содержание свободного муниципального жилищного фонда (жилой фонд)</t>
  </si>
  <si>
    <t>оценка земельных участков</t>
  </si>
  <si>
    <t xml:space="preserve"> ФДОД "ДДТ", "Центр ПМСС"</t>
  </si>
  <si>
    <t>МОУ ДОД "Коряжемская детская школа искусств" (иные)</t>
  </si>
  <si>
    <t>S8530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</si>
  <si>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</si>
  <si>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</si>
  <si>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</si>
  <si>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</si>
  <si>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</si>
  <si>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</si>
  <si>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Подпрограмма: Развитие территорииального общественного самоуправления</t>
  </si>
  <si>
    <t>Расходы местного бюджета на софинансирование мероприятий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(2014-2020 годы)» подпрограммы «Развитие территориального общественного самоуправления в Архангельской области (2014-2020 годы)»</t>
  </si>
  <si>
    <t>Муниципальная программа "Профилактика терроризма и экстремизма в муниципальном образовании "Город Коряжма" на 2018-2020 годы"</t>
  </si>
  <si>
    <t>Муниципальная программа "Развитие образования в городе Коряжме на 2018-2020 годы"</t>
  </si>
  <si>
    <t>Подпрограмма: Развитие общего образования в городе Коряжме на 2018-2020 годы</t>
  </si>
  <si>
    <t>Подпрограмма: Развитие воспитания и дополнительного образования детей в городе Коряжме на 2018-2020 годы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</si>
  <si>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</si>
  <si>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</si>
  <si>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</si>
  <si>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«Социальная поддержка граждан в Архангельской области (2013-2020 годы)» за счет средств местного бюджета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</si>
  <si>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</si>
  <si>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S8310</t>
  </si>
  <si>
    <t>L5190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</si>
  <si>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</si>
  <si>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</si>
  <si>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</si>
  <si>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</si>
  <si>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58</t>
  </si>
  <si>
    <t>Непрограммные расходы в области национальной обороны</t>
  </si>
  <si>
    <t>59</t>
  </si>
  <si>
    <t>Непрограммные расходы в области национальной безопасности и правоохранительной деятельности</t>
  </si>
  <si>
    <t>Непрограммные расходы в области национальной экономики</t>
  </si>
  <si>
    <t>61</t>
  </si>
  <si>
    <t>Непрограммные расходы в области жилищно-коммунального хозяйства</t>
  </si>
  <si>
    <t>62</t>
  </si>
  <si>
    <t>63</t>
  </si>
  <si>
    <t>Непрограммные расходы в сфере культуры</t>
  </si>
  <si>
    <t>64</t>
  </si>
  <si>
    <t>Непрограммные расходы в области здравоохранения</t>
  </si>
  <si>
    <t>65</t>
  </si>
  <si>
    <t>Непрограммные расходы в области физической культуры и спорта</t>
  </si>
  <si>
    <t>Публикация официальной информации</t>
  </si>
  <si>
    <t>Межмуниципальное сотрудничество (командировочные расходы)</t>
  </si>
  <si>
    <t>создание, содержание сайта, поддержание доменного имени</t>
  </si>
  <si>
    <t>представительские расходы</t>
  </si>
  <si>
    <t>приобретение  расходных материалов для грамот, благодарностей</t>
  </si>
  <si>
    <t>премии главы</t>
  </si>
  <si>
    <t>денежное сопровождение к наградам, медалям</t>
  </si>
  <si>
    <t>поощрение коллективов и граждан города</t>
  </si>
  <si>
    <t>поставка медали "За вклад в развитие муниципального образования"</t>
  </si>
  <si>
    <t>поставка медали "Благодарение матери"</t>
  </si>
  <si>
    <t>350</t>
  </si>
  <si>
    <t>320</t>
  </si>
  <si>
    <t>700</t>
  </si>
  <si>
    <t>730</t>
  </si>
  <si>
    <t>Муниципальная программа «Формирование современной городской среды муниципального образования «Город Коряжма» на 2017-2022 годы»</t>
  </si>
  <si>
    <t>L5550</t>
  </si>
  <si>
    <t>Расходы местного бюджета на софинансирование мероприятий по формированию современной городской среды</t>
  </si>
  <si>
    <t>L5600</t>
  </si>
  <si>
    <t>Расходы местного бюджета на софинансирование мероприятий по поддержке обустройства мест массового отдыха населения (городских парков)</t>
  </si>
  <si>
    <t>Организация конкурса социальных проектов на предоставление субсидий (грантов) по приоритетным направлениям развития ТОС</t>
  </si>
  <si>
    <t>Проведение конкурсного отбора СО НКО с целью предоставления субсидий на реализацию целевых социальных проектов СО НКО</t>
  </si>
  <si>
    <t>Оснащение образовательных учреждений системами видеонаблюдения (МДОУ №№ 6-18)</t>
  </si>
  <si>
    <t xml:space="preserve">Изготовление и установка входных дверей в ФДОД "ДДТ" </t>
  </si>
  <si>
    <t>Оснащение образовательных учреждений системами видеонаблюдения (ФДОД "ДДТ")</t>
  </si>
  <si>
    <t>Установка системы видеонаблюдения внутри и по периметру здания МБУ ДО "Коряжемская ДШИ"</t>
  </si>
  <si>
    <t>Установка системы видеонаблюдения по периметру и внутри здания МОУ ДО "Коряжемская ДЮСШ"</t>
  </si>
  <si>
    <t>Организация и проведение городского конкурса "Ученик года" для обучающихся 9-11 классов</t>
  </si>
  <si>
    <t>Проведение городской Ярмарки ученических проектов, городских предметных олимпиад по учебным дисциплинам для учащихся 5-8 классов</t>
  </si>
  <si>
    <t>Проведение городской учебно-исследовательской конференции "Юность Коряжмы"</t>
  </si>
  <si>
    <t>Участие в областной научно-практической конференции старшеклассников "Юность Поморья"</t>
  </si>
  <si>
    <t>Проведение турнира учащихся школ, гимназий, лицеев "Интеллектуальный марафон"</t>
  </si>
  <si>
    <t>Участие в муниципальном этапе всероссийской олимпиады школьников</t>
  </si>
  <si>
    <t>Участие в региональном этапе всероссийской олимпиады школьников</t>
  </si>
  <si>
    <t>Присуждение Премии главы МО и именных стипендий наиболее отличившимся учащимся ОО</t>
  </si>
  <si>
    <t>Чествование лучших выпускников 11 классов ОО</t>
  </si>
  <si>
    <t>Организация и проведение межрайонных и городских конференций, педчтений, конкурсов, семинаров</t>
  </si>
  <si>
    <t>Организация торжественных приемов главой МО лучших педагогических работников</t>
  </si>
  <si>
    <t>Организация расширенного августовского совещания педагогов и руководящих работников ОО</t>
  </si>
  <si>
    <t>Участие в августовском совещании педагогических работников Архангельской области</t>
  </si>
  <si>
    <t>Организация и проведение педчтений, конференций для педагогов города, издание сборников материалов, присвоение ISBN</t>
  </si>
  <si>
    <t>Организация и проведение конкурсов профессионального педагогического мастерства</t>
  </si>
  <si>
    <t>Организация и проведение городских акций, конкурсов, спартакиад и других мероприятий для детей ДОУ</t>
  </si>
  <si>
    <t>Проведение городских массовых воспитательных мероприятий с детьми в рамках календарного плана мероприятий в сфере образования</t>
  </si>
  <si>
    <t>Участие в областных, региональных, всероссийских воспитательных мероприятиях для детей (конкурсах, фестивалях, соревнованиях)</t>
  </si>
  <si>
    <t>Проведение организационно-методических мероприятий с педагогами (конференции, конкурсы профессионального мастерства)</t>
  </si>
  <si>
    <t>323</t>
  </si>
  <si>
    <t>Отдых детей, находящихся в трудной жизненной ситуации в лагерях с дневным пребыванием (малоимущие, учет в ПДН, СОП)</t>
  </si>
  <si>
    <t>Организация питания в лагерях с дневным пребыванием детей</t>
  </si>
  <si>
    <t>Частичная оплата путевок для учащихся-спортсменов, кадетов в загородные оздоровительные лагеря</t>
  </si>
  <si>
    <t>Участие активистов детских общественных организаций в профильных сменах</t>
  </si>
  <si>
    <t>Частичная оплата путевок для детей, находящихся в трудной жизненной ситуации (малоимущие, многодетные, под опекой, неработающие)</t>
  </si>
  <si>
    <t>Частичная оплата путевок для одаренных детей в ФДОЦ "Орленок", "Смена", "Артек"</t>
  </si>
  <si>
    <t>Частичная оплата проезда к месту отдыха и обратно организованных групп детей</t>
  </si>
  <si>
    <t>Проведение праздничных программ открытия и закрытия летней оздоровительной кампании</t>
  </si>
  <si>
    <t>Проведение конкурсов, фестивалей среди участников детских оздоровительных лагерей с дневным пребыванием детей</t>
  </si>
  <si>
    <t>Проведение смотра-конкурса лагерей с дневным пребыванием</t>
  </si>
  <si>
    <t>Субсидии автономным учреждениям на иные цели</t>
  </si>
  <si>
    <t>Транспортное обслуживание ДОЛ с дневным пребыванием детей</t>
  </si>
  <si>
    <t>Организация работы ДОЛ с дневным пребыванием детей на базе МОУ ДО "КДЮСШ"</t>
  </si>
  <si>
    <t>Организация работы ДОЛ с дневным пребыванием детей на базе МУ МКЦ "Родина"</t>
  </si>
  <si>
    <t>Прочие расходы в сфере образования</t>
  </si>
  <si>
    <t>Оплата питания обучающихся с ограниченными возможностями здоровья</t>
  </si>
  <si>
    <t>Оплата питания обучающихся из малообеспеченных семей</t>
  </si>
  <si>
    <t>Организация в период летней оздоровительной кампании профильных отрядов для подростков "группы риска"</t>
  </si>
  <si>
    <t>Организация и проведение городского конкурса на лучшую организацию работы по профилактике злоупотребления ПАВ среди образовательных учреждений</t>
  </si>
  <si>
    <t>Формирование и использование фонда специальной научно-методической литературы, видеофильмов, периодических изданий, полиграфической и иной продукции</t>
  </si>
  <si>
    <t>Обеспечение доступности зданий и сооружений, приспособление входа, лестниц, пандусных съездов, ремонт крыльца, оснащение подъемно-транспортным устройством, путей движения внутри зданий, зон оказания услуг, санитарно-гигиенических помещений, прилегающих территорий, оснащение реабилитационным оборудованием учреждений культуры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</si>
  <si>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</si>
  <si>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ДДТ, ПМСС</t>
  </si>
  <si>
    <t>МУК</t>
  </si>
  <si>
    <t>ДЮСШ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</si>
  <si>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</si>
  <si>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78300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</si>
  <si>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</si>
  <si>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S8300</t>
  </si>
  <si>
    <t>Софинансирование расходов по повышению средней заработной платы педагогических работников муниципальных учреждений дополнительного образования в целях реализации Указа Президента РФ от 01.07.2012 № 761 «О Национальной стратегии действий в интересах детей на 2012-2017 годы» за счет средств местного бюджета</t>
  </si>
  <si>
    <t>МДОУ</t>
  </si>
  <si>
    <t>школы</t>
  </si>
  <si>
    <t>Укрепление материально-технической базы МУ "МКЦ "Родина"</t>
  </si>
  <si>
    <t>Ремонтные работы в МУ "МКЦ "Родина"</t>
  </si>
  <si>
    <t xml:space="preserve">Реализация календарного плана мероприятий для молодежи </t>
  </si>
  <si>
    <t>Организация и проведение встреч, круглых столов и иных мероприятий с участием социально активной молодежи</t>
  </si>
  <si>
    <t>Организация и проведение мероприятий по повышению правовой грамотности и электоральной активности молодежи</t>
  </si>
  <si>
    <t>Участие молодежного актива, творческих коллективов, сотрудников МУ МКЦ "Родина" в региональных, межрегиональных, областных, российских, международных мероприятиях</t>
  </si>
  <si>
    <t>Организация и проведение молодежных патриотических акций: "Бессмертный полк", "Георгиевская ленточка", "Свеча памяти"</t>
  </si>
  <si>
    <t>Организация и проведение мероприятий по формированию у молодежи гражданской позиции и чувства патриотизма</t>
  </si>
  <si>
    <t>Участие в "Вахте памяти" поискового отряда "Мужество"</t>
  </si>
  <si>
    <t>Содействие развитию молодежного волонтерского (добровольческого) движения в городе: организация школы волонтеров, проведение социальных акций волонтеров</t>
  </si>
  <si>
    <t>Комплекс мероприятий по профориентации молодежи (семинары, лекции)</t>
  </si>
  <si>
    <t>Организация и проведение творческого и молодежного марафона</t>
  </si>
  <si>
    <t>Содействие трудовой занятости несоввершеннолетних граждан от 14 до 18 лет в свободное от учебы время</t>
  </si>
  <si>
    <t>ДШИ</t>
  </si>
  <si>
    <t>78310</t>
  </si>
  <si>
    <t>ККДЦ, ЦБС, "Родина"</t>
  </si>
  <si>
    <t>Пополнение библиотечного фонда</t>
  </si>
  <si>
    <t>Организация обучения по охране труда и проверке знаний требований охраны труда руководителей, специалистов муниципальных учреждений</t>
  </si>
  <si>
    <t>Организация плавательного всеобуча для первоклассников общеобразовательных организаций города на базе частного учреждения "Спорткомбинат "Олимп"</t>
  </si>
  <si>
    <t>Проведение акарицидной обработки на территории города в местах отдыха населения, в т.ч. зон летнего отдыха детей</t>
  </si>
  <si>
    <t>Проведение дератизационной обработки на территории города в местах отдыха населения, в т.ч. зон летнего отдыха детей (весна-осень)</t>
  </si>
  <si>
    <t>Проведение сбора и утилизации ртутьсодержащих отходов 1 класса опасности в муниципальных образовательных организациях, учреждениях дополнительного образования города</t>
  </si>
  <si>
    <t>360</t>
  </si>
  <si>
    <t>Деятельность Совета по делам молодежи при администрации города (взаимодействие с государственными органами власти, учреждениями и предприятиями, участие дублера главы муниципального образования в областных мероприятиях в сфере молодежной  политики, оказание организационно-методической помощи и т.п.)</t>
  </si>
  <si>
    <t>Расходы на организацию работы профильного отряда для детей-инвалидов в летние каникулы</t>
  </si>
  <si>
    <t>Мероприятия в сфере социальной политики, осуществляемые органами местного самоуправления</t>
  </si>
  <si>
    <t>Расходы, связанные с проведением мероприятий для социально незащищенных категорий граждан, посвященных общероссийским праздникам и праздничным датам</t>
  </si>
  <si>
    <t>Расходы по оплате проезда граждан и членов их семей, награждаемых за заслуги в воспитании детей, победителей городских и областных конкурсов</t>
  </si>
  <si>
    <t>Бесплатная помывка в бане малоимущих граждан, проживающих в домах без ванных комнат</t>
  </si>
  <si>
    <t>Приобретение школьных принадлежностей для детей из семей, находящихся в трудной жизненной ситуации, для подготовки к новому учебному году</t>
  </si>
  <si>
    <t>634</t>
  </si>
  <si>
    <t>Расходы по поддержке городского Совета ветеранов войны, труда, Вооруженных сил и правоохранительных органов</t>
  </si>
  <si>
    <t>Иные субсидии некоммерческим организациям (за исключением государственных (муниципальных) учреждений)</t>
  </si>
  <si>
    <t>Расходы, связанные с проведением мероприятий для детей-инвалидов и инвалидов</t>
  </si>
  <si>
    <t>Оплата 50% стоимости питания для детей-инвалидов, обучающихся в школах</t>
  </si>
  <si>
    <t>Организация спортивно-оздоровительной группы для инвалидов на базе частного учреждения "Спорткомбинат "Олимп" с инструктором-методистом</t>
  </si>
  <si>
    <t>Организация спортивно-оздоровительной группы для детей - инвалидов на базе частного учреждения "Спорткомбинат "Олимп" с инструктором-методистом</t>
  </si>
  <si>
    <t>Расходы по поддержке общественной организации "Коряжемская городская организация Всероссийского общества инвалидов"</t>
  </si>
  <si>
    <t>Устройство гимнастической площадки МОУ "СОШ № 5"</t>
  </si>
  <si>
    <t>Устройство гимнастического городка (подготовительные работы) спортивно-технической зоны МОУ "СОШ №1"</t>
  </si>
  <si>
    <t>Ежегодное поощрение лучших спортсменов-учащихся общеобразовательных учреждений города</t>
  </si>
  <si>
    <t>Ежегодное поощрение учителей физической культуры общеобразовательных учреждений города по итогам городской Спартакиады</t>
  </si>
  <si>
    <t>Поддержка спортивных общественных организаций, федераций по видам спорта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</si>
  <si>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</si>
  <si>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</si>
  <si>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Проезд к месту отдыха</t>
  </si>
  <si>
    <t>Приобретение товаров, работ, услуг в пользу граждан в целях их социального обеспечения</t>
  </si>
  <si>
    <t>Санаторно-курортное лечение в санаториях-профилакториях, расположенных на территории города  (денежная компенсация)</t>
  </si>
  <si>
    <t>Санаторно-курортное лечение в санаториях-профилакториях, расположенных на территории города  (оплата услуг)</t>
  </si>
  <si>
    <t>Оплата за жилое помещение и коммунальные услуги</t>
  </si>
  <si>
    <t>Бесплатный проезд на  городском и пригородном автотранспорте</t>
  </si>
  <si>
    <t>Бесплатное обеспечение лекарственными средствами</t>
  </si>
  <si>
    <t>Изготовление и ремонт зубных протезов (за исключением протезов из металлокерамики и драг.металлов)</t>
  </si>
  <si>
    <t>Установка памятной мемориальной доски Почетному гражданину</t>
  </si>
  <si>
    <t>R5190</t>
  </si>
  <si>
    <t>R5580</t>
  </si>
  <si>
    <t>R0273</t>
  </si>
  <si>
    <t xml:space="preserve">ГРБС </t>
  </si>
  <si>
    <t xml:space="preserve">Совет адм-ции </t>
  </si>
  <si>
    <t>Охрана зданий, не переданных в пользование юридическим и физическим лицам</t>
  </si>
  <si>
    <t>Организация и проведение конкурсов, в т.ч. профессионального мастерства среди субъектов малого и среднего предпринимательства</t>
  </si>
  <si>
    <t>Размещение информационных статей и видеоматериалов о возможностях и потенциале предпринимательства в городских средствах массовой информации</t>
  </si>
  <si>
    <t>Предоставление субсидий начинающим предпринимателям на создание собственного бизнеса</t>
  </si>
  <si>
    <t>322</t>
  </si>
  <si>
    <t>Субсидии гражданам на приобретение жилья</t>
  </si>
  <si>
    <t xml:space="preserve">Социальные выплаты на обеспечение жильем молодых семей </t>
  </si>
  <si>
    <t>Расходы на обеспечение деятельности МУ "УСиКР"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</si>
  <si>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</si>
  <si>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"Обеспечение жильем молодых семей на 2017-2020 годы"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</si>
  <si>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</si>
  <si>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Прочая закупка товаров, работ и услуг для обеспечения государственных (муниципальных) нужд</t>
  </si>
  <si>
    <t>Строительство и реконструкция объектов капитального строительства муниципальной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</si>
  <si>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</si>
  <si>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</si>
  <si>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строительство городского кладбища</t>
  </si>
  <si>
    <t>Содержание объектов озеленения</t>
  </si>
  <si>
    <t>Покупка электрической энергии для объектов наружного освещения</t>
  </si>
  <si>
    <t>Передача электрической энергии для объектов наружного освещения</t>
  </si>
  <si>
    <t>Содержание объектов наружного освещения</t>
  </si>
  <si>
    <t>электроснабжение ул.Низовка</t>
  </si>
  <si>
    <t>Обеспечение доступности услуг бань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</si>
  <si>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</si>
  <si>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фонтанов</t>
  </si>
  <si>
    <t>Содержание объектов дренажно-ливневой канализации</t>
  </si>
  <si>
    <t>Организация пассажирских перевозок автомобильным транспортом общего пользования на отдельных социально-значимых маршрутах</t>
  </si>
  <si>
    <t>Расходы на выплаты персоналу казенных учреждений</t>
  </si>
  <si>
    <t>Выполнение работ по модернизации систем освещения помещений с применением энергосберегающих технологий, установка датчиков движения</t>
  </si>
  <si>
    <t>Замена дверных и оконных блоков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</si>
  <si>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</si>
  <si>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Муниципальная программа "Развитие физической культуры и спорта на территории муниципального образования "Город Коряжма"  на 2018-2020 годы"</t>
  </si>
  <si>
    <t>публикация в СМИ</t>
  </si>
  <si>
    <t>поздравительные открытки</t>
  </si>
  <si>
    <t>Материалы для изготовления грамот, благодарностей</t>
  </si>
  <si>
    <t>административное наказание</t>
  </si>
  <si>
    <t>информатика (ФУ) АС "Бюджет"-474,4, "Смета"-508,8</t>
  </si>
  <si>
    <t>предоставление субсидий на поддержку и развитие СМП и среднего предпринимательства, занимающихся социально-значимыми видами деятельности</t>
  </si>
  <si>
    <t>Подпрограмма: Развитие торговли на территории 
муниципального образования «Город Коряжма»</t>
  </si>
  <si>
    <t>покупка электрической энергии для светофорных объектов</t>
  </si>
  <si>
    <t>передача электрической энергии для светофорных объектов</t>
  </si>
  <si>
    <t>п. 6.1 Выполнение проекта местных нормативов градостроительного преоктирования МО "Город Коряжма"</t>
  </si>
  <si>
    <t>п. 2.1.5 Проведение проверки достоверности сметной стоимости объекта: "Создание инженерной, транспортной инфраструктуры земельного участка "Зеленый -1 в г. Коряжме. Прокладка наружного водопровода</t>
  </si>
  <si>
    <t>п.3.1. Обеспечение доступности услуг бань в связи с регулированием органами местного самоуправления тарифов</t>
  </si>
  <si>
    <t>содержание пляжа</t>
  </si>
  <si>
    <t>Муниципальная программа "Обеспечение жильем молодых семей на 2017-2022 годы"</t>
  </si>
  <si>
    <t>Организация обучения по ОТ и проверке знаний руководителей, 
специалистов МУ</t>
  </si>
  <si>
    <t xml:space="preserve"> Поощрение победителей городских смотров-конкурсов по ОТ</t>
  </si>
  <si>
    <t>1.1.3 установка  наружного видеонаблюдения по периметру здания мдоу №1 ,2,5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</si>
  <si>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</si>
  <si>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 xml:space="preserve">содержание хоккейного корта шк7 </t>
  </si>
  <si>
    <t>Оснащение образовательных учреждений системами видеонаблюдения:  ДДТ</t>
  </si>
  <si>
    <t>изготовление и установка входной двери в ДДТ</t>
  </si>
  <si>
    <t xml:space="preserve"> ФДОД "ДДТ", "Центр ПМСС" на выполнение муниципального задания, в том числе:</t>
  </si>
  <si>
    <t>ДДТ</t>
  </si>
  <si>
    <t>ПМСС</t>
  </si>
  <si>
    <t>учреждения доп образования (иные), в том числе:</t>
  </si>
  <si>
    <t>Муниципальная программа "Развитие сферы культуры на территории муниципального образования "Город Коряжма" на 2018-2020 годы"</t>
  </si>
  <si>
    <t>ДЮСШ , иные:</t>
  </si>
  <si>
    <t>"День молодежи"</t>
  </si>
  <si>
    <t>мероприятия:</t>
  </si>
  <si>
    <t>деятельность Совета по делам молодежи при администрации города</t>
  </si>
  <si>
    <t>сбор и утилизация ртутьсодержащих отходов 1 кл. опасности</t>
  </si>
  <si>
    <t xml:space="preserve"> Организация и проведение городских акций, конкурсов, спартакиад и др. мероприятий для детей ДОУ</t>
  </si>
  <si>
    <t>Участие в муниципальном этапе Всероссийской  олимпиады школьников</t>
  </si>
  <si>
    <t>Участие в региональном этапе Всероссийской  олимпиады школьников</t>
  </si>
  <si>
    <t>Организация и проведение  конкурса "Ученик года" для уч-ся 9-11 кл</t>
  </si>
  <si>
    <t xml:space="preserve">Присуждение Премии главы МО и  именных стипендий наиболее отличившимся учащимся </t>
  </si>
  <si>
    <t>Чествование лучших выпускников 11 кл общеобраз учр</t>
  </si>
  <si>
    <t>Подключение, установка и оплата услуг сети Интернет</t>
  </si>
  <si>
    <t>п. 3.1 Пополнение библиотечных фондов ЦБС (федеральный бюджет)</t>
  </si>
  <si>
    <t>фб</t>
  </si>
  <si>
    <t>п. 3.1 Пополнение библиотечных фондов ЦБС (областной бюджет)</t>
  </si>
  <si>
    <t>об</t>
  </si>
  <si>
    <t>п. 1.1.5 Развитие и укрепление МТБ муниципальных учреждений культуры (ККДЦ - федеральный бюджет)</t>
  </si>
  <si>
    <t>п. 1.1.5 Развитие и укрепление МТБ муниципальных учреждений культуры (ККДЦ - областной бюджет)</t>
  </si>
  <si>
    <t>п. 1.1.5 Развитие и укрепление МТБ муниципальных учреждений культуры (ККДЦ)</t>
  </si>
  <si>
    <t>на выполнение муниципального задания</t>
  </si>
  <si>
    <t>на иные цели</t>
  </si>
  <si>
    <t xml:space="preserve">Календарный план </t>
  </si>
  <si>
    <t>Организация и проведение Спартакиады среди трудовых коллетивов организаций города</t>
  </si>
  <si>
    <t xml:space="preserve"> Календарный план мероприятий</t>
  </si>
  <si>
    <t xml:space="preserve"> Поощрение лучших спортсменов-учащихся школ</t>
  </si>
  <si>
    <t xml:space="preserve"> Мед.обеспечение мероприятий</t>
  </si>
  <si>
    <t xml:space="preserve"> Проведение тестирования по нормам ВФСК ГТО</t>
  </si>
  <si>
    <t>поддержка  спортивных общественных организаций, федераций по видам спорта</t>
  </si>
  <si>
    <t>устройство гимнастической площадки МОУ СОШ № 5</t>
  </si>
  <si>
    <t>устройство гимнастического городка (подготовительные работы)      МОУ СОШ № 1</t>
  </si>
  <si>
    <t xml:space="preserve"> МОУ СОШ № 1 (подготовительные работы)</t>
  </si>
  <si>
    <t>обслуживание программных продуктов (АС "Бюджет", "Смета")</t>
  </si>
  <si>
    <t>Муниципальная  программа "Экономическое развитие муниципального образования "Город Коряжма" на 2015 - 2019 годы"</t>
  </si>
  <si>
    <t>Муниципальная программа "Капитальное строительство на территории муниципального образования "Город Коряжма" на 2018 - 2022 годы"</t>
  </si>
  <si>
    <t>Оснащение образовательных учреждений системами видеонаблюдения (МДОУ №№ 1-5)</t>
  </si>
  <si>
    <t>"Социальные места"</t>
  </si>
  <si>
    <t>Замена дверных и оконных блоков (школа 6)</t>
  </si>
  <si>
    <t>Организация и проведение конкурсов профессионального педагогического мастерства (награждение)</t>
  </si>
  <si>
    <t>Подключение, установка и оплата услуг Интернет</t>
  </si>
  <si>
    <t>Развитие и укрепление материально-технической базы муниципальных учреждений культуры (ККДЦ)</t>
  </si>
  <si>
    <t>Приобретение обновления системы автоматизации библиотек "ИРБИС" (поставка новой версии)</t>
  </si>
  <si>
    <t>ИТОГО РАСХОДОВ</t>
  </si>
  <si>
    <t>Стадион МОУ "СОШ № 1" (подготовительные работы)</t>
  </si>
  <si>
    <t>Ежегодное поощрение учителей физич.культуры общеобразовательных учреждений  города по итогам городской Спартакиады</t>
  </si>
  <si>
    <t>найм жилья</t>
  </si>
  <si>
    <t>единовременные выплаты</t>
  </si>
  <si>
    <t>"Имущество", "Мониторинг"</t>
  </si>
  <si>
    <t>разработка ПСД газораспределительная сеть среднего давления для газоснабжения Зеленый-1</t>
  </si>
  <si>
    <t>Разработка ПСД газораспределительная сеть среднего давления для газоснабжения Зеленый-1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</si>
  <si>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</si>
  <si>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Установка экономичной водоразборной арматуры (ДОУ 6)</t>
  </si>
  <si>
    <t>Выполнение работ по модернизации индивидуальных тепловых пунктов (ДОУ 11)</t>
  </si>
  <si>
    <t>Выполнение работ по модернизации систем освещения помещений с применением энергосберегающих технологий, установка датчиков движения (школа 5 -10,0т.р., школа 6 - 11,0 т.р.)</t>
  </si>
  <si>
    <t>сумма с учетом предложений</t>
  </si>
  <si>
    <t>МУ "УСиКР" (целевые)</t>
  </si>
  <si>
    <t>МУ "УСиКР" (оборудование)</t>
  </si>
  <si>
    <t>Субсидии МУ УСиКР (целевые)</t>
  </si>
  <si>
    <t>Субсидии МУ УСиКР (приобретение оборудования)</t>
  </si>
  <si>
    <t>Акцизы (дорожный фонд)</t>
  </si>
  <si>
    <t>ККДЦ, ЦБС, Родина</t>
  </si>
  <si>
    <t>L5270</t>
  </si>
  <si>
    <t>Расходы местного бюджета на софинансирование мероприятий в рамках реализации государственной поддержки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</si>
  <si>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S8410</t>
  </si>
  <si>
    <t>Расходы местного бюджета на софинансирование мероприятий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(2014-2020 годы)» подпрограммы «Государственная поддержка социально ориентированных некоммерческих организаций»</t>
  </si>
  <si>
    <t>Реализация образовательных программ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</si>
  <si>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«Социальная поддержка граждан в Архангельской области (2013-2020 годы)»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</si>
  <si>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</si>
  <si>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Расходы местного бюджета на софинансирование мероприятий в рамках реализации ГП Архангельской области «Социальная поддержка граждан в Архангельской области на 2013 - 2020 годы» подпрограммы «Развитие системы отдыха и оздоровления детей»</t>
  </si>
  <si>
    <t>Расходы местного бюджета на софинансирование мероприятий в рамках реализации ГП Архангельской области «Культура Русского Севера (2013-2020 годы)» по поддержке отрасли культуры</t>
  </si>
  <si>
    <t xml:space="preserve">Поддержка отрасли культуры </t>
  </si>
  <si>
    <t>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</si>
  <si>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Установка монтаж стационарных арочных металлодетекторов МКЦ "Родина"</t>
  </si>
  <si>
    <t>Оказание содействия органам ТОС в проведении культурно-массовых и спортивных мероприятий по месту жительства</t>
  </si>
  <si>
    <t>Мероприятия в сфере гражданской обороны и защиты населения и территории муниципального образования от чрезвычайных ситуаций, осуществляемые органами местного самоуправления</t>
  </si>
  <si>
    <t>80500</t>
  </si>
  <si>
    <t>78420</t>
  </si>
  <si>
    <t>составление списков кандидатов в присяжные заседатели</t>
  </si>
  <si>
    <t>Развитие территориального общественного самоуправления в Архангельской области</t>
  </si>
  <si>
    <t>Подпрограмма: Развитие территориального общественного самоуправления</t>
  </si>
  <si>
    <t>федеральный бюджет</t>
  </si>
  <si>
    <t>областной бюджет</t>
  </si>
  <si>
    <t>412</t>
  </si>
  <si>
    <t xml:space="preserve">Бюджетные инвестиции на приобретение объектов недвижимого имущества в государственную (муниципальную) собственность 
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</si>
  <si>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</si>
  <si>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</si>
  <si>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Устройство системы водоотведения (микрорайон Зеленый)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</si>
  <si>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</si>
  <si>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Приложение 9
к решению городской Думы
от _____________ № _____</t>
  </si>
  <si>
    <t>Ведомственная структура расходов бюджета муниципального образования "Город Коряжма" 
на 2019 год</t>
  </si>
  <si>
    <t>Распределение бюджетных ассигнований по разделам и подразделам классификации расходов бюджета муниципального образования "Город Коряжма"  на 2019 год</t>
  </si>
  <si>
    <t>Приложение 7
к решению городской Думы
от ___________№ ________</t>
  </si>
  <si>
    <t>Приложение 11
к решению городской Думы
от ______________  №__________</t>
  </si>
  <si>
    <t>Разработка плана по предупреждению и ликвидации разлива нефти и нефтепродуктов на территории МО "Город Коряжма"</t>
  </si>
  <si>
    <t>Ремонт защитных сооружений ГО</t>
  </si>
  <si>
    <t>Обеспечение первичных мер гражданской безопасности в рамках городского округа</t>
  </si>
  <si>
    <t>Устройство противопожарных разрывов</t>
  </si>
  <si>
    <t>Выкуп жилых помещений в жилых домах, признанных аварийными и подлежащими сносу</t>
  </si>
  <si>
    <t>Проведение кадастровых работ</t>
  </si>
  <si>
    <t>оценка движимого и недвижимого имущества и размещ информ в СМИ</t>
  </si>
  <si>
    <t>ведение учета платы за найм жилых помещений, обновление программного продукта "Контур ЖКХ"</t>
  </si>
  <si>
    <t>Ремонт электрики и вентиляции (ул. им. Дыбцына, д. 16, кв. 37)</t>
  </si>
  <si>
    <t>Осуществление регулярных перевозок автомобильным транспортом по регулируемым тарифам по муниципальным маршрутам регулярных перевозок №3 "Город Коряжма - дачи "Строитель", 1 - экспресс,  2 - экспресс, 3-экспресс, 5, 6</t>
  </si>
  <si>
    <t>Осуществление регулярных перевозок автомобильным транспортом по регулируемым тарифам по муниципальным маршрутам регулярных перевозок №3 "Город Коряжма - станция Низовка"</t>
  </si>
  <si>
    <t>Устройство тротуара вдоль ул. Рождественская</t>
  </si>
  <si>
    <t>Ремонт дорожного покрытия пр. Ленина от дома №49 до ул. Глейха</t>
  </si>
  <si>
    <t>Ремонт дорожного покрытия автомобильной дороги по ул. Советской ( от ГАУЗ АО "Коряжемская стоматологическая поликлиника" до пр. Ленина)</t>
  </si>
  <si>
    <t>Ремонт дорожного покрытия автомобильной дороги по ул. Космонавтов</t>
  </si>
  <si>
    <t xml:space="preserve">Разработка комплексной схемы организации дорожного движения на территории муниципального образования «Город Коряжма» </t>
  </si>
  <si>
    <t>Установка светофора ул. Дыбцына - ул. Лермонтова</t>
  </si>
  <si>
    <t>Установка светофора с изменениями фаз светофорного регулирования на перекрестке пр. Ленина - ул. Советская</t>
  </si>
  <si>
    <t>Изготовление и установка ограничивающего пешеходного ограждения по ул. Космонавтов  (по четной стороне от ул. Набережной им. Н. Островского до существующего ограждения)</t>
  </si>
  <si>
    <t>Устройство ограничивающих пешеходных ограждений напротив МОУ СОШ №6</t>
  </si>
  <si>
    <t>Устройство ограничивающих пешеходных ограждений по ул. Строителей</t>
  </si>
  <si>
    <t>Устройство временной стоянки у городской  поликлиники</t>
  </si>
  <si>
    <t>Ремонт дорожного покрытия по ул. Набережной (от ул. Космонавтов до храма)</t>
  </si>
  <si>
    <t>Содержание и текущий ремонт улично-дорожной сети, в том числе демонтаж и установка дорожных знаков в соответствии с проектом организации дорожного движения, ремонт остановочного павильона по ул. Дыбцына (павильон и дорожное покрытие)-дорожные фонды</t>
  </si>
  <si>
    <t xml:space="preserve">п.3 Приобретение и установка индивидуальных (поквартирных) приборов учета энергетических ресурсов и возмещение нанимателям жилых помещений материальных затрат на оснащение индивидуальными (поквартирными) приборами учета жилых помещений </t>
  </si>
  <si>
    <t>Внедрение системы автоматизированного учета электроэнергии по объектам наружного освещения (включая годовое сопровождение системы)</t>
  </si>
  <si>
    <t>Замена светильников наружного освещения на светодиодные</t>
  </si>
  <si>
    <t>Возмещение затрат ресурсосберегающей организации МУП "ПУ ЖКХ" по установке коллективных (общедомовых) приборов учета энергоресурсов в доле муниципальных квартир (за 2017 и 2018 годы)</t>
  </si>
  <si>
    <t>Обустройство наружного освещения по ул. Спасской от ул. Архангельской микрорайона "Зеленый 1"</t>
  </si>
  <si>
    <t>Установка дополнительной опоры наружного освещения  с двумя светильниками у перекрестка улиц Дыбцына и Лермонтова (у дома №10 по ул. Дыбцына)</t>
  </si>
  <si>
    <t>Благоустройство территории в районе аптеки по адресу ул. Советская, д.8 (расширение проезда между аптекой и МКД и вдоль МДОУ №2, устройство леерного ограждения, свод дерева, перенос столба)</t>
  </si>
  <si>
    <t>Приобретение уличных электронных часов для установки у д. № 25 по пр. Ленина</t>
  </si>
  <si>
    <t>Замена опоры в парке за зданием ФДОД "ДДТ" МОУ СОШ №1"</t>
  </si>
  <si>
    <t>Субсидия МУП "Полигон" на содержание контейнерных площадок</t>
  </si>
  <si>
    <t>Реализация  муниципальной программы, ведомственной целевой программы муниципаль-ного образования, непрограммных направлений деятельности</t>
  </si>
  <si>
    <t>проверка достоверности сметной документации</t>
  </si>
  <si>
    <t>доля софинансирования населением (5%) за счет МБ</t>
  </si>
  <si>
    <t>Мероприятия по благоустройству дворовых территорий (МБ)</t>
  </si>
  <si>
    <t>Благоустройство территорий общего пользования</t>
  </si>
  <si>
    <t>Поддержка обустройства мест массового отдыха населения (городских парков) (МБ)</t>
  </si>
  <si>
    <t>Расходы местного бюджета на софинансирование поддержки обустройства мест массового отдыха населения (городских парков) (областной бюджет)</t>
  </si>
  <si>
    <t>S3660</t>
  </si>
  <si>
    <t>Расходы местного бюджета на поддержку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</si>
  <si>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S3670</t>
  </si>
  <si>
    <t>Мероприятия по благоустройству дворовых территорий МБ</t>
  </si>
  <si>
    <t>Расходы местного бюджета на реализацию мероприятий по обеспечению жильем молодых семей</t>
  </si>
  <si>
    <t>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</si>
  <si>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</si>
  <si>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</si>
  <si>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</si>
  <si>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811</t>
  </si>
  <si>
    <t>813</t>
  </si>
  <si>
    <t>Подпрограмма: Организация и обеспечение бюджетного процесса в муниципальном образовании «Город Коряжма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</si>
  <si>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</si>
  <si>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</si>
  <si>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в 0503</t>
  </si>
  <si>
    <t>Поддержка обустройства мест массового отдыха населения (городских парков) (областной бюджет) (МБ)</t>
  </si>
  <si>
    <t>78792</t>
  </si>
  <si>
    <t>78791</t>
  </si>
  <si>
    <t>ценные подарки для граждан</t>
  </si>
  <si>
    <t>632</t>
  </si>
  <si>
    <t>Организация конкурса социальных проектов на предоставление субсидий (грантов) по приоритетным направлениям развития ТОС (м.б.)</t>
  </si>
  <si>
    <t>Организация конкурса социальных проектов на предоставление субсидий (грантов) по приоритетным направлениям развития ТОСт(об.б.)</t>
  </si>
  <si>
    <t>1.15.1 Ремонт кровли (один корпус) МДОУ №18</t>
  </si>
  <si>
    <t>2.6.6 Косметический ремонт прачечной МДОУ №8</t>
  </si>
  <si>
    <t>4.6.1 Замена оконных блоков, установка окон ПВФ (музыкальный зал, группа2, туалет гр6, туалет гр3) МДОУ 8</t>
  </si>
  <si>
    <t>4.7.2 Замена оконных блоков МДОУ №9</t>
  </si>
  <si>
    <t>4.14.1 Замена оконных блоков (2этаж-Кирова 4  ) МДОУ № 17</t>
  </si>
  <si>
    <r>
      <t xml:space="preserve">МДОУ "Детский сад комбинированного вида №15 "Березка", </t>
    </r>
    <r>
      <rPr>
        <i/>
        <sz val="8"/>
        <rFont val="Times New Roman Cyr"/>
        <charset val="204"/>
      </rPr>
      <t>местный бюджет</t>
    </r>
  </si>
  <si>
    <t>2.5.3 Ремонт мягкой кровли над спортзалом  МОУ "СОШ№5"</t>
  </si>
  <si>
    <t>3.6.2Косметический ремонт санузлов 3 этаж МОУ " СОШ №6"</t>
  </si>
  <si>
    <t>3.6.3Косметический ремонт санузлов 4 этаж МОУ " СОШ №6"</t>
  </si>
  <si>
    <t xml:space="preserve">МОУ "СОШ № 6 г. Коряжмы", местный бюджет </t>
  </si>
  <si>
    <t>S6700</t>
  </si>
  <si>
    <t>Развитие объединений дополнительного образования детей различной направленности, в том числе спортивно- технической, военно-патриотической, музейных объединений и театральных коллективов (МБ)</t>
  </si>
  <si>
    <t>1.1.3 Ремонт фасада здания клуба "Корчагинец" с ремонтом козырька</t>
  </si>
  <si>
    <t>МАОУ "Межшкольный учебный комбинат" (приобретение автобуса)</t>
  </si>
  <si>
    <t>МОУ ДОД "Коряжемская детская школа искусств" (ремонт полов хореографического зала 1 этаж)</t>
  </si>
  <si>
    <t>МОУ ДОД "Коряжемская детская школа искусств" (косметический ремонт малого зала 2 этаж)</t>
  </si>
  <si>
    <t xml:space="preserve">1.6 Обновление музыкальных инструментов </t>
  </si>
  <si>
    <t>Замена блоков оконных Дыбцына 13 ДЮСШ</t>
  </si>
  <si>
    <t>Ремонт цоколя-отмостки ДЮСШ</t>
  </si>
  <si>
    <t>Получение заключения о проверке достоверности сметной стоимости работ ДЮСШ</t>
  </si>
  <si>
    <t>п. 1.3.3 Физкультура и спорт (замена теплоузла ДЮСШ)</t>
  </si>
  <si>
    <t>80320</t>
  </si>
  <si>
    <t>календарный план (м.б.)</t>
  </si>
  <si>
    <t>Участие в областной научно-практ конференции "Юность Поморья"</t>
  </si>
  <si>
    <t>2.5 Организация и проведение педчтений, конференций для педагогов города, издание сборников материалов, присвоение ISBN</t>
  </si>
  <si>
    <t>3.3 Проведение комплекса мероприятий, направленных на профилактику наркомании и пропаганду ЗОЖ,  приуроченных к Международному дню борьбы с наркоманией, Дню отказа от курения, Всемирному дню борьбы со СПИДом</t>
  </si>
  <si>
    <t>3.5  Профилактическая городская акция "Наркотикам - нет"</t>
  </si>
  <si>
    <t>3.9  Организация и проведение городского конкурса на лучшую организацию работы по профилактике злоупотребления ПАВ среди образовательных учреждений</t>
  </si>
  <si>
    <t>4.3 Формирование и использование фонда специальной научно-методической литературы, видеофильмов, периодических изданий, полиграфической и иной продукции</t>
  </si>
  <si>
    <t>4.4 Разработка и распространение памяток для родителей несовершеннолетних по вопросу наркомании</t>
  </si>
  <si>
    <t>Ремонтные работы в МУ "МКЦ "Родина" (м.б.)</t>
  </si>
  <si>
    <t>L4670</t>
  </si>
  <si>
    <t>п. 3.1 Пополнение библиотечных фондов ЦБС(м.б.)</t>
  </si>
  <si>
    <t xml:space="preserve">Реализация инновационного социального проекта "Дорога из желтого кирпича" </t>
  </si>
  <si>
    <t>81300</t>
  </si>
  <si>
    <t>1.1 Расходы по поддержке творческого объединения художников и мастеров декоративно-прикладного творчества: организация и оформление выставок; организация участия мастеров декоративно-</t>
  </si>
  <si>
    <t>1.8 Развитие туризма как средства приобщения граждан к историко-культурному и природному наследию</t>
  </si>
  <si>
    <t>Мероприятия по организации отдыха и оздоровления детей</t>
  </si>
  <si>
    <t>устройство картинг-трассы МОУ СОШ № 1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</si>
  <si>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</si>
  <si>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</si>
  <si>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Организация конкурса социальных проектов на предоставление субсидий (грантов) по приоритетным направлениям развития ТОС (М.Б.)</t>
  </si>
  <si>
    <t>Организация конкурса социальных проектов на предоставление субсидий (грантов) по приоритетным направлениям развития ТОС (О.Б.)</t>
  </si>
  <si>
    <t>Муниципальная программа "Нет-наркотикам" на 2019 - 2023 годы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</si>
  <si>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</si>
  <si>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</si>
  <si>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 xml:space="preserve">местный </t>
  </si>
  <si>
    <t>областной</t>
  </si>
  <si>
    <t>федеральный</t>
  </si>
  <si>
    <t>Доходы</t>
  </si>
  <si>
    <t>итого</t>
  </si>
  <si>
    <t>ФБ+ОБ</t>
  </si>
  <si>
    <t>Реализация муниципальной программы 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«Государственная поддержка социально ориентированных некоммерческих организаций»</t>
  </si>
  <si>
    <t>Развитие территориального общественного самоуправления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«Развитие территориального общественного самоуправления в Архангельской области»</t>
  </si>
  <si>
    <t>633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</si>
  <si>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</si>
  <si>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"Доступная среда на 2019-2023 годы"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</si>
  <si>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 (2013 – 2025 годы)"</t>
  </si>
  <si>
    <t>L0271</t>
  </si>
  <si>
    <t xml:space="preserve"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 </t>
  </si>
  <si>
    <t>п. 1.3.3 Физкультура и спорт ( теплоузел ДЮСШ)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</si>
  <si>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</si>
  <si>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Мероприятия по реализации молодежной политики в муниципальных образованиях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"Молодежь Архангельской области (2014-2024годы)"</t>
  </si>
  <si>
    <t xml:space="preserve">Поддержке отрасли культуры в рамках реализации ГП Архангельской области «Культура Русского Севера (2013-2024 годы)»  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</si>
  <si>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в рамках реализации ГП Архангельской области «Культура Русского Севера (2013-2024годы)» </t>
  </si>
  <si>
    <t>Мероприятия по развитию физической культуры и спорта в муниципальных образованиях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(2014-2024 годы)" подпрограммы "Спорт Беломорья (2014-2024годы)"</t>
  </si>
  <si>
    <t>п. 1.3 Проведение мероприятий для социально незащищенных категорий граждан (День пожилых людей, Новогодний карнавал для детей из малоимущих семей)</t>
  </si>
  <si>
    <t>п. 1.1 Бесплатная помывка в бане</t>
  </si>
  <si>
    <t xml:space="preserve">п. 1.2 Приобретение школьных принадлежностей </t>
  </si>
  <si>
    <t>п. 6.1 Поддержка лидеров общественных движений, победителей городских конкурсов, награждаемых граждан пункт отсутствует</t>
  </si>
  <si>
    <t>п. 1.4. Оплата проезда граждан и членов их семей, награждаемых за заслуги в воспитании детей, победителей городских и областных конкурсов</t>
  </si>
  <si>
    <t>п. 1.3 Проведение мероприятий для социально незащищенных категорий граждан</t>
  </si>
  <si>
    <t>п. 4.2 Поддержка городского Совета ветеранов войны, труда, ВС (гранты в форме субсидий)</t>
  </si>
  <si>
    <t>п. 2.2 Расходы, связанные с проведением мероприятий для инвалидов и детей-инвалидов</t>
  </si>
  <si>
    <t>п. 2.4 Организация спортивно-оздоровительной группы для инвалидов на базе СК "Олимп"</t>
  </si>
  <si>
    <t>п. 2.5 Организация спортивно-оздоровительной группы для детей-инвалидов на базе СК "Олимп" с инструктором-методистом</t>
  </si>
  <si>
    <t>п. 6.1 Питание обучающихся   с ограниченными возможностями здоровья</t>
  </si>
  <si>
    <t>Муниципальная программа профилактики безнадзорности и правонарушений несовершеннолетних на территории муниципального образования "Город Коряжма" на 2019-2021 годы</t>
  </si>
  <si>
    <t>3.7 Профилактическая городская акция "Все краски творчества против наркотиков"</t>
  </si>
  <si>
    <t xml:space="preserve"> Проведение комплекса мероприятий, направленных на профилактику наркомании и пропаганду ЗОЖ,  приуроченных к Международному дню борьбы с наркоманией, Дню отказа от курения, Всемирному дню борьбы со СПИДом</t>
  </si>
  <si>
    <t xml:space="preserve">  Профилактическая городская акция "Наркотикам - нет"</t>
  </si>
  <si>
    <t xml:space="preserve"> Профилактическая городская акция "Все краски творчества против наркотиков"</t>
  </si>
  <si>
    <t xml:space="preserve">  Организация и проведение городского конкурса на лучшую организацию работы по профилактике злоупотребления ПАВ среди образовательных учреждений</t>
  </si>
  <si>
    <t xml:space="preserve"> Разработка и распространение памяток для родителей несовершеннолетних по вопросу наркомании</t>
  </si>
  <si>
    <t>4.5 Приобретение учебно-методический пособий для образовательных учреждений</t>
  </si>
  <si>
    <t xml:space="preserve"> Приобретение учебно-методический пособий для образовательных учреждений</t>
  </si>
  <si>
    <t>Муниципальная программа "Доступная среда на 2019 - 2023 годы"</t>
  </si>
  <si>
    <r>
      <t>МДОУ "Детский сад комбинированного вида №15 "Березка",</t>
    </r>
    <r>
      <rPr>
        <sz val="9"/>
        <rFont val="Times New Roman Cyr"/>
        <charset val="204"/>
      </rPr>
      <t xml:space="preserve"> местный бюджет</t>
    </r>
  </si>
  <si>
    <t>Установка автоматизированной системы учеты электроэнергии</t>
  </si>
  <si>
    <t xml:space="preserve">Социальные выплаты гражданам, кроме публичных нормативных социальных выплат </t>
  </si>
  <si>
    <t>Сумма, 
тыс.руб.</t>
  </si>
  <si>
    <t>Сумма,
тыс.руб.</t>
  </si>
  <si>
    <t>Ремонт автомобильной дороги по ул. Архангельской</t>
  </si>
  <si>
    <t>Устройство ограничивающего пешеходного ограждения на автомобильной дороге по ул. Набережной им Н. Островского (напротив МОУ СОШ №1") (частично)</t>
  </si>
  <si>
    <t>Ремонт тротуара автомобильной дороги по ул. Набережной им Н. Островского (напротив МОУ "СОШ №1 и дома №20)</t>
  </si>
  <si>
    <t>Устройство контейнерной площадки между домами №43А и 45Б по пр. Ленина с подъездом к ней</t>
  </si>
  <si>
    <t>Распределение бюджетных ассигнований по целевым статьям (муниципальным программам муниципального образования "Город Коряжма" и непрограммным направлениям деятельности), группам и подгруппам видов расходов классификации расходов бюджета  на 2019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</si>
</sst>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63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sz val="8"/>
      <name val="Times New Roman Cyr"/>
      <charset val="204"/>
    </font>
    <font>
      <b/>
      <sz val="8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10"/>
      <name val="Tahoma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Times New Roman Cyr"/>
      <charset val="204"/>
    </font>
    <font>
      <i/>
      <sz val="7"/>
      <name val="Times New Roman Cyr"/>
      <family val="1"/>
      <charset val="204"/>
    </font>
    <font>
      <b/>
      <i/>
      <sz val="7"/>
      <name val="Times New Roman Cyr"/>
      <charset val="204"/>
    </font>
    <font>
      <i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 Cyr"/>
      <charset val="204"/>
    </font>
    <font>
      <b/>
      <i/>
      <sz val="8"/>
      <name val="Times New Roman Cyr"/>
      <family val="1"/>
      <charset val="204"/>
    </font>
    <font>
      <b/>
      <i/>
      <sz val="10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 Cyr"/>
      <charset val="204"/>
    </font>
    <font>
      <sz val="8"/>
      <color rgb="FFFF0000"/>
      <name val="Times New Roman Cyr"/>
      <family val="1"/>
      <charset val="204"/>
    </font>
    <font>
      <sz val="8"/>
      <color rgb="FFFF0000"/>
      <name val="Times New Roman"/>
      <family val="1"/>
      <charset val="204"/>
    </font>
    <font>
      <i/>
      <sz val="8"/>
      <color rgb="FFFF0000"/>
      <name val="Times New Roman Cyr"/>
      <family val="1"/>
      <charset val="204"/>
    </font>
    <font>
      <i/>
      <sz val="10"/>
      <color rgb="FFFF0000"/>
      <name val="Times New Roman Cyr"/>
      <charset val="204"/>
    </font>
    <font>
      <sz val="8"/>
      <color rgb="FFFF0000"/>
      <name val="Arial Cyr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b/>
      <sz val="9"/>
      <name val="Tahoma"/>
      <family val="2"/>
      <charset val="204"/>
    </font>
    <font>
      <sz val="9"/>
      <color indexed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43" fontId="62" fillId="0" borderId="0" applyFont="0" applyFill="0" applyBorder="0" applyAlignment="0" applyProtection="0"/>
  </cellStyleXfs>
  <cellXfs count="407">
    <xf numFmtId="0" fontId="0" fillId="0" borderId="0" xfId="0"/>
    <xf numFmtId="49" fontId="6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 applyProtection="1">
      <alignment horizontal="center" vertical="center" wrapText="1"/>
    </xf>
    <xf numFmtId="164" fontId="17" fillId="2" borderId="0" xfId="0" applyNumberFormat="1" applyFont="1" applyFill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3" xfId="0" applyNumberFormat="1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 applyAlignment="1">
      <alignment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right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2" borderId="2" xfId="0" applyNumberFormat="1" applyFont="1" applyFill="1" applyBorder="1" applyAlignment="1">
      <alignment horizontal="center" vertical="center" wrapText="1"/>
    </xf>
    <xf numFmtId="49" fontId="50" fillId="2" borderId="3" xfId="0" applyNumberFormat="1" applyFont="1" applyFill="1" applyBorder="1" applyAlignment="1">
      <alignment horizontal="center" vertical="center" wrapText="1"/>
    </xf>
    <xf numFmtId="49" fontId="50" fillId="2" borderId="4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4" fontId="51" fillId="2" borderId="4" xfId="0" applyNumberFormat="1" applyFont="1" applyFill="1" applyBorder="1" applyAlignment="1">
      <alignment horizontal="center" vertical="center" wrapText="1"/>
    </xf>
    <xf numFmtId="164" fontId="51" fillId="2" borderId="4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 wrapText="1"/>
    </xf>
    <xf numFmtId="49" fontId="28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9" fontId="29" fillId="2" borderId="0" xfId="0" applyNumberFormat="1" applyFont="1" applyFill="1" applyAlignment="1">
      <alignment vertical="center" wrapText="1"/>
    </xf>
    <xf numFmtId="0" fontId="19" fillId="2" borderId="0" xfId="0" applyFont="1" applyFill="1"/>
    <xf numFmtId="0" fontId="30" fillId="2" borderId="0" xfId="0" applyFont="1" applyFill="1" applyAlignment="1">
      <alignment horizontal="center" vertical="center" wrapText="1"/>
    </xf>
    <xf numFmtId="0" fontId="30" fillId="2" borderId="0" xfId="0" applyFont="1" applyFill="1"/>
    <xf numFmtId="0" fontId="0" fillId="2" borderId="0" xfId="0" applyFill="1"/>
    <xf numFmtId="0" fontId="57" fillId="2" borderId="2" xfId="0" applyFont="1" applyFill="1" applyBorder="1" applyAlignment="1">
      <alignment vertical="center" wrapText="1"/>
    </xf>
    <xf numFmtId="0" fontId="57" fillId="2" borderId="3" xfId="0" applyFont="1" applyFill="1" applyBorder="1" applyAlignment="1">
      <alignment vertical="center" wrapText="1"/>
    </xf>
    <xf numFmtId="0" fontId="57" fillId="2" borderId="4" xfId="0" applyFont="1" applyFill="1" applyBorder="1" applyAlignment="1">
      <alignment vertical="center" wrapText="1"/>
    </xf>
    <xf numFmtId="164" fontId="57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/>
    <xf numFmtId="0" fontId="8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35" fillId="2" borderId="0" xfId="0" applyFont="1" applyFill="1"/>
    <xf numFmtId="49" fontId="8" fillId="2" borderId="2" xfId="0" applyNumberFormat="1" applyFont="1" applyFill="1" applyBorder="1" applyAlignment="1">
      <alignment horizontal="left" vertical="center" wrapText="1"/>
    </xf>
    <xf numFmtId="0" fontId="33" fillId="2" borderId="0" xfId="0" applyFont="1" applyFill="1"/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4" fillId="2" borderId="0" xfId="0" applyFont="1" applyFill="1"/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0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49" fontId="6" fillId="2" borderId="1" xfId="0" applyNumberFormat="1" applyFont="1" applyFill="1" applyBorder="1" applyAlignment="1">
      <alignment horizontal="right" vertical="center" wrapText="1"/>
    </xf>
    <xf numFmtId="0" fontId="27" fillId="2" borderId="0" xfId="0" applyFont="1" applyFill="1"/>
    <xf numFmtId="164" fontId="56" fillId="2" borderId="1" xfId="0" applyNumberFormat="1" applyFont="1" applyFill="1" applyBorder="1" applyAlignment="1">
      <alignment horizontal="center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4" fontId="58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5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14" fillId="2" borderId="1" xfId="0" applyNumberFormat="1" applyFont="1" applyFill="1" applyBorder="1" applyAlignment="1">
      <alignment horizontal="right"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0" fillId="2" borderId="0" xfId="0" applyNumberFormat="1" applyFill="1"/>
    <xf numFmtId="49" fontId="59" fillId="2" borderId="2" xfId="0" applyNumberFormat="1" applyFont="1" applyFill="1" applyBorder="1" applyAlignment="1">
      <alignment horizontal="center" vertical="center" wrapText="1"/>
    </xf>
    <xf numFmtId="49" fontId="59" fillId="2" borderId="3" xfId="0" applyNumberFormat="1" applyFont="1" applyFill="1" applyBorder="1" applyAlignment="1">
      <alignment horizontal="center" vertical="center" wrapText="1"/>
    </xf>
    <xf numFmtId="49" fontId="59" fillId="2" borderId="4" xfId="0" applyNumberFormat="1" applyFont="1" applyFill="1" applyBorder="1" applyAlignment="1">
      <alignment horizontal="center" vertical="center" wrapText="1"/>
    </xf>
    <xf numFmtId="0" fontId="54" fillId="2" borderId="0" xfId="0" applyFont="1" applyFill="1"/>
    <xf numFmtId="164" fontId="59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7" fillId="2" borderId="1" xfId="0" applyFont="1" applyFill="1" applyBorder="1" applyAlignment="1">
      <alignment vertical="center" wrapText="1"/>
    </xf>
    <xf numFmtId="0" fontId="57" fillId="2" borderId="1" xfId="0" applyFont="1" applyFill="1" applyBorder="1" applyAlignment="1">
      <alignment horizontal="left" vertical="center" wrapText="1"/>
    </xf>
    <xf numFmtId="49" fontId="57" fillId="2" borderId="2" xfId="0" applyNumberFormat="1" applyFont="1" applyFill="1" applyBorder="1" applyAlignment="1">
      <alignment horizontal="center" vertical="center" wrapText="1"/>
    </xf>
    <xf numFmtId="49" fontId="57" fillId="2" borderId="3" xfId="0" applyNumberFormat="1" applyFont="1" applyFill="1" applyBorder="1" applyAlignment="1">
      <alignment horizontal="center" vertical="center" wrapText="1"/>
    </xf>
    <xf numFmtId="49" fontId="57" fillId="2" borderId="4" xfId="0" applyNumberFormat="1" applyFont="1" applyFill="1" applyBorder="1" applyAlignment="1">
      <alignment horizontal="center" vertical="center" wrapText="1"/>
    </xf>
    <xf numFmtId="0" fontId="32" fillId="2" borderId="0" xfId="0" applyFont="1" applyFill="1"/>
    <xf numFmtId="0" fontId="6" fillId="2" borderId="1" xfId="0" applyFont="1" applyFill="1" applyBorder="1" applyAlignment="1">
      <alignment vertical="center" wrapText="1"/>
    </xf>
    <xf numFmtId="164" fontId="61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vertical="center" wrapText="1"/>
    </xf>
    <xf numFmtId="0" fontId="56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49" fontId="2" fillId="2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164" fontId="43" fillId="2" borderId="0" xfId="0" applyNumberFormat="1" applyFont="1" applyFill="1" applyAlignment="1">
      <alignment vertical="center" wrapText="1"/>
    </xf>
    <xf numFmtId="164" fontId="44" fillId="2" borderId="0" xfId="0" applyNumberFormat="1" applyFont="1" applyFill="1" applyAlignment="1">
      <alignment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vertical="center" wrapText="1"/>
    </xf>
    <xf numFmtId="164" fontId="42" fillId="2" borderId="0" xfId="0" applyNumberFormat="1" applyFont="1" applyFill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164" fontId="52" fillId="2" borderId="0" xfId="0" applyNumberFormat="1" applyFont="1" applyFill="1" applyAlignment="1">
      <alignment vertical="center" wrapText="1"/>
    </xf>
    <xf numFmtId="164" fontId="53" fillId="2" borderId="0" xfId="0" applyNumberFormat="1" applyFont="1" applyFill="1" applyAlignment="1">
      <alignment vertical="center" wrapText="1"/>
    </xf>
    <xf numFmtId="0" fontId="50" fillId="2" borderId="0" xfId="0" applyFont="1" applyFill="1" applyAlignment="1">
      <alignment vertical="center" wrapText="1"/>
    </xf>
    <xf numFmtId="0" fontId="47" fillId="2" borderId="2" xfId="0" applyFont="1" applyFill="1" applyBorder="1" applyAlignment="1">
      <alignment horizontal="right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2" xfId="0" applyNumberFormat="1" applyFont="1" applyFill="1" applyBorder="1" applyAlignment="1">
      <alignment horizontal="center" vertical="center" wrapText="1"/>
    </xf>
    <xf numFmtId="49" fontId="52" fillId="2" borderId="3" xfId="0" applyNumberFormat="1" applyFont="1" applyFill="1" applyBorder="1" applyAlignment="1">
      <alignment horizontal="center" vertical="center" wrapText="1"/>
    </xf>
    <xf numFmtId="49" fontId="52" fillId="2" borderId="4" xfId="0" applyNumberFormat="1" applyFont="1" applyFill="1" applyBorder="1" applyAlignment="1">
      <alignment horizontal="center" vertical="center" wrapText="1"/>
    </xf>
    <xf numFmtId="164" fontId="52" fillId="2" borderId="4" xfId="0" applyNumberFormat="1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righ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3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164" fontId="39" fillId="2" borderId="4" xfId="0" applyNumberFormat="1" applyFont="1" applyFill="1" applyBorder="1" applyAlignment="1">
      <alignment horizontal="center" vertical="center" wrapText="1"/>
    </xf>
    <xf numFmtId="164" fontId="48" fillId="2" borderId="4" xfId="0" applyNumberFormat="1" applyFont="1" applyFill="1" applyBorder="1" applyAlignment="1">
      <alignment horizontal="center" vertical="center" wrapText="1"/>
    </xf>
    <xf numFmtId="164" fontId="37" fillId="2" borderId="0" xfId="0" applyNumberFormat="1" applyFont="1" applyFill="1" applyAlignment="1">
      <alignment vertical="center" wrapText="1"/>
    </xf>
    <xf numFmtId="164" fontId="49" fillId="2" borderId="0" xfId="0" applyNumberFormat="1" applyFont="1" applyFill="1" applyAlignment="1">
      <alignment vertical="center" wrapText="1"/>
    </xf>
    <xf numFmtId="0" fontId="37" fillId="2" borderId="0" xfId="0" applyFont="1" applyFill="1" applyAlignment="1">
      <alignment vertical="center" wrapText="1"/>
    </xf>
    <xf numFmtId="0" fontId="3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49" fontId="21" fillId="2" borderId="1" xfId="0" applyNumberFormat="1" applyFont="1" applyFill="1" applyBorder="1" applyAlignment="1">
      <alignment vertical="center" wrapText="1"/>
    </xf>
    <xf numFmtId="164" fontId="6" fillId="2" borderId="4" xfId="0" applyNumberFormat="1" applyFont="1" applyFill="1" applyBorder="1" applyAlignment="1" applyProtection="1">
      <alignment horizontal="center" vertical="center" wrapText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49" fontId="37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164" fontId="20" fillId="2" borderId="4" xfId="0" applyNumberFormat="1" applyFont="1" applyFill="1" applyBorder="1" applyAlignment="1">
      <alignment horizontal="center" vertical="center" wrapText="1"/>
    </xf>
    <xf numFmtId="164" fontId="20" fillId="2" borderId="0" xfId="0" applyNumberFormat="1" applyFont="1" applyFill="1" applyAlignment="1">
      <alignment vertical="center" wrapText="1"/>
    </xf>
    <xf numFmtId="49" fontId="23" fillId="2" borderId="2" xfId="0" applyNumberFormat="1" applyFont="1" applyFill="1" applyBorder="1" applyAlignment="1">
      <alignment vertical="center" wrapText="1"/>
    </xf>
    <xf numFmtId="49" fontId="23" fillId="2" borderId="3" xfId="0" applyNumberFormat="1" applyFont="1" applyFill="1" applyBorder="1" applyAlignment="1">
      <alignment vertical="center" wrapText="1"/>
    </xf>
    <xf numFmtId="49" fontId="23" fillId="2" borderId="4" xfId="0" applyNumberFormat="1" applyFont="1" applyFill="1" applyBorder="1" applyAlignment="1">
      <alignment vertical="center" wrapText="1"/>
    </xf>
    <xf numFmtId="164" fontId="9" fillId="2" borderId="0" xfId="0" applyNumberFormat="1" applyFont="1" applyFill="1" applyAlignment="1">
      <alignment vertical="center" wrapText="1"/>
    </xf>
    <xf numFmtId="164" fontId="11" fillId="2" borderId="0" xfId="0" applyNumberFormat="1" applyFont="1" applyFill="1" applyAlignment="1">
      <alignment vertical="center" wrapText="1"/>
    </xf>
    <xf numFmtId="164" fontId="18" fillId="2" borderId="0" xfId="0" applyNumberFormat="1" applyFont="1" applyFill="1" applyAlignment="1">
      <alignment vertical="center" wrapText="1"/>
    </xf>
    <xf numFmtId="164" fontId="14" fillId="2" borderId="0" xfId="0" applyNumberFormat="1" applyFont="1" applyFill="1" applyAlignment="1">
      <alignment vertical="center" wrapText="1"/>
    </xf>
    <xf numFmtId="0" fontId="36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>
      <alignment horizontal="right" vertical="center" wrapText="1"/>
    </xf>
    <xf numFmtId="0" fontId="38" fillId="2" borderId="0" xfId="0" applyFont="1" applyFill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 wrapText="1"/>
    </xf>
    <xf numFmtId="0" fontId="15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16" fillId="2" borderId="1" xfId="0" applyNumberFormat="1" applyFont="1" applyFill="1" applyBorder="1" applyAlignment="1">
      <alignment horizontal="right" vertical="center" wrapText="1"/>
    </xf>
    <xf numFmtId="0" fontId="25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13" fillId="2" borderId="1" xfId="1" applyNumberFormat="1" applyFont="1" applyFill="1" applyBorder="1" applyAlignment="1" applyProtection="1">
      <alignment horizontal="right" vertical="center" wrapText="1"/>
      <protection hidden="1"/>
    </xf>
    <xf numFmtId="49" fontId="40" fillId="2" borderId="4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Alignment="1">
      <alignment horizontal="right" vertical="center" wrapText="1"/>
    </xf>
    <xf numFmtId="164" fontId="16" fillId="2" borderId="0" xfId="0" applyNumberFormat="1" applyFont="1" applyFill="1" applyAlignment="1">
      <alignment horizontal="right" vertical="center" wrapText="1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49" fontId="13" fillId="2" borderId="0" xfId="0" applyNumberFormat="1" applyFont="1" applyFill="1" applyAlignment="1">
      <alignment wrapText="1"/>
    </xf>
    <xf numFmtId="49" fontId="25" fillId="2" borderId="4" xfId="0" applyNumberFormat="1" applyFont="1" applyFill="1" applyBorder="1" applyAlignment="1">
      <alignment horizontal="center" vertical="center" wrapText="1"/>
    </xf>
    <xf numFmtId="164" fontId="25" fillId="2" borderId="4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0" fillId="0" borderId="0" xfId="0" applyFont="1"/>
    <xf numFmtId="164" fontId="30" fillId="0" borderId="0" xfId="0" applyNumberFormat="1" applyFont="1"/>
    <xf numFmtId="0" fontId="35" fillId="0" borderId="0" xfId="0" applyFont="1"/>
    <xf numFmtId="164" fontId="35" fillId="0" borderId="0" xfId="0" applyNumberFormat="1" applyFont="1"/>
    <xf numFmtId="0" fontId="4" fillId="0" borderId="1" xfId="0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51" fillId="0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39" fillId="2" borderId="3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" xfId="1"/>
    <cellStyle name="Финансовый" xfId="2" builtinId="3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72;&#1085;&#1080;&#1085;&#1072;/&#1041;&#1102;&#1076;&#1078;&#1077;&#1090;%202019%20&#1075;&#1086;&#1076;&#1072;/&#1055;&#1088;&#1080;&#1083;&#1086;&#1078;&#1077;&#1085;&#1080;&#1103;%20&#1087;&#1086;%20&#1088;&#1072;&#1089;&#1093;&#1086;&#1076;&#1072;&#1084;%20&#1074;&#1072;&#1088;&#1080;&#1072;&#1085;&#1090;%202%2007.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72;&#1085;&#1080;&#1085;&#1072;/&#1041;&#1102;&#1076;&#1078;&#1077;&#1090;%202019%20&#1075;&#1086;&#1076;&#1072;/&#1055;&#1088;&#1080;&#1083;&#1086;&#1078;&#1077;&#1085;&#1080;&#1103;%20&#1087;&#1086;%20&#1088;&#1072;&#1089;&#1093;&#1086;&#1076;&#1072;&#1084;%202019&#1082;&#1086;&#1087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 7"/>
      <sheetName val="прил 11"/>
      <sheetName val="прил 9"/>
    </sheetNames>
    <sheetDataSet>
      <sheetData sheetId="0"/>
      <sheetData sheetId="1"/>
      <sheetData sheetId="2">
        <row r="550">
          <cell r="AM550">
            <v>45058813.840000004</v>
          </cell>
        </row>
        <row r="557">
          <cell r="AM557">
            <v>45058813.840000004</v>
          </cell>
        </row>
        <row r="558">
          <cell r="AM558">
            <v>13361600.000000002</v>
          </cell>
        </row>
        <row r="570">
          <cell r="AM570">
            <v>300243.5</v>
          </cell>
        </row>
        <row r="576">
          <cell r="AM576">
            <v>31396970.34</v>
          </cell>
        </row>
        <row r="577">
          <cell r="AM577">
            <v>1850018.34</v>
          </cell>
        </row>
        <row r="695">
          <cell r="AM695">
            <v>27819210.7925</v>
          </cell>
        </row>
        <row r="696">
          <cell r="AM696">
            <v>2860695</v>
          </cell>
        </row>
        <row r="708">
          <cell r="AM708">
            <v>23126325.039999999</v>
          </cell>
        </row>
        <row r="713">
          <cell r="AM713">
            <v>15547389.91</v>
          </cell>
        </row>
        <row r="728">
          <cell r="AM728">
            <v>5095272</v>
          </cell>
        </row>
        <row r="734">
          <cell r="AM734">
            <v>2483663.13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 7"/>
      <sheetName val="прил 9"/>
      <sheetName val="прил 11"/>
    </sheetNames>
    <sheetDataSet>
      <sheetData sheetId="0"/>
      <sheetData sheetId="1">
        <row r="680">
          <cell r="R680">
            <v>10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view="pageBreakPreview" topLeftCell="A26" zoomScaleNormal="100" workbookViewId="0">
      <selection activeCell="A54" sqref="A54:XFD57"/>
    </sheetView>
  </sheetViews>
  <sheetFormatPr defaultColWidth="9.140625" defaultRowHeight="12.75"/>
  <cols>
    <col min="1" max="1" width="72" style="69" customWidth="1"/>
    <col min="2" max="2" width="6.28515625" style="96" customWidth="1"/>
    <col min="3" max="3" width="5.28515625" style="96" customWidth="1"/>
    <col min="4" max="4" width="12.140625" style="93" customWidth="1"/>
    <col min="5" max="16384" width="9.140625" style="70"/>
  </cols>
  <sheetData>
    <row r="1" spans="1:4" ht="39.75" customHeight="1">
      <c r="B1" s="344" t="s">
        <v>754</v>
      </c>
      <c r="C1" s="344"/>
      <c r="D1" s="344"/>
    </row>
    <row r="2" spans="1:4" ht="31.5" customHeight="1">
      <c r="A2" s="347" t="s">
        <v>753</v>
      </c>
      <c r="B2" s="347"/>
      <c r="C2" s="347"/>
      <c r="D2" s="347"/>
    </row>
    <row r="3" spans="1:4" ht="12.75" customHeight="1">
      <c r="A3" s="71"/>
      <c r="B3" s="348"/>
      <c r="C3" s="348"/>
      <c r="D3" s="348"/>
    </row>
    <row r="4" spans="1:4" s="14" customFormat="1" ht="25.5" customHeight="1">
      <c r="A4" s="72" t="s">
        <v>101</v>
      </c>
      <c r="B4" s="72" t="s">
        <v>387</v>
      </c>
      <c r="C4" s="72" t="s">
        <v>388</v>
      </c>
      <c r="D4" s="73" t="s">
        <v>909</v>
      </c>
    </row>
    <row r="5" spans="1:4" s="19" customFormat="1" ht="14.25" customHeight="1">
      <c r="A5" s="74">
        <v>1</v>
      </c>
      <c r="B5" s="74" t="s">
        <v>129</v>
      </c>
      <c r="C5" s="74" t="s">
        <v>131</v>
      </c>
      <c r="D5" s="75">
        <v>4</v>
      </c>
    </row>
    <row r="6" spans="1:4" s="19" customFormat="1" ht="16.5" customHeight="1">
      <c r="A6" s="76" t="s">
        <v>110</v>
      </c>
      <c r="B6" s="77" t="s">
        <v>111</v>
      </c>
      <c r="C6" s="77"/>
      <c r="D6" s="78">
        <f>SUM(D7:D14)</f>
        <v>85036.800000000017</v>
      </c>
    </row>
    <row r="7" spans="1:4" s="19" customFormat="1" ht="25.5" customHeight="1">
      <c r="A7" s="79" t="s">
        <v>112</v>
      </c>
      <c r="B7" s="80" t="s">
        <v>111</v>
      </c>
      <c r="C7" s="80" t="s">
        <v>113</v>
      </c>
      <c r="D7" s="81">
        <f>'прил 9'!R11</f>
        <v>1490.3</v>
      </c>
    </row>
    <row r="8" spans="1:4" s="15" customFormat="1" ht="24.75" customHeight="1">
      <c r="A8" s="79" t="s">
        <v>122</v>
      </c>
      <c r="B8" s="80" t="s">
        <v>111</v>
      </c>
      <c r="C8" s="80" t="s">
        <v>123</v>
      </c>
      <c r="D8" s="81">
        <f>'прил 9'!R19</f>
        <v>3687.5</v>
      </c>
    </row>
    <row r="9" spans="1:4" s="19" customFormat="1" ht="26.25" customHeight="1">
      <c r="A9" s="79" t="s">
        <v>141</v>
      </c>
      <c r="B9" s="80" t="s">
        <v>111</v>
      </c>
      <c r="C9" s="80" t="s">
        <v>142</v>
      </c>
      <c r="D9" s="81">
        <f>'прил 9'!R52</f>
        <v>42091.200000000004</v>
      </c>
    </row>
    <row r="10" spans="1:4" s="19" customFormat="1" ht="14.25" customHeight="1">
      <c r="A10" s="79" t="s">
        <v>15</v>
      </c>
      <c r="B10" s="80" t="s">
        <v>111</v>
      </c>
      <c r="C10" s="80" t="s">
        <v>247</v>
      </c>
      <c r="D10" s="81">
        <f>'прил 9'!R129</f>
        <v>14.4</v>
      </c>
    </row>
    <row r="11" spans="1:4" s="15" customFormat="1" ht="23.25" customHeight="1">
      <c r="A11" s="82" t="s">
        <v>147</v>
      </c>
      <c r="B11" s="16" t="s">
        <v>111</v>
      </c>
      <c r="C11" s="16" t="s">
        <v>148</v>
      </c>
      <c r="D11" s="81">
        <f>'прил 9'!R134</f>
        <v>9665.9</v>
      </c>
    </row>
    <row r="12" spans="1:4" s="15" customFormat="1" ht="15" customHeight="1">
      <c r="A12" s="82" t="s">
        <v>152</v>
      </c>
      <c r="B12" s="16" t="s">
        <v>111</v>
      </c>
      <c r="C12" s="16" t="s">
        <v>153</v>
      </c>
      <c r="D12" s="81">
        <f>'прил 9'!R175</f>
        <v>300</v>
      </c>
    </row>
    <row r="13" spans="1:4" s="19" customFormat="1" ht="15" customHeight="1">
      <c r="A13" s="82" t="s">
        <v>154</v>
      </c>
      <c r="B13" s="16" t="s">
        <v>111</v>
      </c>
      <c r="C13" s="16" t="s">
        <v>155</v>
      </c>
      <c r="D13" s="81">
        <f>'прил 9'!R180</f>
        <v>350</v>
      </c>
    </row>
    <row r="14" spans="1:4" s="19" customFormat="1" ht="15.75" customHeight="1">
      <c r="A14" s="82" t="s">
        <v>160</v>
      </c>
      <c r="B14" s="16" t="s">
        <v>111</v>
      </c>
      <c r="C14" s="16" t="s">
        <v>162</v>
      </c>
      <c r="D14" s="81">
        <f>'прил 9'!R185+'прил 9'!R381+'прил 9'!R677</f>
        <v>27437.5</v>
      </c>
    </row>
    <row r="15" spans="1:4" s="19" customFormat="1" ht="16.5" customHeight="1">
      <c r="A15" s="83" t="s">
        <v>189</v>
      </c>
      <c r="B15" s="77" t="s">
        <v>113</v>
      </c>
      <c r="C15" s="77"/>
      <c r="D15" s="84">
        <f>D16</f>
        <v>2967.4</v>
      </c>
    </row>
    <row r="16" spans="1:4" s="19" customFormat="1" ht="15" customHeight="1">
      <c r="A16" s="82" t="s">
        <v>190</v>
      </c>
      <c r="B16" s="16" t="s">
        <v>113</v>
      </c>
      <c r="C16" s="16" t="s">
        <v>123</v>
      </c>
      <c r="D16" s="64">
        <f>'прил 9'!R281</f>
        <v>2967.4</v>
      </c>
    </row>
    <row r="17" spans="1:5" s="85" customFormat="1" ht="15.75" customHeight="1">
      <c r="A17" s="83" t="s">
        <v>192</v>
      </c>
      <c r="B17" s="77" t="s">
        <v>123</v>
      </c>
      <c r="C17" s="77"/>
      <c r="D17" s="78">
        <f>D18+D19</f>
        <v>12436.1</v>
      </c>
    </row>
    <row r="18" spans="1:5" s="19" customFormat="1" ht="24.75" customHeight="1">
      <c r="A18" s="82" t="s">
        <v>193</v>
      </c>
      <c r="B18" s="80" t="s">
        <v>123</v>
      </c>
      <c r="C18" s="80" t="s">
        <v>194</v>
      </c>
      <c r="D18" s="81">
        <f>'прил 9'!R295</f>
        <v>12336.1</v>
      </c>
    </row>
    <row r="19" spans="1:5" s="19" customFormat="1" ht="14.25" customHeight="1">
      <c r="A19" s="82" t="s">
        <v>197</v>
      </c>
      <c r="B19" s="80" t="s">
        <v>123</v>
      </c>
      <c r="C19" s="80" t="s">
        <v>198</v>
      </c>
      <c r="D19" s="64">
        <f>'прил 9'!R324</f>
        <v>100</v>
      </c>
    </row>
    <row r="20" spans="1:5" s="19" customFormat="1" ht="17.25" customHeight="1">
      <c r="A20" s="83" t="s">
        <v>200</v>
      </c>
      <c r="B20" s="77" t="s">
        <v>142</v>
      </c>
      <c r="C20" s="77"/>
      <c r="D20" s="78">
        <f>D21+D22+D23+D24</f>
        <v>52791.610000000008</v>
      </c>
    </row>
    <row r="21" spans="1:5" s="19" customFormat="1" ht="17.25" customHeight="1">
      <c r="A21" s="82" t="s">
        <v>230</v>
      </c>
      <c r="B21" s="16" t="s">
        <v>142</v>
      </c>
      <c r="C21" s="16" t="s">
        <v>113</v>
      </c>
      <c r="D21" s="81">
        <f>'прил 9'!R405</f>
        <v>0</v>
      </c>
    </row>
    <row r="22" spans="1:5" s="19" customFormat="1" ht="14.25" customHeight="1">
      <c r="A22" s="82" t="s">
        <v>236</v>
      </c>
      <c r="B22" s="80" t="s">
        <v>142</v>
      </c>
      <c r="C22" s="80" t="s">
        <v>237</v>
      </c>
      <c r="D22" s="81">
        <f>'прил 9'!R411</f>
        <v>2377.2999999999997</v>
      </c>
    </row>
    <row r="23" spans="1:5" s="19" customFormat="1" ht="14.25" customHeight="1">
      <c r="A23" s="82" t="s">
        <v>238</v>
      </c>
      <c r="B23" s="80" t="s">
        <v>142</v>
      </c>
      <c r="C23" s="80" t="s">
        <v>194</v>
      </c>
      <c r="D23" s="81">
        <f>'прил 9'!R437</f>
        <v>44555.91</v>
      </c>
    </row>
    <row r="24" spans="1:5" s="85" customFormat="1" ht="14.25" customHeight="1">
      <c r="A24" s="82" t="s">
        <v>201</v>
      </c>
      <c r="B24" s="80" t="s">
        <v>142</v>
      </c>
      <c r="C24" s="80" t="s">
        <v>202</v>
      </c>
      <c r="D24" s="81">
        <f>'прил 9'!R331+'прил 9'!R481</f>
        <v>5858.4</v>
      </c>
    </row>
    <row r="25" spans="1:5" s="85" customFormat="1" ht="15.75" customHeight="1">
      <c r="A25" s="76" t="s">
        <v>246</v>
      </c>
      <c r="B25" s="77" t="s">
        <v>247</v>
      </c>
      <c r="C25" s="77"/>
      <c r="D25" s="78">
        <f>D26+D27+D28+D29</f>
        <v>41478.600000000006</v>
      </c>
    </row>
    <row r="26" spans="1:5" s="19" customFormat="1" ht="13.5" customHeight="1">
      <c r="A26" s="82" t="s">
        <v>42</v>
      </c>
      <c r="B26" s="80" t="s">
        <v>247</v>
      </c>
      <c r="C26" s="80" t="s">
        <v>111</v>
      </c>
      <c r="D26" s="81">
        <f>'прил 9'!R501</f>
        <v>268.7</v>
      </c>
    </row>
    <row r="27" spans="1:5" s="19" customFormat="1" ht="13.5" customHeight="1">
      <c r="A27" s="82" t="s">
        <v>248</v>
      </c>
      <c r="B27" s="80" t="s">
        <v>247</v>
      </c>
      <c r="C27" s="80" t="s">
        <v>113</v>
      </c>
      <c r="D27" s="81">
        <f>'прил 9'!R508</f>
        <v>1451.4</v>
      </c>
    </row>
    <row r="28" spans="1:5" s="19" customFormat="1" ht="16.5" customHeight="1">
      <c r="A28" s="82" t="s">
        <v>250</v>
      </c>
      <c r="B28" s="80" t="s">
        <v>247</v>
      </c>
      <c r="C28" s="80" t="s">
        <v>123</v>
      </c>
      <c r="D28" s="81">
        <f>'прил 9'!R533</f>
        <v>29053.400000000005</v>
      </c>
    </row>
    <row r="29" spans="1:5" s="19" customFormat="1" ht="16.5" customHeight="1">
      <c r="A29" s="82" t="s">
        <v>256</v>
      </c>
      <c r="B29" s="80" t="s">
        <v>247</v>
      </c>
      <c r="C29" s="80" t="s">
        <v>247</v>
      </c>
      <c r="D29" s="81">
        <f>'прил 9'!R612</f>
        <v>10705.099999999999</v>
      </c>
    </row>
    <row r="30" spans="1:5" s="19" customFormat="1" ht="15" customHeight="1">
      <c r="A30" s="83" t="s">
        <v>266</v>
      </c>
      <c r="B30" s="21" t="s">
        <v>153</v>
      </c>
      <c r="C30" s="21"/>
      <c r="D30" s="78">
        <f>D31+D32+D33+D34+D35</f>
        <v>706237.1</v>
      </c>
    </row>
    <row r="31" spans="1:5" s="19" customFormat="1" ht="15" customHeight="1">
      <c r="A31" s="82" t="s">
        <v>267</v>
      </c>
      <c r="B31" s="86" t="s">
        <v>153</v>
      </c>
      <c r="C31" s="86" t="s">
        <v>111</v>
      </c>
      <c r="D31" s="81">
        <f>'прил 9'!R688</f>
        <v>334542.09999999998</v>
      </c>
    </row>
    <row r="32" spans="1:5" s="19" customFormat="1" ht="14.25" customHeight="1">
      <c r="A32" s="82" t="s">
        <v>270</v>
      </c>
      <c r="B32" s="80" t="s">
        <v>153</v>
      </c>
      <c r="C32" s="87" t="s">
        <v>113</v>
      </c>
      <c r="D32" s="81">
        <f>'прил 9'!R748</f>
        <v>273731.5</v>
      </c>
      <c r="E32" s="88"/>
    </row>
    <row r="33" spans="1:5" s="19" customFormat="1" ht="14.25" customHeight="1">
      <c r="A33" s="82" t="s">
        <v>43</v>
      </c>
      <c r="B33" s="80" t="s">
        <v>153</v>
      </c>
      <c r="C33" s="87" t="s">
        <v>123</v>
      </c>
      <c r="D33" s="81">
        <f>'прил 9'!R813</f>
        <v>91533.900000000009</v>
      </c>
      <c r="E33" s="88"/>
    </row>
    <row r="34" spans="1:5" s="85" customFormat="1" ht="15.75" customHeight="1">
      <c r="A34" s="82" t="s">
        <v>44</v>
      </c>
      <c r="B34" s="80" t="s">
        <v>153</v>
      </c>
      <c r="C34" s="80" t="s">
        <v>153</v>
      </c>
      <c r="D34" s="81">
        <f>'прил 9'!R905</f>
        <v>5378.6</v>
      </c>
    </row>
    <row r="35" spans="1:5" ht="15" customHeight="1">
      <c r="A35" s="82" t="s">
        <v>285</v>
      </c>
      <c r="B35" s="80" t="s">
        <v>153</v>
      </c>
      <c r="C35" s="80" t="s">
        <v>194</v>
      </c>
      <c r="D35" s="81">
        <f>'прил 9'!R975</f>
        <v>1051</v>
      </c>
    </row>
    <row r="36" spans="1:5" s="19" customFormat="1" ht="15" customHeight="1">
      <c r="A36" s="83" t="s">
        <v>286</v>
      </c>
      <c r="B36" s="77" t="s">
        <v>237</v>
      </c>
      <c r="C36" s="77"/>
      <c r="D36" s="78">
        <f>D37</f>
        <v>82946.099999999991</v>
      </c>
    </row>
    <row r="37" spans="1:5" s="19" customFormat="1" ht="15" customHeight="1">
      <c r="A37" s="82" t="s">
        <v>287</v>
      </c>
      <c r="B37" s="80" t="s">
        <v>237</v>
      </c>
      <c r="C37" s="80" t="s">
        <v>111</v>
      </c>
      <c r="D37" s="81">
        <f>'прил 9'!R1042</f>
        <v>82946.099999999991</v>
      </c>
    </row>
    <row r="38" spans="1:5" ht="16.5" customHeight="1">
      <c r="A38" s="76" t="s">
        <v>295</v>
      </c>
      <c r="B38" s="77" t="s">
        <v>194</v>
      </c>
      <c r="C38" s="77"/>
      <c r="D38" s="78">
        <f>D39</f>
        <v>127.30000000000001</v>
      </c>
    </row>
    <row r="39" spans="1:5" ht="16.5" customHeight="1">
      <c r="A39" s="79" t="s">
        <v>296</v>
      </c>
      <c r="B39" s="80" t="s">
        <v>194</v>
      </c>
      <c r="C39" s="80" t="s">
        <v>194</v>
      </c>
      <c r="D39" s="81">
        <f>'прил 9'!R1130</f>
        <v>127.30000000000001</v>
      </c>
    </row>
    <row r="40" spans="1:5" ht="15" customHeight="1">
      <c r="A40" s="76" t="s">
        <v>206</v>
      </c>
      <c r="B40" s="77" t="s">
        <v>198</v>
      </c>
      <c r="C40" s="77"/>
      <c r="D40" s="78">
        <f>D42+D43+D44</f>
        <v>44972</v>
      </c>
    </row>
    <row r="41" spans="1:5" ht="15.75" hidden="1" customHeight="1">
      <c r="A41" s="79" t="s">
        <v>389</v>
      </c>
      <c r="B41" s="80" t="s">
        <v>198</v>
      </c>
      <c r="C41" s="80" t="s">
        <v>111</v>
      </c>
      <c r="D41" s="81">
        <f>'прил 9'!Q981</f>
        <v>0</v>
      </c>
    </row>
    <row r="42" spans="1:5" ht="15" customHeight="1">
      <c r="A42" s="82" t="s">
        <v>207</v>
      </c>
      <c r="B42" s="80" t="s">
        <v>198</v>
      </c>
      <c r="C42" s="80" t="s">
        <v>123</v>
      </c>
      <c r="D42" s="81">
        <f>'прил 9'!R638+'прил 9'!R1138</f>
        <v>6629.9</v>
      </c>
    </row>
    <row r="43" spans="1:5" ht="13.5" customHeight="1">
      <c r="A43" s="82" t="s">
        <v>213</v>
      </c>
      <c r="B43" s="80" t="s">
        <v>198</v>
      </c>
      <c r="C43" s="80" t="s">
        <v>142</v>
      </c>
      <c r="D43" s="64">
        <f>'прил 9'!R360+'прил 9'!R653+'прил 9'!R1230</f>
        <v>24231.3</v>
      </c>
    </row>
    <row r="44" spans="1:5" ht="13.5" customHeight="1">
      <c r="A44" s="82" t="s">
        <v>319</v>
      </c>
      <c r="B44" s="80" t="s">
        <v>198</v>
      </c>
      <c r="C44" s="80" t="s">
        <v>148</v>
      </c>
      <c r="D44" s="64">
        <f>'прил 9'!R1248</f>
        <v>14110.800000000001</v>
      </c>
    </row>
    <row r="45" spans="1:5" ht="14.25" customHeight="1">
      <c r="A45" s="76" t="s">
        <v>262</v>
      </c>
      <c r="B45" s="77" t="s">
        <v>155</v>
      </c>
      <c r="C45" s="77"/>
      <c r="D45" s="78">
        <f>D46+D47+D48</f>
        <v>2675</v>
      </c>
    </row>
    <row r="46" spans="1:5" ht="15.75" customHeight="1">
      <c r="A46" s="82" t="s">
        <v>322</v>
      </c>
      <c r="B46" s="80" t="s">
        <v>155</v>
      </c>
      <c r="C46" s="80" t="s">
        <v>111</v>
      </c>
      <c r="D46" s="81">
        <f>'прил 9'!R1282</f>
        <v>340</v>
      </c>
    </row>
    <row r="47" spans="1:5" ht="15" customHeight="1">
      <c r="A47" s="82" t="s">
        <v>263</v>
      </c>
      <c r="B47" s="80" t="s">
        <v>155</v>
      </c>
      <c r="C47" s="80" t="s">
        <v>113</v>
      </c>
      <c r="D47" s="81">
        <f>'прил 9'!R667+'прил 9'!R1289</f>
        <v>2335</v>
      </c>
    </row>
    <row r="48" spans="1:5" ht="15" customHeight="1">
      <c r="A48" s="82" t="s">
        <v>325</v>
      </c>
      <c r="B48" s="80" t="s">
        <v>155</v>
      </c>
      <c r="C48" s="80" t="s">
        <v>123</v>
      </c>
      <c r="D48" s="81">
        <f>'прил 9'!R1318</f>
        <v>0</v>
      </c>
    </row>
    <row r="49" spans="1:4" ht="14.25" hidden="1" customHeight="1">
      <c r="A49" s="76" t="s">
        <v>221</v>
      </c>
      <c r="B49" s="77" t="s">
        <v>202</v>
      </c>
      <c r="C49" s="77"/>
      <c r="D49" s="78"/>
    </row>
    <row r="50" spans="1:4" ht="15" hidden="1" customHeight="1">
      <c r="A50" s="82" t="s">
        <v>222</v>
      </c>
      <c r="B50" s="80" t="s">
        <v>202</v>
      </c>
      <c r="C50" s="80" t="s">
        <v>111</v>
      </c>
      <c r="D50" s="81"/>
    </row>
    <row r="51" spans="1:4" ht="15" customHeight="1">
      <c r="A51" s="76" t="s">
        <v>223</v>
      </c>
      <c r="B51" s="77" t="s">
        <v>162</v>
      </c>
      <c r="C51" s="77"/>
      <c r="D51" s="78">
        <f>D52</f>
        <v>29360.799999999999</v>
      </c>
    </row>
    <row r="52" spans="1:4" s="19" customFormat="1" ht="15" customHeight="1">
      <c r="A52" s="82" t="s">
        <v>45</v>
      </c>
      <c r="B52" s="16" t="s">
        <v>162</v>
      </c>
      <c r="C52" s="16" t="s">
        <v>111</v>
      </c>
      <c r="D52" s="81">
        <f>'прил 9'!R372</f>
        <v>29360.799999999999</v>
      </c>
    </row>
    <row r="53" spans="1:4" ht="18.75" customHeight="1">
      <c r="A53" s="89" t="s">
        <v>107</v>
      </c>
      <c r="B53" s="90"/>
      <c r="C53" s="91"/>
      <c r="D53" s="92">
        <f>D6+D15+D17+D20+D25+D30+D36+D38+D40+D45+D49+D51</f>
        <v>1061028.81</v>
      </c>
    </row>
    <row r="54" spans="1:4">
      <c r="B54" s="345"/>
      <c r="C54" s="345"/>
    </row>
    <row r="55" spans="1:4">
      <c r="A55" s="94"/>
      <c r="B55" s="346"/>
      <c r="C55" s="346"/>
      <c r="D55" s="95"/>
    </row>
    <row r="56" spans="1:4">
      <c r="A56" s="94"/>
      <c r="D56" s="97"/>
    </row>
    <row r="57" spans="1:4">
      <c r="D57" s="97"/>
    </row>
    <row r="63" spans="1:4" ht="18.75">
      <c r="A63" s="98"/>
    </row>
    <row r="64" spans="1:4" ht="18.75">
      <c r="A64" s="98"/>
    </row>
  </sheetData>
  <mergeCells count="5">
    <mergeCell ref="B1:D1"/>
    <mergeCell ref="B54:C54"/>
    <mergeCell ref="B55:C55"/>
    <mergeCell ref="A2:D2"/>
    <mergeCell ref="B3:D3"/>
  </mergeCells>
  <phoneticPr fontId="27" type="noConversion"/>
  <pageMargins left="0.82677165354330717" right="0.15748031496062992" top="0.59055118110236227" bottom="0.27559055118110237" header="0.1968503937007874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334"/>
  <sheetViews>
    <sheetView view="pageBreakPreview" zoomScale="115" zoomScaleNormal="100" zoomScaleSheetLayoutView="115" workbookViewId="0">
      <pane xSplit="9" ySplit="7" topLeftCell="R1284" activePane="bottomRight" state="frozenSplit"/>
      <selection pane="topRight" activeCell="I1" sqref="I1"/>
      <selection pane="bottomLeft" activeCell="A13" sqref="A13"/>
      <selection pane="bottomRight" activeCell="A586" sqref="A586:XFD586"/>
    </sheetView>
  </sheetViews>
  <sheetFormatPr defaultColWidth="9.140625" defaultRowHeight="12.75"/>
  <cols>
    <col min="1" max="1" width="56.28515625" style="69" customWidth="1"/>
    <col min="2" max="2" width="4.85546875" style="169" customWidth="1"/>
    <col min="3" max="3" width="4.28515625" style="169" customWidth="1"/>
    <col min="4" max="4" width="4.7109375" style="169" customWidth="1"/>
    <col min="5" max="5" width="4" style="169" customWidth="1"/>
    <col min="6" max="6" width="3" style="169" customWidth="1"/>
    <col min="7" max="7" width="4" style="169" customWidth="1"/>
    <col min="8" max="8" width="6.5703125" style="169" customWidth="1"/>
    <col min="9" max="9" width="5.42578125" style="169" customWidth="1"/>
    <col min="10" max="10" width="10.28515625" style="93" hidden="1" customWidth="1"/>
    <col min="11" max="11" width="10.42578125" style="93" hidden="1" customWidth="1"/>
    <col min="12" max="12" width="9.85546875" style="93" hidden="1" customWidth="1"/>
    <col min="13" max="13" width="12.140625" style="93" hidden="1" customWidth="1"/>
    <col min="14" max="14" width="14.85546875" style="93" hidden="1" customWidth="1"/>
    <col min="15" max="15" width="13.42578125" style="93" hidden="1" customWidth="1"/>
    <col min="16" max="16" width="13.85546875" style="93" hidden="1" customWidth="1"/>
    <col min="17" max="17" width="17.5703125" style="93" hidden="1" customWidth="1"/>
    <col min="18" max="18" width="11.42578125" style="97" customWidth="1"/>
    <col min="19" max="19" width="12.7109375" style="70" customWidth="1"/>
    <col min="20" max="20" width="15.7109375" style="70" customWidth="1"/>
    <col min="21" max="16384" width="9.140625" style="70"/>
  </cols>
  <sheetData>
    <row r="1" spans="1:20" ht="39.75" customHeight="1">
      <c r="A1" s="344" t="s">
        <v>751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</row>
    <row r="2" spans="1:20" ht="13.5" customHeight="1">
      <c r="I2" s="171"/>
      <c r="J2" s="70"/>
      <c r="K2" s="70"/>
      <c r="L2" s="70"/>
      <c r="M2" s="70"/>
      <c r="N2" s="70"/>
      <c r="O2" s="70"/>
      <c r="P2" s="70"/>
      <c r="Q2" s="70"/>
      <c r="R2" s="172"/>
    </row>
    <row r="3" spans="1:20" ht="36.75" customHeight="1">
      <c r="A3" s="347" t="s">
        <v>752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</row>
    <row r="4" spans="1:20" ht="13.5" customHeight="1">
      <c r="A4" s="71" t="s">
        <v>100</v>
      </c>
      <c r="B4" s="348"/>
      <c r="C4" s="348"/>
      <c r="D4" s="348"/>
      <c r="E4" s="348"/>
      <c r="F4" s="348"/>
      <c r="G4" s="348"/>
      <c r="H4" s="348"/>
      <c r="I4" s="348"/>
      <c r="J4" s="70"/>
      <c r="K4" s="70"/>
      <c r="L4" s="70"/>
      <c r="M4" s="70"/>
      <c r="N4" s="70"/>
      <c r="O4" s="70"/>
      <c r="P4" s="70"/>
      <c r="Q4" s="70"/>
      <c r="R4" s="172"/>
    </row>
    <row r="5" spans="1:20" s="14" customFormat="1" ht="12" customHeight="1">
      <c r="A5" s="361" t="s">
        <v>101</v>
      </c>
      <c r="B5" s="361" t="s">
        <v>102</v>
      </c>
      <c r="C5" s="361" t="s">
        <v>103</v>
      </c>
      <c r="D5" s="361" t="s">
        <v>104</v>
      </c>
      <c r="E5" s="368" t="s">
        <v>105</v>
      </c>
      <c r="F5" s="369"/>
      <c r="G5" s="369"/>
      <c r="H5" s="370"/>
      <c r="I5" s="361" t="s">
        <v>106</v>
      </c>
      <c r="J5" s="364" t="s">
        <v>433</v>
      </c>
      <c r="K5" s="364" t="s">
        <v>423</v>
      </c>
      <c r="L5" s="380"/>
      <c r="M5" s="381"/>
      <c r="N5" s="382" t="s">
        <v>717</v>
      </c>
      <c r="O5" s="385" t="s">
        <v>427</v>
      </c>
      <c r="P5" s="386"/>
      <c r="Q5" s="387"/>
      <c r="R5" s="388" t="s">
        <v>910</v>
      </c>
    </row>
    <row r="6" spans="1:20" s="14" customFormat="1" ht="16.5" customHeight="1">
      <c r="A6" s="362"/>
      <c r="B6" s="362"/>
      <c r="C6" s="362"/>
      <c r="D6" s="362"/>
      <c r="E6" s="371"/>
      <c r="F6" s="372"/>
      <c r="G6" s="372"/>
      <c r="H6" s="373"/>
      <c r="I6" s="362"/>
      <c r="J6" s="365"/>
      <c r="K6" s="73" t="s">
        <v>605</v>
      </c>
      <c r="L6" s="73" t="s">
        <v>606</v>
      </c>
      <c r="M6" s="73" t="s">
        <v>297</v>
      </c>
      <c r="N6" s="383"/>
      <c r="O6" s="73" t="s">
        <v>424</v>
      </c>
      <c r="P6" s="73" t="s">
        <v>425</v>
      </c>
      <c r="Q6" s="73" t="s">
        <v>426</v>
      </c>
      <c r="R6" s="389"/>
    </row>
    <row r="7" spans="1:20" s="14" customFormat="1" ht="15.75" customHeight="1">
      <c r="A7" s="363"/>
      <c r="B7" s="363"/>
      <c r="C7" s="363"/>
      <c r="D7" s="363"/>
      <c r="E7" s="374"/>
      <c r="F7" s="375"/>
      <c r="G7" s="375"/>
      <c r="H7" s="376"/>
      <c r="I7" s="363"/>
      <c r="J7" s="73" t="s">
        <v>226</v>
      </c>
      <c r="K7" s="73" t="s">
        <v>226</v>
      </c>
      <c r="L7" s="73" t="s">
        <v>226</v>
      </c>
      <c r="M7" s="73" t="s">
        <v>226</v>
      </c>
      <c r="N7" s="384"/>
      <c r="O7" s="73" t="s">
        <v>226</v>
      </c>
      <c r="P7" s="73" t="s">
        <v>226</v>
      </c>
      <c r="Q7" s="73" t="s">
        <v>226</v>
      </c>
      <c r="R7" s="390"/>
    </row>
    <row r="8" spans="1:20" s="19" customFormat="1" ht="14.25" customHeight="1">
      <c r="A8" s="86">
        <v>1</v>
      </c>
      <c r="B8" s="86">
        <v>2</v>
      </c>
      <c r="C8" s="86">
        <v>3</v>
      </c>
      <c r="D8" s="86">
        <v>4</v>
      </c>
      <c r="E8" s="355">
        <v>5</v>
      </c>
      <c r="F8" s="356"/>
      <c r="G8" s="356"/>
      <c r="H8" s="357"/>
      <c r="I8" s="86">
        <v>6</v>
      </c>
      <c r="J8" s="170"/>
      <c r="K8" s="170"/>
      <c r="L8" s="170"/>
      <c r="M8" s="170"/>
      <c r="N8" s="170">
        <v>7</v>
      </c>
      <c r="O8" s="170"/>
      <c r="P8" s="170"/>
      <c r="Q8" s="170"/>
      <c r="R8" s="339">
        <v>7</v>
      </c>
    </row>
    <row r="9" spans="1:20" s="175" customFormat="1" ht="30" customHeight="1">
      <c r="A9" s="76" t="s">
        <v>108</v>
      </c>
      <c r="B9" s="77" t="s">
        <v>109</v>
      </c>
      <c r="C9" s="77"/>
      <c r="D9" s="77"/>
      <c r="E9" s="349"/>
      <c r="F9" s="350"/>
      <c r="G9" s="350"/>
      <c r="H9" s="351"/>
      <c r="I9" s="77"/>
      <c r="J9" s="173" t="e">
        <f t="shared" ref="J9:R9" si="0">J10+J280+J294+J330+J359+J371</f>
        <v>#REF!</v>
      </c>
      <c r="K9" s="173" t="e">
        <f t="shared" si="0"/>
        <v>#REF!</v>
      </c>
      <c r="L9" s="173" t="e">
        <f t="shared" si="0"/>
        <v>#REF!</v>
      </c>
      <c r="M9" s="173" t="e">
        <f t="shared" si="0"/>
        <v>#REF!</v>
      </c>
      <c r="N9" s="173" t="e">
        <f t="shared" si="0"/>
        <v>#REF!</v>
      </c>
      <c r="O9" s="173" t="e">
        <f t="shared" si="0"/>
        <v>#REF!</v>
      </c>
      <c r="P9" s="173" t="e">
        <f t="shared" si="0"/>
        <v>#REF!</v>
      </c>
      <c r="Q9" s="173" t="e">
        <f t="shared" si="0"/>
        <v>#REF!</v>
      </c>
      <c r="R9" s="173">
        <f t="shared" si="0"/>
        <v>120481.90000000002</v>
      </c>
      <c r="S9" s="12"/>
      <c r="T9" s="13"/>
    </row>
    <row r="10" spans="1:20" s="19" customFormat="1" ht="16.5" customHeight="1">
      <c r="A10" s="76" t="s">
        <v>110</v>
      </c>
      <c r="B10" s="77" t="s">
        <v>109</v>
      </c>
      <c r="C10" s="77" t="s">
        <v>111</v>
      </c>
      <c r="D10" s="77"/>
      <c r="E10" s="349"/>
      <c r="F10" s="350"/>
      <c r="G10" s="350"/>
      <c r="H10" s="351"/>
      <c r="I10" s="77"/>
      <c r="J10" s="173" t="e">
        <f>J11+J19+J52+J129+J134+J175+J180+J185</f>
        <v>#REF!</v>
      </c>
      <c r="K10" s="173" t="e">
        <f>K11+K19+K52+K129+K134+K175+K180+K185</f>
        <v>#REF!</v>
      </c>
      <c r="L10" s="173" t="e">
        <f t="shared" ref="L10:R10" si="1">L11+L19+L52+L129+L134+L175+L180+L185</f>
        <v>#REF!</v>
      </c>
      <c r="M10" s="173" t="e">
        <f t="shared" si="1"/>
        <v>#REF!</v>
      </c>
      <c r="N10" s="173" t="e">
        <f t="shared" si="1"/>
        <v>#REF!</v>
      </c>
      <c r="O10" s="173" t="e">
        <f t="shared" si="1"/>
        <v>#REF!</v>
      </c>
      <c r="P10" s="173" t="e">
        <f t="shared" si="1"/>
        <v>#REF!</v>
      </c>
      <c r="Q10" s="173" t="e">
        <f t="shared" si="1"/>
        <v>#REF!</v>
      </c>
      <c r="R10" s="173">
        <f t="shared" si="1"/>
        <v>75380.800000000017</v>
      </c>
      <c r="S10" s="12"/>
      <c r="T10" s="13"/>
    </row>
    <row r="11" spans="1:20" s="19" customFormat="1" ht="23.25" customHeight="1">
      <c r="A11" s="76" t="s">
        <v>112</v>
      </c>
      <c r="B11" s="77" t="s">
        <v>109</v>
      </c>
      <c r="C11" s="77" t="s">
        <v>111</v>
      </c>
      <c r="D11" s="77" t="s">
        <v>113</v>
      </c>
      <c r="E11" s="349"/>
      <c r="F11" s="350"/>
      <c r="G11" s="350"/>
      <c r="H11" s="351"/>
      <c r="I11" s="77"/>
      <c r="J11" s="173">
        <f t="shared" ref="J11:R15" si="2">J12</f>
        <v>1450.1999999999998</v>
      </c>
      <c r="K11" s="173">
        <f t="shared" si="2"/>
        <v>-49.599999999999966</v>
      </c>
      <c r="L11" s="173">
        <f t="shared" si="2"/>
        <v>0</v>
      </c>
      <c r="M11" s="173">
        <f t="shared" si="2"/>
        <v>0</v>
      </c>
      <c r="N11" s="173">
        <f t="shared" si="2"/>
        <v>1400.6</v>
      </c>
      <c r="O11" s="173">
        <f t="shared" si="2"/>
        <v>0</v>
      </c>
      <c r="P11" s="173">
        <f t="shared" si="2"/>
        <v>0</v>
      </c>
      <c r="Q11" s="173">
        <f t="shared" si="2"/>
        <v>0</v>
      </c>
      <c r="R11" s="173">
        <f t="shared" si="2"/>
        <v>1490.3</v>
      </c>
      <c r="S11" s="12"/>
      <c r="T11" s="13"/>
    </row>
    <row r="12" spans="1:20" s="15" customFormat="1" ht="39" customHeight="1">
      <c r="A12" s="176" t="s">
        <v>434</v>
      </c>
      <c r="B12" s="177" t="s">
        <v>109</v>
      </c>
      <c r="C12" s="177" t="s">
        <v>111</v>
      </c>
      <c r="D12" s="178" t="s">
        <v>113</v>
      </c>
      <c r="E12" s="178" t="s">
        <v>111</v>
      </c>
      <c r="F12" s="179" t="s">
        <v>114</v>
      </c>
      <c r="G12" s="179" t="s">
        <v>326</v>
      </c>
      <c r="H12" s="180" t="s">
        <v>327</v>
      </c>
      <c r="I12" s="180"/>
      <c r="J12" s="181">
        <f t="shared" si="2"/>
        <v>1450.1999999999998</v>
      </c>
      <c r="K12" s="181">
        <f t="shared" si="2"/>
        <v>-49.599999999999966</v>
      </c>
      <c r="L12" s="181">
        <f t="shared" si="2"/>
        <v>0</v>
      </c>
      <c r="M12" s="181">
        <f t="shared" si="2"/>
        <v>0</v>
      </c>
      <c r="N12" s="181">
        <f t="shared" si="2"/>
        <v>1400.6</v>
      </c>
      <c r="O12" s="181">
        <f t="shared" si="2"/>
        <v>0</v>
      </c>
      <c r="P12" s="181">
        <f t="shared" si="2"/>
        <v>0</v>
      </c>
      <c r="Q12" s="181">
        <f t="shared" si="2"/>
        <v>0</v>
      </c>
      <c r="R12" s="181">
        <f t="shared" si="2"/>
        <v>1490.3</v>
      </c>
      <c r="S12" s="12"/>
      <c r="T12" s="13"/>
    </row>
    <row r="13" spans="1:20" s="187" customFormat="1" ht="89.25" customHeight="1">
      <c r="A13" s="20" t="s">
        <v>435</v>
      </c>
      <c r="B13" s="182" t="s">
        <v>109</v>
      </c>
      <c r="C13" s="182" t="s">
        <v>111</v>
      </c>
      <c r="D13" s="183" t="s">
        <v>113</v>
      </c>
      <c r="E13" s="183" t="s">
        <v>111</v>
      </c>
      <c r="F13" s="184" t="s">
        <v>116</v>
      </c>
      <c r="G13" s="184" t="s">
        <v>326</v>
      </c>
      <c r="H13" s="185" t="s">
        <v>327</v>
      </c>
      <c r="I13" s="185"/>
      <c r="J13" s="186">
        <f t="shared" si="2"/>
        <v>1450.1999999999998</v>
      </c>
      <c r="K13" s="186">
        <f t="shared" si="2"/>
        <v>-49.599999999999966</v>
      </c>
      <c r="L13" s="186">
        <f t="shared" si="2"/>
        <v>0</v>
      </c>
      <c r="M13" s="186">
        <f t="shared" si="2"/>
        <v>0</v>
      </c>
      <c r="N13" s="186">
        <f t="shared" si="2"/>
        <v>1400.6</v>
      </c>
      <c r="O13" s="186">
        <f t="shared" si="2"/>
        <v>0</v>
      </c>
      <c r="P13" s="186">
        <f t="shared" si="2"/>
        <v>0</v>
      </c>
      <c r="Q13" s="186">
        <f t="shared" si="2"/>
        <v>0</v>
      </c>
      <c r="R13" s="186">
        <f t="shared" si="2"/>
        <v>1490.3</v>
      </c>
      <c r="S13" s="12"/>
      <c r="T13" s="13"/>
    </row>
    <row r="14" spans="1:20" s="15" customFormat="1" ht="16.5" customHeight="1">
      <c r="A14" s="79" t="s">
        <v>117</v>
      </c>
      <c r="B14" s="16" t="s">
        <v>109</v>
      </c>
      <c r="C14" s="16" t="s">
        <v>111</v>
      </c>
      <c r="D14" s="17" t="s">
        <v>113</v>
      </c>
      <c r="E14" s="17" t="s">
        <v>111</v>
      </c>
      <c r="F14" s="188" t="s">
        <v>116</v>
      </c>
      <c r="G14" s="188" t="s">
        <v>326</v>
      </c>
      <c r="H14" s="3" t="s">
        <v>328</v>
      </c>
      <c r="I14" s="3"/>
      <c r="J14" s="33">
        <f t="shared" si="2"/>
        <v>1450.1999999999998</v>
      </c>
      <c r="K14" s="33">
        <f t="shared" si="2"/>
        <v>-49.599999999999966</v>
      </c>
      <c r="L14" s="33">
        <f t="shared" si="2"/>
        <v>0</v>
      </c>
      <c r="M14" s="33">
        <f t="shared" si="2"/>
        <v>0</v>
      </c>
      <c r="N14" s="33">
        <f t="shared" si="2"/>
        <v>1400.6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1490.3</v>
      </c>
      <c r="S14" s="12">
        <v>1</v>
      </c>
      <c r="T14" s="13"/>
    </row>
    <row r="15" spans="1:20" s="15" customFormat="1" ht="39" customHeight="1">
      <c r="A15" s="20" t="s">
        <v>118</v>
      </c>
      <c r="B15" s="16" t="s">
        <v>109</v>
      </c>
      <c r="C15" s="16" t="s">
        <v>111</v>
      </c>
      <c r="D15" s="17" t="s">
        <v>113</v>
      </c>
      <c r="E15" s="17" t="s">
        <v>111</v>
      </c>
      <c r="F15" s="188" t="s">
        <v>116</v>
      </c>
      <c r="G15" s="188" t="s">
        <v>326</v>
      </c>
      <c r="H15" s="3" t="s">
        <v>328</v>
      </c>
      <c r="I15" s="3" t="s">
        <v>119</v>
      </c>
      <c r="J15" s="33">
        <f t="shared" si="2"/>
        <v>1450.1999999999998</v>
      </c>
      <c r="K15" s="33">
        <f t="shared" si="2"/>
        <v>-49.599999999999966</v>
      </c>
      <c r="L15" s="33">
        <f t="shared" si="2"/>
        <v>0</v>
      </c>
      <c r="M15" s="33">
        <f t="shared" si="2"/>
        <v>0</v>
      </c>
      <c r="N15" s="33">
        <f t="shared" si="2"/>
        <v>1400.6</v>
      </c>
      <c r="O15" s="33">
        <f t="shared" si="2"/>
        <v>0</v>
      </c>
      <c r="P15" s="33">
        <f t="shared" si="2"/>
        <v>0</v>
      </c>
      <c r="Q15" s="33">
        <f t="shared" si="2"/>
        <v>0</v>
      </c>
      <c r="R15" s="33">
        <f t="shared" si="2"/>
        <v>1490.3</v>
      </c>
      <c r="S15" s="12"/>
      <c r="T15" s="13"/>
    </row>
    <row r="16" spans="1:20" s="26" customFormat="1" ht="13.5" customHeight="1">
      <c r="A16" s="189" t="s">
        <v>120</v>
      </c>
      <c r="B16" s="190" t="s">
        <v>109</v>
      </c>
      <c r="C16" s="190" t="s">
        <v>111</v>
      </c>
      <c r="D16" s="191" t="s">
        <v>113</v>
      </c>
      <c r="E16" s="191" t="s">
        <v>111</v>
      </c>
      <c r="F16" s="192" t="s">
        <v>116</v>
      </c>
      <c r="G16" s="192" t="s">
        <v>326</v>
      </c>
      <c r="H16" s="193" t="s">
        <v>328</v>
      </c>
      <c r="I16" s="193" t="s">
        <v>121</v>
      </c>
      <c r="J16" s="41">
        <f>J17+J18</f>
        <v>1450.1999999999998</v>
      </c>
      <c r="K16" s="41">
        <f>K17+K18</f>
        <v>-49.599999999999966</v>
      </c>
      <c r="L16" s="41">
        <f t="shared" ref="L16:R16" si="3">L17+L18</f>
        <v>0</v>
      </c>
      <c r="M16" s="41">
        <f t="shared" si="3"/>
        <v>0</v>
      </c>
      <c r="N16" s="41">
        <f t="shared" si="3"/>
        <v>1400.6</v>
      </c>
      <c r="O16" s="41">
        <f t="shared" si="3"/>
        <v>0</v>
      </c>
      <c r="P16" s="41">
        <f t="shared" si="3"/>
        <v>0</v>
      </c>
      <c r="Q16" s="41">
        <f t="shared" si="3"/>
        <v>0</v>
      </c>
      <c r="R16" s="41">
        <f t="shared" si="3"/>
        <v>1490.3</v>
      </c>
      <c r="S16" s="12"/>
      <c r="T16" s="13"/>
    </row>
    <row r="17" spans="1:20" s="14" customFormat="1" ht="13.5" hidden="1" customHeight="1">
      <c r="A17" s="4" t="s">
        <v>380</v>
      </c>
      <c r="B17" s="38"/>
      <c r="C17" s="38"/>
      <c r="D17" s="39"/>
      <c r="E17" s="39"/>
      <c r="F17" s="194"/>
      <c r="G17" s="194"/>
      <c r="H17" s="195"/>
      <c r="I17" s="195" t="s">
        <v>369</v>
      </c>
      <c r="J17" s="2">
        <v>1131.3</v>
      </c>
      <c r="K17" s="2">
        <f>1087.8-J17</f>
        <v>-43.5</v>
      </c>
      <c r="L17" s="2"/>
      <c r="M17" s="2"/>
      <c r="N17" s="2">
        <f>SUM(J17:M17)</f>
        <v>1087.8</v>
      </c>
      <c r="O17" s="2"/>
      <c r="P17" s="2"/>
      <c r="Q17" s="2"/>
      <c r="R17" s="2">
        <v>1144.5999999999999</v>
      </c>
      <c r="S17" s="12"/>
      <c r="T17" s="13"/>
    </row>
    <row r="18" spans="1:20" s="14" customFormat="1" ht="13.5" hidden="1" customHeight="1">
      <c r="A18" s="4" t="s">
        <v>382</v>
      </c>
      <c r="B18" s="38"/>
      <c r="C18" s="38"/>
      <c r="D18" s="39"/>
      <c r="E18" s="39"/>
      <c r="F18" s="194"/>
      <c r="G18" s="194"/>
      <c r="H18" s="195"/>
      <c r="I18" s="195" t="s">
        <v>370</v>
      </c>
      <c r="J18" s="2">
        <v>318.89999999999998</v>
      </c>
      <c r="K18" s="2">
        <f>312.8-J18</f>
        <v>-6.0999999999999659</v>
      </c>
      <c r="L18" s="2"/>
      <c r="M18" s="2"/>
      <c r="N18" s="2">
        <f>SUM(J18:M18)</f>
        <v>312.8</v>
      </c>
      <c r="O18" s="2"/>
      <c r="P18" s="2"/>
      <c r="Q18" s="2"/>
      <c r="R18" s="2">
        <v>345.7</v>
      </c>
      <c r="S18" s="12"/>
      <c r="T18" s="13"/>
    </row>
    <row r="19" spans="1:20" s="15" customFormat="1" ht="36" customHeight="1">
      <c r="A19" s="76" t="s">
        <v>122</v>
      </c>
      <c r="B19" s="77" t="s">
        <v>109</v>
      </c>
      <c r="C19" s="77" t="s">
        <v>111</v>
      </c>
      <c r="D19" s="196" t="s">
        <v>123</v>
      </c>
      <c r="E19" s="196"/>
      <c r="F19" s="197"/>
      <c r="G19" s="197"/>
      <c r="H19" s="198"/>
      <c r="I19" s="198"/>
      <c r="J19" s="36">
        <f>J20</f>
        <v>2907.5</v>
      </c>
      <c r="K19" s="36">
        <f>K20</f>
        <v>-86.199999999999875</v>
      </c>
      <c r="L19" s="36">
        <f t="shared" ref="L19:R19" si="4">L20</f>
        <v>0</v>
      </c>
      <c r="M19" s="36">
        <f t="shared" si="4"/>
        <v>0</v>
      </c>
      <c r="N19" s="36">
        <f t="shared" si="4"/>
        <v>2821.3</v>
      </c>
      <c r="O19" s="36">
        <f t="shared" si="4"/>
        <v>0</v>
      </c>
      <c r="P19" s="36">
        <f t="shared" si="4"/>
        <v>0</v>
      </c>
      <c r="Q19" s="36">
        <f t="shared" si="4"/>
        <v>0</v>
      </c>
      <c r="R19" s="36">
        <f t="shared" si="4"/>
        <v>3687.5</v>
      </c>
      <c r="S19" s="12"/>
      <c r="T19" s="13"/>
    </row>
    <row r="20" spans="1:20" s="19" customFormat="1" ht="15.75" customHeight="1">
      <c r="A20" s="83" t="s">
        <v>124</v>
      </c>
      <c r="B20" s="177" t="s">
        <v>109</v>
      </c>
      <c r="C20" s="177" t="s">
        <v>111</v>
      </c>
      <c r="D20" s="178" t="s">
        <v>123</v>
      </c>
      <c r="E20" s="178" t="s">
        <v>125</v>
      </c>
      <c r="F20" s="179" t="s">
        <v>114</v>
      </c>
      <c r="G20" s="179" t="s">
        <v>326</v>
      </c>
      <c r="H20" s="180" t="s">
        <v>327</v>
      </c>
      <c r="I20" s="180"/>
      <c r="J20" s="181">
        <f>J21+J27+J31</f>
        <v>2907.5</v>
      </c>
      <c r="K20" s="181">
        <f>K21+K27+K31</f>
        <v>-86.199999999999875</v>
      </c>
      <c r="L20" s="181">
        <f t="shared" ref="L20:R20" si="5">L21+L27+L31</f>
        <v>0</v>
      </c>
      <c r="M20" s="181">
        <f t="shared" si="5"/>
        <v>0</v>
      </c>
      <c r="N20" s="181">
        <f t="shared" si="5"/>
        <v>2821.3</v>
      </c>
      <c r="O20" s="181">
        <f t="shared" si="5"/>
        <v>0</v>
      </c>
      <c r="P20" s="181">
        <f t="shared" si="5"/>
        <v>0</v>
      </c>
      <c r="Q20" s="181">
        <f t="shared" si="5"/>
        <v>0</v>
      </c>
      <c r="R20" s="181">
        <f t="shared" si="5"/>
        <v>3687.5</v>
      </c>
      <c r="S20" s="12"/>
      <c r="T20" s="13"/>
    </row>
    <row r="21" spans="1:20" s="85" customFormat="1" ht="15.75" customHeight="1">
      <c r="A21" s="199" t="s">
        <v>126</v>
      </c>
      <c r="B21" s="200" t="s">
        <v>109</v>
      </c>
      <c r="C21" s="200" t="s">
        <v>111</v>
      </c>
      <c r="D21" s="201" t="s">
        <v>123</v>
      </c>
      <c r="E21" s="127" t="s">
        <v>125</v>
      </c>
      <c r="F21" s="128" t="s">
        <v>116</v>
      </c>
      <c r="G21" s="128" t="s">
        <v>326</v>
      </c>
      <c r="H21" s="129" t="s">
        <v>327</v>
      </c>
      <c r="I21" s="202"/>
      <c r="J21" s="203">
        <f t="shared" ref="J21:R23" si="6">J22</f>
        <v>801.09999999999991</v>
      </c>
      <c r="K21" s="203">
        <f t="shared" si="6"/>
        <v>-30.799999999999955</v>
      </c>
      <c r="L21" s="203">
        <f t="shared" si="6"/>
        <v>0</v>
      </c>
      <c r="M21" s="203">
        <f t="shared" si="6"/>
        <v>0</v>
      </c>
      <c r="N21" s="203">
        <f t="shared" si="6"/>
        <v>770.3</v>
      </c>
      <c r="O21" s="203">
        <f t="shared" si="6"/>
        <v>0</v>
      </c>
      <c r="P21" s="203">
        <f t="shared" si="6"/>
        <v>0</v>
      </c>
      <c r="Q21" s="203">
        <f t="shared" si="6"/>
        <v>0</v>
      </c>
      <c r="R21" s="203">
        <f t="shared" si="6"/>
        <v>841.5</v>
      </c>
      <c r="S21" s="12"/>
      <c r="T21" s="13"/>
    </row>
    <row r="22" spans="1:20" s="19" customFormat="1" ht="13.5" customHeight="1">
      <c r="A22" s="82" t="s">
        <v>127</v>
      </c>
      <c r="B22" s="80" t="s">
        <v>109</v>
      </c>
      <c r="C22" s="80" t="s">
        <v>111</v>
      </c>
      <c r="D22" s="87" t="s">
        <v>123</v>
      </c>
      <c r="E22" s="28" t="s">
        <v>125</v>
      </c>
      <c r="F22" s="29" t="s">
        <v>116</v>
      </c>
      <c r="G22" s="29" t="s">
        <v>326</v>
      </c>
      <c r="H22" s="1" t="s">
        <v>329</v>
      </c>
      <c r="I22" s="204"/>
      <c r="J22" s="34">
        <f t="shared" si="6"/>
        <v>801.09999999999991</v>
      </c>
      <c r="K22" s="34">
        <f t="shared" si="6"/>
        <v>-30.799999999999955</v>
      </c>
      <c r="L22" s="34">
        <f t="shared" si="6"/>
        <v>0</v>
      </c>
      <c r="M22" s="34">
        <f t="shared" si="6"/>
        <v>0</v>
      </c>
      <c r="N22" s="34">
        <f t="shared" si="6"/>
        <v>770.3</v>
      </c>
      <c r="O22" s="34">
        <f t="shared" si="6"/>
        <v>0</v>
      </c>
      <c r="P22" s="34">
        <f t="shared" si="6"/>
        <v>0</v>
      </c>
      <c r="Q22" s="34">
        <f t="shared" si="6"/>
        <v>0</v>
      </c>
      <c r="R22" s="34">
        <f t="shared" si="6"/>
        <v>841.5</v>
      </c>
      <c r="S22" s="12"/>
      <c r="T22" s="13"/>
    </row>
    <row r="23" spans="1:20" s="15" customFormat="1" ht="36.75" customHeight="1">
      <c r="A23" s="20" t="s">
        <v>118</v>
      </c>
      <c r="B23" s="16" t="s">
        <v>109</v>
      </c>
      <c r="C23" s="16" t="s">
        <v>111</v>
      </c>
      <c r="D23" s="17" t="s">
        <v>123</v>
      </c>
      <c r="E23" s="17" t="s">
        <v>125</v>
      </c>
      <c r="F23" s="188" t="s">
        <v>116</v>
      </c>
      <c r="G23" s="188" t="s">
        <v>326</v>
      </c>
      <c r="H23" s="3" t="s">
        <v>329</v>
      </c>
      <c r="I23" s="3" t="s">
        <v>119</v>
      </c>
      <c r="J23" s="33">
        <f t="shared" si="6"/>
        <v>801.09999999999991</v>
      </c>
      <c r="K23" s="33">
        <f t="shared" si="6"/>
        <v>-30.799999999999955</v>
      </c>
      <c r="L23" s="33">
        <f t="shared" si="6"/>
        <v>0</v>
      </c>
      <c r="M23" s="33">
        <f t="shared" si="6"/>
        <v>0</v>
      </c>
      <c r="N23" s="33">
        <f t="shared" si="6"/>
        <v>770.3</v>
      </c>
      <c r="O23" s="33">
        <f t="shared" si="6"/>
        <v>0</v>
      </c>
      <c r="P23" s="33">
        <f t="shared" si="6"/>
        <v>0</v>
      </c>
      <c r="Q23" s="33">
        <f t="shared" si="6"/>
        <v>0</v>
      </c>
      <c r="R23" s="33">
        <f t="shared" si="6"/>
        <v>841.5</v>
      </c>
      <c r="S23" s="12"/>
      <c r="T23" s="13"/>
    </row>
    <row r="24" spans="1:20" s="26" customFormat="1" ht="14.25" customHeight="1">
      <c r="A24" s="189" t="s">
        <v>120</v>
      </c>
      <c r="B24" s="190" t="s">
        <v>109</v>
      </c>
      <c r="C24" s="190" t="s">
        <v>111</v>
      </c>
      <c r="D24" s="191" t="s">
        <v>123</v>
      </c>
      <c r="E24" s="191" t="s">
        <v>125</v>
      </c>
      <c r="F24" s="192" t="s">
        <v>116</v>
      </c>
      <c r="G24" s="192" t="s">
        <v>326</v>
      </c>
      <c r="H24" s="193" t="s">
        <v>329</v>
      </c>
      <c r="I24" s="193" t="s">
        <v>121</v>
      </c>
      <c r="J24" s="41">
        <f>J25+J26</f>
        <v>801.09999999999991</v>
      </c>
      <c r="K24" s="41">
        <f>K25+K26</f>
        <v>-30.799999999999955</v>
      </c>
      <c r="L24" s="41">
        <f t="shared" ref="L24:R24" si="7">L25+L26</f>
        <v>0</v>
      </c>
      <c r="M24" s="41">
        <f t="shared" si="7"/>
        <v>0</v>
      </c>
      <c r="N24" s="41">
        <f t="shared" si="7"/>
        <v>770.3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841.5</v>
      </c>
      <c r="S24" s="12"/>
      <c r="T24" s="13"/>
    </row>
    <row r="25" spans="1:20" s="14" customFormat="1" ht="13.5" hidden="1" customHeight="1">
      <c r="A25" s="4" t="s">
        <v>380</v>
      </c>
      <c r="B25" s="38"/>
      <c r="C25" s="38"/>
      <c r="D25" s="39"/>
      <c r="E25" s="39"/>
      <c r="F25" s="194"/>
      <c r="G25" s="194"/>
      <c r="H25" s="195"/>
      <c r="I25" s="195" t="s">
        <v>369</v>
      </c>
      <c r="J25" s="2">
        <v>615.29999999999995</v>
      </c>
      <c r="K25" s="2">
        <f>591.6-J25</f>
        <v>-23.699999999999932</v>
      </c>
      <c r="L25" s="2"/>
      <c r="M25" s="2"/>
      <c r="N25" s="2">
        <f>SUM(J25:M25)</f>
        <v>591.6</v>
      </c>
      <c r="O25" s="2"/>
      <c r="P25" s="2"/>
      <c r="Q25" s="2"/>
      <c r="R25" s="2">
        <v>646.29999999999995</v>
      </c>
      <c r="S25" s="12"/>
      <c r="T25" s="13"/>
    </row>
    <row r="26" spans="1:20" s="14" customFormat="1" ht="13.5" hidden="1" customHeight="1">
      <c r="A26" s="4" t="s">
        <v>382</v>
      </c>
      <c r="B26" s="38"/>
      <c r="C26" s="38"/>
      <c r="D26" s="39"/>
      <c r="E26" s="39"/>
      <c r="F26" s="194"/>
      <c r="G26" s="194"/>
      <c r="H26" s="195"/>
      <c r="I26" s="195" t="s">
        <v>370</v>
      </c>
      <c r="J26" s="2">
        <v>185.8</v>
      </c>
      <c r="K26" s="2">
        <f>178.7-J26</f>
        <v>-7.1000000000000227</v>
      </c>
      <c r="L26" s="2"/>
      <c r="M26" s="2"/>
      <c r="N26" s="2">
        <f>SUM(J26:M26)</f>
        <v>178.7</v>
      </c>
      <c r="O26" s="2"/>
      <c r="P26" s="2"/>
      <c r="Q26" s="2"/>
      <c r="R26" s="2">
        <v>195.2</v>
      </c>
      <c r="S26" s="12"/>
      <c r="T26" s="13"/>
    </row>
    <row r="27" spans="1:20" s="85" customFormat="1" ht="15.75" customHeight="1">
      <c r="A27" s="199" t="s">
        <v>128</v>
      </c>
      <c r="B27" s="200" t="s">
        <v>109</v>
      </c>
      <c r="C27" s="200" t="s">
        <v>111</v>
      </c>
      <c r="D27" s="201" t="s">
        <v>123</v>
      </c>
      <c r="E27" s="127" t="s">
        <v>125</v>
      </c>
      <c r="F27" s="128" t="s">
        <v>129</v>
      </c>
      <c r="G27" s="128" t="s">
        <v>326</v>
      </c>
      <c r="H27" s="129" t="s">
        <v>327</v>
      </c>
      <c r="I27" s="202"/>
      <c r="J27" s="203">
        <f t="shared" ref="J27:R29" si="8">J28</f>
        <v>434.6</v>
      </c>
      <c r="K27" s="203">
        <f t="shared" si="8"/>
        <v>0</v>
      </c>
      <c r="L27" s="203">
        <f t="shared" si="8"/>
        <v>0</v>
      </c>
      <c r="M27" s="203">
        <f t="shared" si="8"/>
        <v>0</v>
      </c>
      <c r="N27" s="203">
        <f t="shared" si="8"/>
        <v>434.6</v>
      </c>
      <c r="O27" s="203">
        <f t="shared" si="8"/>
        <v>0</v>
      </c>
      <c r="P27" s="203">
        <f t="shared" si="8"/>
        <v>0</v>
      </c>
      <c r="Q27" s="203">
        <f t="shared" si="8"/>
        <v>0</v>
      </c>
      <c r="R27" s="203">
        <f t="shared" si="8"/>
        <v>626.70000000000005</v>
      </c>
      <c r="S27" s="12"/>
      <c r="T27" s="13"/>
    </row>
    <row r="28" spans="1:20" s="19" customFormat="1" ht="16.5" customHeight="1">
      <c r="A28" s="82" t="s">
        <v>127</v>
      </c>
      <c r="B28" s="80" t="s">
        <v>109</v>
      </c>
      <c r="C28" s="80" t="s">
        <v>111</v>
      </c>
      <c r="D28" s="87" t="s">
        <v>123</v>
      </c>
      <c r="E28" s="28" t="s">
        <v>125</v>
      </c>
      <c r="F28" s="29" t="s">
        <v>129</v>
      </c>
      <c r="G28" s="29" t="s">
        <v>326</v>
      </c>
      <c r="H28" s="1" t="s">
        <v>329</v>
      </c>
      <c r="I28" s="204"/>
      <c r="J28" s="34">
        <f t="shared" si="8"/>
        <v>434.6</v>
      </c>
      <c r="K28" s="34">
        <f t="shared" si="8"/>
        <v>0</v>
      </c>
      <c r="L28" s="34">
        <f t="shared" si="8"/>
        <v>0</v>
      </c>
      <c r="M28" s="34">
        <f t="shared" si="8"/>
        <v>0</v>
      </c>
      <c r="N28" s="34">
        <f t="shared" si="8"/>
        <v>434.6</v>
      </c>
      <c r="O28" s="34">
        <f t="shared" si="8"/>
        <v>0</v>
      </c>
      <c r="P28" s="34">
        <f t="shared" si="8"/>
        <v>0</v>
      </c>
      <c r="Q28" s="34">
        <f t="shared" si="8"/>
        <v>0</v>
      </c>
      <c r="R28" s="34">
        <f t="shared" si="8"/>
        <v>626.70000000000005</v>
      </c>
      <c r="S28" s="12"/>
      <c r="T28" s="13"/>
    </row>
    <row r="29" spans="1:20" s="15" customFormat="1" ht="38.25" customHeight="1">
      <c r="A29" s="20" t="s">
        <v>118</v>
      </c>
      <c r="B29" s="16" t="s">
        <v>109</v>
      </c>
      <c r="C29" s="16" t="s">
        <v>111</v>
      </c>
      <c r="D29" s="17" t="s">
        <v>123</v>
      </c>
      <c r="E29" s="17" t="s">
        <v>125</v>
      </c>
      <c r="F29" s="188" t="s">
        <v>129</v>
      </c>
      <c r="G29" s="188" t="s">
        <v>326</v>
      </c>
      <c r="H29" s="3" t="s">
        <v>329</v>
      </c>
      <c r="I29" s="3" t="s">
        <v>119</v>
      </c>
      <c r="J29" s="33">
        <f t="shared" si="8"/>
        <v>434.6</v>
      </c>
      <c r="K29" s="33">
        <f t="shared" si="8"/>
        <v>0</v>
      </c>
      <c r="L29" s="33">
        <f t="shared" si="8"/>
        <v>0</v>
      </c>
      <c r="M29" s="33">
        <f t="shared" si="8"/>
        <v>0</v>
      </c>
      <c r="N29" s="33">
        <f t="shared" si="8"/>
        <v>434.6</v>
      </c>
      <c r="O29" s="33">
        <f t="shared" si="8"/>
        <v>0</v>
      </c>
      <c r="P29" s="33">
        <f t="shared" si="8"/>
        <v>0</v>
      </c>
      <c r="Q29" s="33">
        <f t="shared" si="8"/>
        <v>0</v>
      </c>
      <c r="R29" s="33">
        <f t="shared" si="8"/>
        <v>626.70000000000005</v>
      </c>
      <c r="S29" s="12"/>
      <c r="T29" s="13"/>
    </row>
    <row r="30" spans="1:20" s="26" customFormat="1" ht="13.5" customHeight="1">
      <c r="A30" s="189" t="s">
        <v>120</v>
      </c>
      <c r="B30" s="190" t="s">
        <v>109</v>
      </c>
      <c r="C30" s="190" t="s">
        <v>111</v>
      </c>
      <c r="D30" s="191" t="s">
        <v>123</v>
      </c>
      <c r="E30" s="191" t="s">
        <v>125</v>
      </c>
      <c r="F30" s="192" t="s">
        <v>129</v>
      </c>
      <c r="G30" s="192" t="s">
        <v>326</v>
      </c>
      <c r="H30" s="193" t="s">
        <v>329</v>
      </c>
      <c r="I30" s="193" t="s">
        <v>121</v>
      </c>
      <c r="J30" s="205">
        <v>434.6</v>
      </c>
      <c r="K30" s="205"/>
      <c r="L30" s="205"/>
      <c r="M30" s="205"/>
      <c r="N30" s="2">
        <f>SUM(J30:M30)</f>
        <v>434.6</v>
      </c>
      <c r="O30" s="205"/>
      <c r="P30" s="205"/>
      <c r="Q30" s="205"/>
      <c r="R30" s="2">
        <v>626.70000000000005</v>
      </c>
      <c r="S30" s="12"/>
      <c r="T30" s="13"/>
    </row>
    <row r="31" spans="1:20" s="85" customFormat="1" ht="15.75" customHeight="1">
      <c r="A31" s="199" t="s">
        <v>130</v>
      </c>
      <c r="B31" s="200" t="s">
        <v>109</v>
      </c>
      <c r="C31" s="200" t="s">
        <v>111</v>
      </c>
      <c r="D31" s="201" t="s">
        <v>123</v>
      </c>
      <c r="E31" s="127" t="s">
        <v>125</v>
      </c>
      <c r="F31" s="128" t="s">
        <v>131</v>
      </c>
      <c r="G31" s="128" t="s">
        <v>326</v>
      </c>
      <c r="H31" s="129" t="s">
        <v>327</v>
      </c>
      <c r="I31" s="202"/>
      <c r="J31" s="203">
        <f>J32</f>
        <v>1671.8</v>
      </c>
      <c r="K31" s="203">
        <f>K32</f>
        <v>-55.39999999999992</v>
      </c>
      <c r="L31" s="203">
        <f t="shared" ref="L31:R31" si="9">L32</f>
        <v>0</v>
      </c>
      <c r="M31" s="203">
        <f t="shared" si="9"/>
        <v>0</v>
      </c>
      <c r="N31" s="203">
        <f t="shared" si="9"/>
        <v>1616.4</v>
      </c>
      <c r="O31" s="203">
        <f t="shared" si="9"/>
        <v>0</v>
      </c>
      <c r="P31" s="203">
        <f t="shared" si="9"/>
        <v>0</v>
      </c>
      <c r="Q31" s="203">
        <f t="shared" si="9"/>
        <v>0</v>
      </c>
      <c r="R31" s="203">
        <f t="shared" si="9"/>
        <v>2219.2999999999997</v>
      </c>
      <c r="S31" s="12"/>
      <c r="T31" s="13"/>
    </row>
    <row r="32" spans="1:20" s="19" customFormat="1" ht="18" customHeight="1">
      <c r="A32" s="82" t="s">
        <v>127</v>
      </c>
      <c r="B32" s="80" t="s">
        <v>109</v>
      </c>
      <c r="C32" s="80" t="s">
        <v>111</v>
      </c>
      <c r="D32" s="87" t="s">
        <v>123</v>
      </c>
      <c r="E32" s="28" t="s">
        <v>125</v>
      </c>
      <c r="F32" s="29" t="s">
        <v>131</v>
      </c>
      <c r="G32" s="29" t="s">
        <v>326</v>
      </c>
      <c r="H32" s="1" t="s">
        <v>329</v>
      </c>
      <c r="I32" s="204"/>
      <c r="J32" s="34">
        <f>J33+J38+J42</f>
        <v>1671.8</v>
      </c>
      <c r="K32" s="34">
        <f>K33+K38+K42</f>
        <v>-55.39999999999992</v>
      </c>
      <c r="L32" s="34">
        <f t="shared" ref="L32:R32" si="10">L33+L38+L42</f>
        <v>0</v>
      </c>
      <c r="M32" s="34">
        <f t="shared" si="10"/>
        <v>0</v>
      </c>
      <c r="N32" s="34">
        <f t="shared" si="10"/>
        <v>1616.4</v>
      </c>
      <c r="O32" s="34">
        <f t="shared" si="10"/>
        <v>0</v>
      </c>
      <c r="P32" s="34">
        <f t="shared" si="10"/>
        <v>0</v>
      </c>
      <c r="Q32" s="34">
        <f t="shared" si="10"/>
        <v>0</v>
      </c>
      <c r="R32" s="34">
        <f t="shared" si="10"/>
        <v>2219.2999999999997</v>
      </c>
      <c r="S32" s="12"/>
      <c r="T32" s="13"/>
    </row>
    <row r="33" spans="1:20" s="15" customFormat="1" ht="34.5" customHeight="1">
      <c r="A33" s="20" t="s">
        <v>118</v>
      </c>
      <c r="B33" s="16" t="s">
        <v>109</v>
      </c>
      <c r="C33" s="16" t="s">
        <v>111</v>
      </c>
      <c r="D33" s="17" t="s">
        <v>123</v>
      </c>
      <c r="E33" s="17" t="s">
        <v>125</v>
      </c>
      <c r="F33" s="188" t="s">
        <v>131</v>
      </c>
      <c r="G33" s="188" t="s">
        <v>326</v>
      </c>
      <c r="H33" s="3" t="s">
        <v>329</v>
      </c>
      <c r="I33" s="3" t="s">
        <v>119</v>
      </c>
      <c r="J33" s="33">
        <f>J34</f>
        <v>1468.7</v>
      </c>
      <c r="K33" s="33">
        <f>K34</f>
        <v>-55.39999999999992</v>
      </c>
      <c r="L33" s="33">
        <f t="shared" ref="L33:R33" si="11">L34</f>
        <v>0</v>
      </c>
      <c r="M33" s="33">
        <f t="shared" si="11"/>
        <v>0</v>
      </c>
      <c r="N33" s="33">
        <f t="shared" si="11"/>
        <v>1413.3000000000002</v>
      </c>
      <c r="O33" s="33">
        <f t="shared" si="11"/>
        <v>0</v>
      </c>
      <c r="P33" s="33">
        <f t="shared" si="11"/>
        <v>0</v>
      </c>
      <c r="Q33" s="33">
        <f t="shared" si="11"/>
        <v>0</v>
      </c>
      <c r="R33" s="33">
        <f t="shared" si="11"/>
        <v>1862.1999999999998</v>
      </c>
      <c r="S33" s="12"/>
      <c r="T33" s="13"/>
    </row>
    <row r="34" spans="1:20" s="26" customFormat="1" ht="15" customHeight="1">
      <c r="A34" s="189" t="s">
        <v>120</v>
      </c>
      <c r="B34" s="190" t="s">
        <v>109</v>
      </c>
      <c r="C34" s="190" t="s">
        <v>111</v>
      </c>
      <c r="D34" s="191" t="s">
        <v>123</v>
      </c>
      <c r="E34" s="191" t="s">
        <v>125</v>
      </c>
      <c r="F34" s="192" t="s">
        <v>131</v>
      </c>
      <c r="G34" s="192" t="s">
        <v>326</v>
      </c>
      <c r="H34" s="193" t="s">
        <v>329</v>
      </c>
      <c r="I34" s="193" t="s">
        <v>121</v>
      </c>
      <c r="J34" s="41">
        <f>J35+J36+J37</f>
        <v>1468.7</v>
      </c>
      <c r="K34" s="41">
        <f>K35+K36+K37</f>
        <v>-55.39999999999992</v>
      </c>
      <c r="L34" s="41">
        <f t="shared" ref="L34:R34" si="12">L35+L36+L37</f>
        <v>0</v>
      </c>
      <c r="M34" s="41">
        <f t="shared" si="12"/>
        <v>0</v>
      </c>
      <c r="N34" s="41">
        <f t="shared" si="12"/>
        <v>1413.3000000000002</v>
      </c>
      <c r="O34" s="41">
        <f t="shared" si="12"/>
        <v>0</v>
      </c>
      <c r="P34" s="41">
        <f t="shared" si="12"/>
        <v>0</v>
      </c>
      <c r="Q34" s="41">
        <f t="shared" si="12"/>
        <v>0</v>
      </c>
      <c r="R34" s="41">
        <f t="shared" si="12"/>
        <v>1862.1999999999998</v>
      </c>
      <c r="S34" s="12"/>
      <c r="T34" s="13"/>
    </row>
    <row r="35" spans="1:20" s="14" customFormat="1" ht="17.25" hidden="1" customHeight="1">
      <c r="A35" s="4" t="s">
        <v>380</v>
      </c>
      <c r="B35" s="38"/>
      <c r="C35" s="38"/>
      <c r="D35" s="39"/>
      <c r="E35" s="39"/>
      <c r="F35" s="194"/>
      <c r="G35" s="194"/>
      <c r="H35" s="206"/>
      <c r="I35" s="195" t="s">
        <v>369</v>
      </c>
      <c r="J35" s="2">
        <v>1106.5</v>
      </c>
      <c r="K35" s="2">
        <f>1063.9-J35</f>
        <v>-42.599999999999909</v>
      </c>
      <c r="L35" s="2"/>
      <c r="M35" s="2"/>
      <c r="N35" s="2">
        <f>SUM(J35:M35)</f>
        <v>1063.9000000000001</v>
      </c>
      <c r="O35" s="2"/>
      <c r="P35" s="2"/>
      <c r="Q35" s="2"/>
      <c r="R35" s="2">
        <v>1409.6</v>
      </c>
      <c r="S35" s="12"/>
      <c r="T35" s="13"/>
    </row>
    <row r="36" spans="1:20" s="14" customFormat="1" ht="13.5" hidden="1" customHeight="1">
      <c r="A36" s="4" t="s">
        <v>381</v>
      </c>
      <c r="B36" s="38"/>
      <c r="C36" s="38"/>
      <c r="D36" s="39"/>
      <c r="E36" s="39"/>
      <c r="F36" s="194"/>
      <c r="G36" s="194"/>
      <c r="H36" s="195"/>
      <c r="I36" s="195" t="s">
        <v>371</v>
      </c>
      <c r="J36" s="2">
        <v>31.7</v>
      </c>
      <c r="K36" s="2"/>
      <c r="L36" s="2"/>
      <c r="M36" s="2"/>
      <c r="N36" s="2">
        <f>SUM(J36:M36)</f>
        <v>31.7</v>
      </c>
      <c r="O36" s="2"/>
      <c r="P36" s="2"/>
      <c r="Q36" s="2"/>
      <c r="R36" s="2">
        <v>31.7</v>
      </c>
      <c r="S36" s="12"/>
      <c r="T36" s="13"/>
    </row>
    <row r="37" spans="1:20" s="14" customFormat="1" ht="13.5" hidden="1" customHeight="1">
      <c r="A37" s="4" t="s">
        <v>382</v>
      </c>
      <c r="B37" s="38"/>
      <c r="C37" s="38"/>
      <c r="D37" s="39"/>
      <c r="E37" s="39"/>
      <c r="F37" s="194"/>
      <c r="G37" s="194"/>
      <c r="H37" s="195"/>
      <c r="I37" s="195" t="s">
        <v>370</v>
      </c>
      <c r="J37" s="2">
        <v>330.5</v>
      </c>
      <c r="K37" s="2">
        <f>317.7-J37</f>
        <v>-12.800000000000011</v>
      </c>
      <c r="L37" s="2"/>
      <c r="M37" s="2"/>
      <c r="N37" s="2">
        <f>SUM(J37:M37)</f>
        <v>317.7</v>
      </c>
      <c r="O37" s="2"/>
      <c r="P37" s="2"/>
      <c r="Q37" s="2"/>
      <c r="R37" s="2">
        <v>420.9</v>
      </c>
      <c r="S37" s="12"/>
      <c r="T37" s="13"/>
    </row>
    <row r="38" spans="1:20" s="19" customFormat="1" ht="23.25" customHeight="1">
      <c r="A38" s="20" t="s">
        <v>132</v>
      </c>
      <c r="B38" s="80" t="s">
        <v>109</v>
      </c>
      <c r="C38" s="80" t="s">
        <v>111</v>
      </c>
      <c r="D38" s="87" t="s">
        <v>123</v>
      </c>
      <c r="E38" s="28" t="s">
        <v>125</v>
      </c>
      <c r="F38" s="29" t="s">
        <v>131</v>
      </c>
      <c r="G38" s="29" t="s">
        <v>326</v>
      </c>
      <c r="H38" s="1" t="s">
        <v>329</v>
      </c>
      <c r="I38" s="204" t="s">
        <v>133</v>
      </c>
      <c r="J38" s="34">
        <f>J39</f>
        <v>198.79999999999998</v>
      </c>
      <c r="K38" s="34">
        <f>K39</f>
        <v>0</v>
      </c>
      <c r="L38" s="34">
        <f t="shared" ref="L38:R38" si="13">L39</f>
        <v>0</v>
      </c>
      <c r="M38" s="34">
        <f t="shared" si="13"/>
        <v>0</v>
      </c>
      <c r="N38" s="34">
        <f t="shared" si="13"/>
        <v>198.79999999999998</v>
      </c>
      <c r="O38" s="34">
        <f t="shared" si="13"/>
        <v>0</v>
      </c>
      <c r="P38" s="34">
        <f t="shared" si="13"/>
        <v>0</v>
      </c>
      <c r="Q38" s="34">
        <f t="shared" si="13"/>
        <v>0</v>
      </c>
      <c r="R38" s="34">
        <f t="shared" si="13"/>
        <v>351</v>
      </c>
      <c r="S38" s="12"/>
      <c r="T38" s="13"/>
    </row>
    <row r="39" spans="1:20" s="26" customFormat="1" ht="27.75" customHeight="1">
      <c r="A39" s="189" t="s">
        <v>134</v>
      </c>
      <c r="B39" s="207" t="s">
        <v>109</v>
      </c>
      <c r="C39" s="207" t="s">
        <v>111</v>
      </c>
      <c r="D39" s="208" t="s">
        <v>123</v>
      </c>
      <c r="E39" s="209" t="s">
        <v>125</v>
      </c>
      <c r="F39" s="210" t="s">
        <v>131</v>
      </c>
      <c r="G39" s="210" t="s">
        <v>326</v>
      </c>
      <c r="H39" s="211" t="s">
        <v>329</v>
      </c>
      <c r="I39" s="212" t="s">
        <v>135</v>
      </c>
      <c r="J39" s="42">
        <f>J40+J41</f>
        <v>198.79999999999998</v>
      </c>
      <c r="K39" s="42">
        <f>K40+K41</f>
        <v>0</v>
      </c>
      <c r="L39" s="42">
        <f t="shared" ref="L39:R39" si="14">L40+L41</f>
        <v>0</v>
      </c>
      <c r="M39" s="42">
        <f t="shared" si="14"/>
        <v>0</v>
      </c>
      <c r="N39" s="42">
        <f t="shared" si="14"/>
        <v>198.79999999999998</v>
      </c>
      <c r="O39" s="42">
        <f t="shared" si="14"/>
        <v>0</v>
      </c>
      <c r="P39" s="42">
        <f t="shared" si="14"/>
        <v>0</v>
      </c>
      <c r="Q39" s="42">
        <f t="shared" si="14"/>
        <v>0</v>
      </c>
      <c r="R39" s="42">
        <f t="shared" si="14"/>
        <v>351</v>
      </c>
      <c r="S39" s="12"/>
      <c r="T39" s="13"/>
    </row>
    <row r="40" spans="1:20" s="14" customFormat="1" ht="15" hidden="1" customHeight="1">
      <c r="A40" s="4" t="s">
        <v>374</v>
      </c>
      <c r="B40" s="5"/>
      <c r="C40" s="5"/>
      <c r="D40" s="6"/>
      <c r="E40" s="7"/>
      <c r="F40" s="8"/>
      <c r="G40" s="8"/>
      <c r="H40" s="9"/>
      <c r="I40" s="10" t="s">
        <v>372</v>
      </c>
      <c r="J40" s="31">
        <v>149.69999999999999</v>
      </c>
      <c r="K40" s="31"/>
      <c r="L40" s="31"/>
      <c r="M40" s="31"/>
      <c r="N40" s="2">
        <f>SUM(J40:M40)</f>
        <v>149.69999999999999</v>
      </c>
      <c r="O40" s="31"/>
      <c r="P40" s="31"/>
      <c r="Q40" s="31"/>
      <c r="R40" s="2">
        <v>153.1</v>
      </c>
      <c r="S40" s="12"/>
      <c r="T40" s="13"/>
    </row>
    <row r="41" spans="1:20" s="14" customFormat="1" ht="15" hidden="1" customHeight="1">
      <c r="A41" s="4" t="s">
        <v>375</v>
      </c>
      <c r="B41" s="5"/>
      <c r="C41" s="5"/>
      <c r="D41" s="6"/>
      <c r="E41" s="7"/>
      <c r="F41" s="8"/>
      <c r="G41" s="8"/>
      <c r="H41" s="9"/>
      <c r="I41" s="10" t="s">
        <v>373</v>
      </c>
      <c r="J41" s="31">
        <v>49.1</v>
      </c>
      <c r="K41" s="31"/>
      <c r="L41" s="31"/>
      <c r="M41" s="31"/>
      <c r="N41" s="2">
        <f>SUM(J41:M41)</f>
        <v>49.1</v>
      </c>
      <c r="O41" s="31"/>
      <c r="P41" s="31"/>
      <c r="Q41" s="31"/>
      <c r="R41" s="2">
        <v>197.9</v>
      </c>
      <c r="S41" s="12"/>
      <c r="T41" s="13"/>
    </row>
    <row r="42" spans="1:20" s="19" customFormat="1" ht="13.5" customHeight="1">
      <c r="A42" s="20" t="s">
        <v>136</v>
      </c>
      <c r="B42" s="80" t="s">
        <v>109</v>
      </c>
      <c r="C42" s="80" t="s">
        <v>111</v>
      </c>
      <c r="D42" s="87" t="s">
        <v>123</v>
      </c>
      <c r="E42" s="28" t="s">
        <v>125</v>
      </c>
      <c r="F42" s="29" t="s">
        <v>131</v>
      </c>
      <c r="G42" s="29" t="s">
        <v>326</v>
      </c>
      <c r="H42" s="1" t="s">
        <v>329</v>
      </c>
      <c r="I42" s="204" t="s">
        <v>137</v>
      </c>
      <c r="J42" s="34">
        <f>J43</f>
        <v>4.3</v>
      </c>
      <c r="K42" s="34">
        <f>K43</f>
        <v>0</v>
      </c>
      <c r="L42" s="34">
        <f t="shared" ref="L42:R42" si="15">L43</f>
        <v>0</v>
      </c>
      <c r="M42" s="34">
        <f t="shared" si="15"/>
        <v>0</v>
      </c>
      <c r="N42" s="34">
        <f t="shared" si="15"/>
        <v>4.3</v>
      </c>
      <c r="O42" s="34">
        <f t="shared" si="15"/>
        <v>0</v>
      </c>
      <c r="P42" s="34">
        <f t="shared" si="15"/>
        <v>0</v>
      </c>
      <c r="Q42" s="34">
        <f t="shared" si="15"/>
        <v>0</v>
      </c>
      <c r="R42" s="34">
        <f t="shared" si="15"/>
        <v>6.1</v>
      </c>
      <c r="S42" s="12"/>
      <c r="T42" s="13"/>
    </row>
    <row r="43" spans="1:20" s="85" customFormat="1" ht="12" customHeight="1">
      <c r="A43" s="189" t="s">
        <v>138</v>
      </c>
      <c r="B43" s="207" t="s">
        <v>109</v>
      </c>
      <c r="C43" s="207" t="s">
        <v>111</v>
      </c>
      <c r="D43" s="208" t="s">
        <v>123</v>
      </c>
      <c r="E43" s="209" t="s">
        <v>125</v>
      </c>
      <c r="F43" s="210" t="s">
        <v>131</v>
      </c>
      <c r="G43" s="210" t="s">
        <v>326</v>
      </c>
      <c r="H43" s="211" t="s">
        <v>329</v>
      </c>
      <c r="I43" s="212" t="s">
        <v>139</v>
      </c>
      <c r="J43" s="42">
        <f>J44+J45</f>
        <v>4.3</v>
      </c>
      <c r="K43" s="42">
        <f>K44+K45</f>
        <v>0</v>
      </c>
      <c r="L43" s="42">
        <f t="shared" ref="L43:R43" si="16">L44+L45</f>
        <v>0</v>
      </c>
      <c r="M43" s="42">
        <f t="shared" si="16"/>
        <v>0</v>
      </c>
      <c r="N43" s="42">
        <f t="shared" si="16"/>
        <v>4.3</v>
      </c>
      <c r="O43" s="42">
        <f t="shared" si="16"/>
        <v>0</v>
      </c>
      <c r="P43" s="42">
        <f t="shared" si="16"/>
        <v>0</v>
      </c>
      <c r="Q43" s="42">
        <f t="shared" si="16"/>
        <v>0</v>
      </c>
      <c r="R43" s="42">
        <f t="shared" si="16"/>
        <v>6.1</v>
      </c>
      <c r="S43" s="12"/>
      <c r="T43" s="13"/>
    </row>
    <row r="44" spans="1:20" s="19" customFormat="1" ht="12.75" hidden="1" customHeight="1">
      <c r="A44" s="4" t="s">
        <v>378</v>
      </c>
      <c r="B44" s="5"/>
      <c r="C44" s="5"/>
      <c r="D44" s="6"/>
      <c r="E44" s="7"/>
      <c r="F44" s="8"/>
      <c r="G44" s="8"/>
      <c r="H44" s="9"/>
      <c r="I44" s="10" t="s">
        <v>376</v>
      </c>
      <c r="J44" s="31" t="s">
        <v>114</v>
      </c>
      <c r="K44" s="31"/>
      <c r="L44" s="31"/>
      <c r="M44" s="31"/>
      <c r="N44" s="2">
        <f>SUM(J44:M44)</f>
        <v>0</v>
      </c>
      <c r="O44" s="31"/>
      <c r="P44" s="31"/>
      <c r="Q44" s="31"/>
      <c r="R44" s="2"/>
      <c r="S44" s="12"/>
      <c r="T44" s="13"/>
    </row>
    <row r="45" spans="1:20" s="19" customFormat="1" ht="12.75" hidden="1" customHeight="1">
      <c r="A45" s="4" t="s">
        <v>379</v>
      </c>
      <c r="B45" s="5"/>
      <c r="C45" s="5"/>
      <c r="D45" s="6"/>
      <c r="E45" s="7"/>
      <c r="F45" s="8"/>
      <c r="G45" s="8"/>
      <c r="H45" s="9"/>
      <c r="I45" s="10" t="s">
        <v>377</v>
      </c>
      <c r="J45" s="31">
        <v>4.3</v>
      </c>
      <c r="K45" s="31"/>
      <c r="L45" s="31"/>
      <c r="M45" s="31"/>
      <c r="N45" s="2">
        <f>SUM(J45:M45)</f>
        <v>4.3</v>
      </c>
      <c r="O45" s="31"/>
      <c r="P45" s="31"/>
      <c r="Q45" s="31"/>
      <c r="R45" s="2">
        <v>6.1</v>
      </c>
      <c r="S45" s="12"/>
      <c r="T45" s="13"/>
    </row>
    <row r="46" spans="1:20" s="19" customFormat="1" ht="25.5" hidden="1" customHeight="1">
      <c r="A46" s="213" t="s">
        <v>57</v>
      </c>
      <c r="B46" s="177" t="s">
        <v>109</v>
      </c>
      <c r="C46" s="177" t="s">
        <v>111</v>
      </c>
      <c r="D46" s="178" t="s">
        <v>123</v>
      </c>
      <c r="E46" s="178" t="s">
        <v>61</v>
      </c>
      <c r="F46" s="179" t="s">
        <v>114</v>
      </c>
      <c r="G46" s="179" t="s">
        <v>326</v>
      </c>
      <c r="H46" s="180" t="s">
        <v>327</v>
      </c>
      <c r="I46" s="180"/>
      <c r="J46" s="181">
        <f t="shared" ref="J46:R48" si="17">J47</f>
        <v>0</v>
      </c>
      <c r="K46" s="181">
        <f t="shared" si="17"/>
        <v>0</v>
      </c>
      <c r="L46" s="181">
        <f t="shared" si="17"/>
        <v>0</v>
      </c>
      <c r="M46" s="181">
        <f t="shared" si="17"/>
        <v>0</v>
      </c>
      <c r="N46" s="181">
        <f t="shared" si="17"/>
        <v>0</v>
      </c>
      <c r="O46" s="181">
        <f t="shared" si="17"/>
        <v>0</v>
      </c>
      <c r="P46" s="181">
        <f t="shared" si="17"/>
        <v>0</v>
      </c>
      <c r="Q46" s="181">
        <f t="shared" si="17"/>
        <v>0</v>
      </c>
      <c r="R46" s="181">
        <f t="shared" si="17"/>
        <v>0</v>
      </c>
      <c r="S46" s="12"/>
      <c r="T46" s="13"/>
    </row>
    <row r="47" spans="1:20" s="19" customFormat="1" ht="15" hidden="1" customHeight="1">
      <c r="A47" s="82" t="s">
        <v>58</v>
      </c>
      <c r="B47" s="80" t="s">
        <v>109</v>
      </c>
      <c r="C47" s="80" t="s">
        <v>111</v>
      </c>
      <c r="D47" s="87" t="s">
        <v>123</v>
      </c>
      <c r="E47" s="28" t="s">
        <v>61</v>
      </c>
      <c r="F47" s="29" t="s">
        <v>114</v>
      </c>
      <c r="G47" s="29" t="s">
        <v>326</v>
      </c>
      <c r="H47" s="1" t="s">
        <v>59</v>
      </c>
      <c r="I47" s="204"/>
      <c r="J47" s="34">
        <f t="shared" si="17"/>
        <v>0</v>
      </c>
      <c r="K47" s="34">
        <f t="shared" si="17"/>
        <v>0</v>
      </c>
      <c r="L47" s="34">
        <f t="shared" si="17"/>
        <v>0</v>
      </c>
      <c r="M47" s="34">
        <f t="shared" si="17"/>
        <v>0</v>
      </c>
      <c r="N47" s="34">
        <f t="shared" si="17"/>
        <v>0</v>
      </c>
      <c r="O47" s="34">
        <f t="shared" si="17"/>
        <v>0</v>
      </c>
      <c r="P47" s="34">
        <f t="shared" si="17"/>
        <v>0</v>
      </c>
      <c r="Q47" s="34">
        <f t="shared" si="17"/>
        <v>0</v>
      </c>
      <c r="R47" s="34">
        <f t="shared" si="17"/>
        <v>0</v>
      </c>
      <c r="S47" s="12"/>
      <c r="T47" s="13"/>
    </row>
    <row r="48" spans="1:20" s="15" customFormat="1" ht="34.5" hidden="1" customHeight="1">
      <c r="A48" s="20" t="s">
        <v>118</v>
      </c>
      <c r="B48" s="16" t="s">
        <v>109</v>
      </c>
      <c r="C48" s="16" t="s">
        <v>111</v>
      </c>
      <c r="D48" s="17" t="s">
        <v>123</v>
      </c>
      <c r="E48" s="17" t="s">
        <v>61</v>
      </c>
      <c r="F48" s="188" t="s">
        <v>114</v>
      </c>
      <c r="G48" s="188" t="s">
        <v>326</v>
      </c>
      <c r="H48" s="3" t="s">
        <v>59</v>
      </c>
      <c r="I48" s="3" t="s">
        <v>119</v>
      </c>
      <c r="J48" s="33">
        <f t="shared" si="17"/>
        <v>0</v>
      </c>
      <c r="K48" s="33">
        <f t="shared" si="17"/>
        <v>0</v>
      </c>
      <c r="L48" s="33">
        <f t="shared" si="17"/>
        <v>0</v>
      </c>
      <c r="M48" s="33">
        <f t="shared" si="17"/>
        <v>0</v>
      </c>
      <c r="N48" s="33">
        <f t="shared" si="17"/>
        <v>0</v>
      </c>
      <c r="O48" s="33">
        <f t="shared" si="17"/>
        <v>0</v>
      </c>
      <c r="P48" s="33">
        <f t="shared" si="17"/>
        <v>0</v>
      </c>
      <c r="Q48" s="33">
        <f t="shared" si="17"/>
        <v>0</v>
      </c>
      <c r="R48" s="33">
        <f t="shared" si="17"/>
        <v>0</v>
      </c>
      <c r="S48" s="12"/>
      <c r="T48" s="13"/>
    </row>
    <row r="49" spans="1:24" s="26" customFormat="1" ht="16.5" hidden="1" customHeight="1">
      <c r="A49" s="189" t="s">
        <v>120</v>
      </c>
      <c r="B49" s="190" t="s">
        <v>109</v>
      </c>
      <c r="C49" s="190" t="s">
        <v>111</v>
      </c>
      <c r="D49" s="191" t="s">
        <v>123</v>
      </c>
      <c r="E49" s="191" t="s">
        <v>61</v>
      </c>
      <c r="F49" s="192" t="s">
        <v>114</v>
      </c>
      <c r="G49" s="192" t="s">
        <v>326</v>
      </c>
      <c r="H49" s="193" t="s">
        <v>59</v>
      </c>
      <c r="I49" s="193" t="s">
        <v>121</v>
      </c>
      <c r="J49" s="41">
        <f>J50+J51</f>
        <v>0</v>
      </c>
      <c r="K49" s="41">
        <f>K50+K51</f>
        <v>0</v>
      </c>
      <c r="L49" s="41">
        <f t="shared" ref="L49:R49" si="18">L50+L51</f>
        <v>0</v>
      </c>
      <c r="M49" s="41">
        <f t="shared" si="18"/>
        <v>0</v>
      </c>
      <c r="N49" s="41">
        <f t="shared" si="18"/>
        <v>0</v>
      </c>
      <c r="O49" s="41">
        <f t="shared" si="18"/>
        <v>0</v>
      </c>
      <c r="P49" s="41">
        <f t="shared" si="18"/>
        <v>0</v>
      </c>
      <c r="Q49" s="41">
        <f t="shared" si="18"/>
        <v>0</v>
      </c>
      <c r="R49" s="41">
        <f t="shared" si="18"/>
        <v>0</v>
      </c>
      <c r="S49" s="12"/>
      <c r="T49" s="13"/>
    </row>
    <row r="50" spans="1:24" s="14" customFormat="1" ht="13.5" hidden="1" customHeight="1">
      <c r="A50" s="4" t="s">
        <v>130</v>
      </c>
      <c r="B50" s="38"/>
      <c r="C50" s="38"/>
      <c r="D50" s="39"/>
      <c r="E50" s="39"/>
      <c r="F50" s="194"/>
      <c r="G50" s="194"/>
      <c r="H50" s="195"/>
      <c r="I50" s="195" t="s">
        <v>371</v>
      </c>
      <c r="J50" s="2"/>
      <c r="K50" s="2"/>
      <c r="L50" s="2"/>
      <c r="M50" s="2"/>
      <c r="N50" s="2">
        <f>SUM(J50:M50)</f>
        <v>0</v>
      </c>
      <c r="O50" s="2"/>
      <c r="P50" s="2"/>
      <c r="Q50" s="2"/>
      <c r="R50" s="2">
        <f>N50+Q50</f>
        <v>0</v>
      </c>
      <c r="S50" s="12"/>
      <c r="T50" s="13"/>
    </row>
    <row r="51" spans="1:24" s="14" customFormat="1" ht="13.5" hidden="1" customHeight="1">
      <c r="A51" s="4" t="s">
        <v>130</v>
      </c>
      <c r="B51" s="38"/>
      <c r="C51" s="38"/>
      <c r="D51" s="39"/>
      <c r="E51" s="39"/>
      <c r="F51" s="194"/>
      <c r="G51" s="194"/>
      <c r="H51" s="195"/>
      <c r="I51" s="195" t="s">
        <v>370</v>
      </c>
      <c r="J51" s="2"/>
      <c r="K51" s="2"/>
      <c r="L51" s="2"/>
      <c r="M51" s="2"/>
      <c r="N51" s="2">
        <f>SUM(J51:M51)</f>
        <v>0</v>
      </c>
      <c r="O51" s="2"/>
      <c r="P51" s="2"/>
      <c r="Q51" s="2"/>
      <c r="R51" s="2">
        <f>N51+Q51</f>
        <v>0</v>
      </c>
      <c r="S51" s="12"/>
      <c r="T51" s="13"/>
    </row>
    <row r="52" spans="1:24" s="27" customFormat="1" ht="36" customHeight="1">
      <c r="A52" s="76" t="s">
        <v>141</v>
      </c>
      <c r="B52" s="77" t="s">
        <v>109</v>
      </c>
      <c r="C52" s="77" t="s">
        <v>111</v>
      </c>
      <c r="D52" s="77" t="s">
        <v>142</v>
      </c>
      <c r="E52" s="377"/>
      <c r="F52" s="378"/>
      <c r="G52" s="378"/>
      <c r="H52" s="379"/>
      <c r="I52" s="77"/>
      <c r="J52" s="173">
        <f>J53+J124+J118</f>
        <v>33485.200000000004</v>
      </c>
      <c r="K52" s="173">
        <f>K53+K124+K118</f>
        <v>-1163.3999999999983</v>
      </c>
      <c r="L52" s="173">
        <f t="shared" ref="L52:R52" si="19">L53+L124+L118</f>
        <v>0</v>
      </c>
      <c r="M52" s="173">
        <f t="shared" si="19"/>
        <v>4350.7000000000007</v>
      </c>
      <c r="N52" s="173">
        <f t="shared" si="19"/>
        <v>36672.5</v>
      </c>
      <c r="O52" s="173">
        <f t="shared" si="19"/>
        <v>0</v>
      </c>
      <c r="P52" s="173">
        <f t="shared" si="19"/>
        <v>0</v>
      </c>
      <c r="Q52" s="173">
        <f t="shared" si="19"/>
        <v>0</v>
      </c>
      <c r="R52" s="173">
        <f t="shared" si="19"/>
        <v>42091.200000000004</v>
      </c>
      <c r="S52" s="214"/>
      <c r="T52" s="215"/>
    </row>
    <row r="53" spans="1:24" s="15" customFormat="1" ht="28.5" customHeight="1">
      <c r="A53" s="176" t="s">
        <v>434</v>
      </c>
      <c r="B53" s="177" t="s">
        <v>109</v>
      </c>
      <c r="C53" s="177" t="s">
        <v>111</v>
      </c>
      <c r="D53" s="178" t="s">
        <v>142</v>
      </c>
      <c r="E53" s="178" t="s">
        <v>111</v>
      </c>
      <c r="F53" s="179" t="s">
        <v>114</v>
      </c>
      <c r="G53" s="179" t="s">
        <v>326</v>
      </c>
      <c r="H53" s="180" t="s">
        <v>327</v>
      </c>
      <c r="I53" s="180"/>
      <c r="J53" s="181">
        <f>J54</f>
        <v>32958.700000000004</v>
      </c>
      <c r="K53" s="181">
        <f>K54</f>
        <v>-636.89999999999839</v>
      </c>
      <c r="L53" s="181">
        <f t="shared" ref="L53:R53" si="20">L54</f>
        <v>0</v>
      </c>
      <c r="M53" s="181">
        <f t="shared" si="20"/>
        <v>4350.7000000000007</v>
      </c>
      <c r="N53" s="181">
        <f t="shared" si="20"/>
        <v>36672.5</v>
      </c>
      <c r="O53" s="181">
        <f t="shared" si="20"/>
        <v>0</v>
      </c>
      <c r="P53" s="181">
        <f t="shared" si="20"/>
        <v>0</v>
      </c>
      <c r="Q53" s="181">
        <f t="shared" si="20"/>
        <v>0</v>
      </c>
      <c r="R53" s="181">
        <f t="shared" si="20"/>
        <v>42091.200000000004</v>
      </c>
      <c r="S53" s="12"/>
      <c r="T53" s="13"/>
    </row>
    <row r="54" spans="1:24" s="187" customFormat="1" ht="89.25" customHeight="1">
      <c r="A54" s="20" t="s">
        <v>435</v>
      </c>
      <c r="B54" s="182" t="s">
        <v>109</v>
      </c>
      <c r="C54" s="182" t="s">
        <v>111</v>
      </c>
      <c r="D54" s="183" t="s">
        <v>142</v>
      </c>
      <c r="E54" s="183" t="s">
        <v>111</v>
      </c>
      <c r="F54" s="184" t="s">
        <v>116</v>
      </c>
      <c r="G54" s="184" t="s">
        <v>326</v>
      </c>
      <c r="H54" s="185" t="s">
        <v>327</v>
      </c>
      <c r="I54" s="185"/>
      <c r="J54" s="186">
        <f>J55+J65+J75+J85+J90+J100</f>
        <v>32958.700000000004</v>
      </c>
      <c r="K54" s="186">
        <f>K55+K65+K75+K85+K90+K100</f>
        <v>-636.89999999999839</v>
      </c>
      <c r="L54" s="186">
        <f t="shared" ref="L54:R54" si="21">L55+L65+L75+L85+L90+L100</f>
        <v>0</v>
      </c>
      <c r="M54" s="186">
        <f t="shared" si="21"/>
        <v>4350.7000000000007</v>
      </c>
      <c r="N54" s="186">
        <f t="shared" si="21"/>
        <v>36672.5</v>
      </c>
      <c r="O54" s="186">
        <f t="shared" si="21"/>
        <v>0</v>
      </c>
      <c r="P54" s="186">
        <f t="shared" si="21"/>
        <v>0</v>
      </c>
      <c r="Q54" s="186">
        <f t="shared" si="21"/>
        <v>0</v>
      </c>
      <c r="R54" s="186">
        <f t="shared" si="21"/>
        <v>42091.200000000004</v>
      </c>
      <c r="S54" s="12"/>
      <c r="T54" s="13"/>
    </row>
    <row r="55" spans="1:24" s="15" customFormat="1" ht="47.25" customHeight="1">
      <c r="A55" s="20" t="s">
        <v>864</v>
      </c>
      <c r="B55" s="16" t="s">
        <v>109</v>
      </c>
      <c r="C55" s="16" t="s">
        <v>111</v>
      </c>
      <c r="D55" s="17" t="s">
        <v>142</v>
      </c>
      <c r="E55" s="28" t="s">
        <v>111</v>
      </c>
      <c r="F55" s="29" t="s">
        <v>116</v>
      </c>
      <c r="G55" s="29" t="s">
        <v>326</v>
      </c>
      <c r="H55" s="1" t="s">
        <v>814</v>
      </c>
      <c r="I55" s="18"/>
      <c r="J55" s="32">
        <f>J56+J61</f>
        <v>0</v>
      </c>
      <c r="K55" s="32">
        <f>K56+K61</f>
        <v>0</v>
      </c>
      <c r="L55" s="32">
        <f t="shared" ref="L55:R55" si="22">L56+L61</f>
        <v>0</v>
      </c>
      <c r="M55" s="32">
        <f t="shared" si="22"/>
        <v>2747.2000000000003</v>
      </c>
      <c r="N55" s="32">
        <f t="shared" si="22"/>
        <v>2747.2000000000003</v>
      </c>
      <c r="O55" s="32">
        <f t="shared" si="22"/>
        <v>0</v>
      </c>
      <c r="P55" s="32">
        <f t="shared" si="22"/>
        <v>0</v>
      </c>
      <c r="Q55" s="32">
        <f t="shared" si="22"/>
        <v>0</v>
      </c>
      <c r="R55" s="32">
        <f t="shared" si="22"/>
        <v>1125.8999999999999</v>
      </c>
      <c r="S55" s="12"/>
      <c r="T55" s="13"/>
    </row>
    <row r="56" spans="1:24" s="15" customFormat="1" ht="39.75" customHeight="1">
      <c r="A56" s="20" t="s">
        <v>118</v>
      </c>
      <c r="B56" s="16" t="s">
        <v>109</v>
      </c>
      <c r="C56" s="16" t="s">
        <v>111</v>
      </c>
      <c r="D56" s="17" t="s">
        <v>142</v>
      </c>
      <c r="E56" s="28" t="s">
        <v>111</v>
      </c>
      <c r="F56" s="29" t="s">
        <v>116</v>
      </c>
      <c r="G56" s="29" t="s">
        <v>326</v>
      </c>
      <c r="H56" s="1" t="s">
        <v>814</v>
      </c>
      <c r="I56" s="18">
        <v>100</v>
      </c>
      <c r="J56" s="32">
        <f>J57</f>
        <v>0</v>
      </c>
      <c r="K56" s="32">
        <f>K57</f>
        <v>0</v>
      </c>
      <c r="L56" s="32">
        <f t="shared" ref="L56:R56" si="23">L57</f>
        <v>0</v>
      </c>
      <c r="M56" s="32">
        <f t="shared" si="23"/>
        <v>2550.4</v>
      </c>
      <c r="N56" s="32">
        <f t="shared" si="23"/>
        <v>2550.4</v>
      </c>
      <c r="O56" s="32">
        <f t="shared" si="23"/>
        <v>0</v>
      </c>
      <c r="P56" s="32">
        <f t="shared" si="23"/>
        <v>0</v>
      </c>
      <c r="Q56" s="32">
        <f t="shared" si="23"/>
        <v>0</v>
      </c>
      <c r="R56" s="32">
        <f t="shared" si="23"/>
        <v>1047.8999999999999</v>
      </c>
      <c r="S56" s="12"/>
      <c r="T56" s="13"/>
    </row>
    <row r="57" spans="1:24" s="217" customFormat="1" ht="14.25" customHeight="1">
      <c r="A57" s="189" t="s">
        <v>120</v>
      </c>
      <c r="B57" s="190" t="s">
        <v>109</v>
      </c>
      <c r="C57" s="190" t="s">
        <v>111</v>
      </c>
      <c r="D57" s="191" t="s">
        <v>142</v>
      </c>
      <c r="E57" s="209" t="s">
        <v>111</v>
      </c>
      <c r="F57" s="210" t="s">
        <v>116</v>
      </c>
      <c r="G57" s="210" t="s">
        <v>326</v>
      </c>
      <c r="H57" s="211" t="s">
        <v>814</v>
      </c>
      <c r="I57" s="62">
        <v>120</v>
      </c>
      <c r="J57" s="205">
        <f>J58+J59+J60</f>
        <v>0</v>
      </c>
      <c r="K57" s="205">
        <f>K58+K59+K60</f>
        <v>0</v>
      </c>
      <c r="L57" s="205">
        <f t="shared" ref="L57:R57" si="24">L58+L59+L60</f>
        <v>0</v>
      </c>
      <c r="M57" s="205">
        <f t="shared" si="24"/>
        <v>2550.4</v>
      </c>
      <c r="N57" s="205">
        <f t="shared" si="24"/>
        <v>2550.4</v>
      </c>
      <c r="O57" s="205">
        <f t="shared" si="24"/>
        <v>0</v>
      </c>
      <c r="P57" s="205">
        <f t="shared" si="24"/>
        <v>0</v>
      </c>
      <c r="Q57" s="205">
        <f t="shared" si="24"/>
        <v>0</v>
      </c>
      <c r="R57" s="205">
        <f t="shared" si="24"/>
        <v>1047.8999999999999</v>
      </c>
      <c r="S57" s="12"/>
      <c r="T57" s="13"/>
      <c r="V57" s="218"/>
      <c r="W57" s="218"/>
      <c r="X57" s="218"/>
    </row>
    <row r="58" spans="1:24" s="14" customFormat="1" ht="13.5" hidden="1" customHeight="1">
      <c r="A58" s="4" t="s">
        <v>380</v>
      </c>
      <c r="B58" s="38"/>
      <c r="C58" s="38"/>
      <c r="D58" s="39"/>
      <c r="E58" s="39"/>
      <c r="F58" s="194"/>
      <c r="G58" s="194"/>
      <c r="H58" s="195"/>
      <c r="I58" s="195" t="s">
        <v>369</v>
      </c>
      <c r="J58" s="2"/>
      <c r="K58" s="2"/>
      <c r="L58" s="2"/>
      <c r="M58" s="2">
        <v>1898.8</v>
      </c>
      <c r="N58" s="2">
        <f>SUM(J58:M58)</f>
        <v>1898.8</v>
      </c>
      <c r="O58" s="2"/>
      <c r="P58" s="2"/>
      <c r="Q58" s="2"/>
      <c r="R58" s="2">
        <v>757.3</v>
      </c>
      <c r="S58" s="12"/>
      <c r="T58" s="13"/>
      <c r="V58" s="219"/>
      <c r="W58" s="220"/>
      <c r="X58" s="221"/>
    </row>
    <row r="59" spans="1:24" s="14" customFormat="1" ht="13.5" hidden="1" customHeight="1">
      <c r="A59" s="4" t="s">
        <v>381</v>
      </c>
      <c r="B59" s="38"/>
      <c r="C59" s="38"/>
      <c r="D59" s="39"/>
      <c r="E59" s="39"/>
      <c r="F59" s="194"/>
      <c r="G59" s="194"/>
      <c r="H59" s="195"/>
      <c r="I59" s="195" t="s">
        <v>371</v>
      </c>
      <c r="J59" s="2"/>
      <c r="K59" s="2"/>
      <c r="L59" s="2"/>
      <c r="M59" s="2">
        <v>78.2</v>
      </c>
      <c r="N59" s="2">
        <f>SUM(J59:M59)</f>
        <v>78.2</v>
      </c>
      <c r="O59" s="2"/>
      <c r="P59" s="2"/>
      <c r="Q59" s="2"/>
      <c r="R59" s="2">
        <v>62</v>
      </c>
      <c r="S59" s="12"/>
      <c r="T59" s="13" t="e">
        <f>#REF!+#REF!</f>
        <v>#REF!</v>
      </c>
      <c r="V59" s="219"/>
      <c r="W59" s="220"/>
      <c r="X59" s="221"/>
    </row>
    <row r="60" spans="1:24" s="14" customFormat="1" ht="13.5" hidden="1" customHeight="1">
      <c r="A60" s="4" t="s">
        <v>382</v>
      </c>
      <c r="B60" s="38"/>
      <c r="C60" s="38"/>
      <c r="D60" s="39"/>
      <c r="E60" s="39"/>
      <c r="F60" s="194"/>
      <c r="G60" s="194"/>
      <c r="H60" s="195"/>
      <c r="I60" s="195" t="s">
        <v>370</v>
      </c>
      <c r="J60" s="2"/>
      <c r="K60" s="2"/>
      <c r="L60" s="2"/>
      <c r="M60" s="2">
        <v>573.4</v>
      </c>
      <c r="N60" s="2">
        <f>SUM(J60:M60)</f>
        <v>573.4</v>
      </c>
      <c r="O60" s="2"/>
      <c r="P60" s="2"/>
      <c r="Q60" s="2"/>
      <c r="R60" s="2">
        <v>228.6</v>
      </c>
      <c r="S60" s="12"/>
      <c r="T60" s="13"/>
      <c r="V60" s="219"/>
      <c r="W60" s="220"/>
      <c r="X60" s="221"/>
    </row>
    <row r="61" spans="1:24" s="15" customFormat="1" ht="23.25" customHeight="1">
      <c r="A61" s="20" t="s">
        <v>132</v>
      </c>
      <c r="B61" s="16" t="s">
        <v>109</v>
      </c>
      <c r="C61" s="16" t="s">
        <v>111</v>
      </c>
      <c r="D61" s="17" t="s">
        <v>142</v>
      </c>
      <c r="E61" s="28" t="s">
        <v>111</v>
      </c>
      <c r="F61" s="29" t="s">
        <v>116</v>
      </c>
      <c r="G61" s="29" t="s">
        <v>326</v>
      </c>
      <c r="H61" s="1" t="s">
        <v>814</v>
      </c>
      <c r="I61" s="18">
        <v>200</v>
      </c>
      <c r="J61" s="32">
        <f>J62</f>
        <v>0</v>
      </c>
      <c r="K61" s="32">
        <f>K62</f>
        <v>0</v>
      </c>
      <c r="L61" s="32">
        <f t="shared" ref="L61:R61" si="25">L62</f>
        <v>0</v>
      </c>
      <c r="M61" s="32">
        <f t="shared" si="25"/>
        <v>196.8</v>
      </c>
      <c r="N61" s="32">
        <f t="shared" si="25"/>
        <v>196.8</v>
      </c>
      <c r="O61" s="32">
        <f t="shared" si="25"/>
        <v>0</v>
      </c>
      <c r="P61" s="32">
        <f t="shared" si="25"/>
        <v>0</v>
      </c>
      <c r="Q61" s="32">
        <f t="shared" si="25"/>
        <v>0</v>
      </c>
      <c r="R61" s="32">
        <f t="shared" si="25"/>
        <v>78</v>
      </c>
      <c r="S61" s="12"/>
      <c r="T61" s="13"/>
      <c r="V61" s="222"/>
      <c r="W61" s="222"/>
      <c r="X61" s="222"/>
    </row>
    <row r="62" spans="1:24" s="217" customFormat="1" ht="21.75" customHeight="1">
      <c r="A62" s="189" t="s">
        <v>134</v>
      </c>
      <c r="B62" s="190" t="s">
        <v>109</v>
      </c>
      <c r="C62" s="190" t="s">
        <v>111</v>
      </c>
      <c r="D62" s="191" t="s">
        <v>142</v>
      </c>
      <c r="E62" s="209" t="s">
        <v>111</v>
      </c>
      <c r="F62" s="210" t="s">
        <v>116</v>
      </c>
      <c r="G62" s="210" t="s">
        <v>326</v>
      </c>
      <c r="H62" s="211" t="s">
        <v>814</v>
      </c>
      <c r="I62" s="62">
        <v>240</v>
      </c>
      <c r="J62" s="205">
        <f>J63+J64</f>
        <v>0</v>
      </c>
      <c r="K62" s="205">
        <f>K63+K64</f>
        <v>0</v>
      </c>
      <c r="L62" s="205">
        <f t="shared" ref="L62:R62" si="26">L63+L64</f>
        <v>0</v>
      </c>
      <c r="M62" s="205">
        <f t="shared" si="26"/>
        <v>196.8</v>
      </c>
      <c r="N62" s="205">
        <f t="shared" si="26"/>
        <v>196.8</v>
      </c>
      <c r="O62" s="205">
        <f t="shared" si="26"/>
        <v>0</v>
      </c>
      <c r="P62" s="205">
        <f t="shared" si="26"/>
        <v>0</v>
      </c>
      <c r="Q62" s="205">
        <f t="shared" si="26"/>
        <v>0</v>
      </c>
      <c r="R62" s="205">
        <f t="shared" si="26"/>
        <v>78</v>
      </c>
      <c r="S62" s="12"/>
      <c r="T62" s="13"/>
      <c r="V62" s="218"/>
      <c r="W62" s="218"/>
      <c r="X62" s="218"/>
    </row>
    <row r="63" spans="1:24" s="14" customFormat="1" ht="15" hidden="1" customHeight="1">
      <c r="A63" s="4" t="s">
        <v>374</v>
      </c>
      <c r="B63" s="5"/>
      <c r="C63" s="5"/>
      <c r="D63" s="6"/>
      <c r="E63" s="7"/>
      <c r="F63" s="8"/>
      <c r="G63" s="8"/>
      <c r="H63" s="9"/>
      <c r="I63" s="10" t="s">
        <v>372</v>
      </c>
      <c r="J63" s="2"/>
      <c r="K63" s="2"/>
      <c r="L63" s="2"/>
      <c r="M63" s="2">
        <v>59.8</v>
      </c>
      <c r="N63" s="2">
        <f>SUM(J63:M63)</f>
        <v>59.8</v>
      </c>
      <c r="O63" s="2"/>
      <c r="P63" s="2"/>
      <c r="Q63" s="2"/>
      <c r="R63" s="2">
        <v>36</v>
      </c>
      <c r="S63" s="12"/>
      <c r="T63" s="13"/>
      <c r="V63" s="219"/>
      <c r="W63" s="220"/>
      <c r="X63" s="221"/>
    </row>
    <row r="64" spans="1:24" s="14" customFormat="1" ht="15" hidden="1" customHeight="1">
      <c r="A64" s="4" t="s">
        <v>375</v>
      </c>
      <c r="B64" s="5"/>
      <c r="C64" s="5"/>
      <c r="D64" s="6"/>
      <c r="E64" s="7"/>
      <c r="F64" s="8"/>
      <c r="G64" s="8"/>
      <c r="H64" s="9"/>
      <c r="I64" s="10" t="s">
        <v>373</v>
      </c>
      <c r="J64" s="2"/>
      <c r="K64" s="2"/>
      <c r="L64" s="2"/>
      <c r="M64" s="2">
        <v>137</v>
      </c>
      <c r="N64" s="2">
        <f>SUM(J64:M64)</f>
        <v>137</v>
      </c>
      <c r="O64" s="2"/>
      <c r="P64" s="2"/>
      <c r="Q64" s="2"/>
      <c r="R64" s="2">
        <v>42</v>
      </c>
      <c r="S64" s="12"/>
      <c r="T64" s="13"/>
      <c r="V64" s="219"/>
      <c r="W64" s="220"/>
      <c r="X64" s="221"/>
    </row>
    <row r="65" spans="1:24" s="15" customFormat="1" ht="48">
      <c r="A65" s="20" t="s">
        <v>863</v>
      </c>
      <c r="B65" s="16" t="s">
        <v>109</v>
      </c>
      <c r="C65" s="16" t="s">
        <v>111</v>
      </c>
      <c r="D65" s="17" t="s">
        <v>142</v>
      </c>
      <c r="E65" s="28" t="s">
        <v>111</v>
      </c>
      <c r="F65" s="29" t="s">
        <v>116</v>
      </c>
      <c r="G65" s="29" t="s">
        <v>326</v>
      </c>
      <c r="H65" s="1" t="s">
        <v>813</v>
      </c>
      <c r="I65" s="18"/>
      <c r="J65" s="32">
        <f>J66+J71</f>
        <v>0</v>
      </c>
      <c r="K65" s="32">
        <f>K66+K71</f>
        <v>0</v>
      </c>
      <c r="L65" s="32">
        <f t="shared" ref="L65:R65" si="27">L66+L71</f>
        <v>0</v>
      </c>
      <c r="M65" s="32">
        <f t="shared" si="27"/>
        <v>999</v>
      </c>
      <c r="N65" s="32">
        <f t="shared" si="27"/>
        <v>999</v>
      </c>
      <c r="O65" s="32">
        <f t="shared" si="27"/>
        <v>0</v>
      </c>
      <c r="P65" s="32">
        <f t="shared" si="27"/>
        <v>0</v>
      </c>
      <c r="Q65" s="32">
        <f t="shared" si="27"/>
        <v>0</v>
      </c>
      <c r="R65" s="32">
        <f t="shared" si="27"/>
        <v>3096.4</v>
      </c>
      <c r="S65" s="12"/>
      <c r="T65" s="13"/>
      <c r="V65" s="222"/>
      <c r="W65" s="222"/>
      <c r="X65" s="222"/>
    </row>
    <row r="66" spans="1:24" s="15" customFormat="1" ht="37.5" customHeight="1">
      <c r="A66" s="20" t="s">
        <v>118</v>
      </c>
      <c r="B66" s="16" t="s">
        <v>109</v>
      </c>
      <c r="C66" s="16" t="s">
        <v>111</v>
      </c>
      <c r="D66" s="17" t="s">
        <v>142</v>
      </c>
      <c r="E66" s="28" t="s">
        <v>111</v>
      </c>
      <c r="F66" s="29" t="s">
        <v>116</v>
      </c>
      <c r="G66" s="29" t="s">
        <v>326</v>
      </c>
      <c r="H66" s="1" t="s">
        <v>813</v>
      </c>
      <c r="I66" s="18">
        <v>100</v>
      </c>
      <c r="J66" s="32">
        <f>J67</f>
        <v>0</v>
      </c>
      <c r="K66" s="32">
        <f>K67</f>
        <v>0</v>
      </c>
      <c r="L66" s="32">
        <f t="shared" ref="L66:R66" si="28">L67</f>
        <v>0</v>
      </c>
      <c r="M66" s="32">
        <f t="shared" si="28"/>
        <v>921.3</v>
      </c>
      <c r="N66" s="32">
        <f t="shared" si="28"/>
        <v>921.3</v>
      </c>
      <c r="O66" s="32">
        <f t="shared" si="28"/>
        <v>0</v>
      </c>
      <c r="P66" s="32">
        <f t="shared" si="28"/>
        <v>0</v>
      </c>
      <c r="Q66" s="32">
        <f t="shared" si="28"/>
        <v>0</v>
      </c>
      <c r="R66" s="32">
        <f t="shared" si="28"/>
        <v>2821.4</v>
      </c>
      <c r="S66" s="12"/>
      <c r="T66" s="13"/>
    </row>
    <row r="67" spans="1:24" s="217" customFormat="1" ht="15.75" customHeight="1">
      <c r="A67" s="189" t="s">
        <v>120</v>
      </c>
      <c r="B67" s="190" t="s">
        <v>109</v>
      </c>
      <c r="C67" s="190" t="s">
        <v>111</v>
      </c>
      <c r="D67" s="191" t="s">
        <v>142</v>
      </c>
      <c r="E67" s="209" t="s">
        <v>111</v>
      </c>
      <c r="F67" s="210" t="s">
        <v>116</v>
      </c>
      <c r="G67" s="210" t="s">
        <v>326</v>
      </c>
      <c r="H67" s="211" t="s">
        <v>813</v>
      </c>
      <c r="I67" s="62">
        <v>120</v>
      </c>
      <c r="J67" s="205">
        <f>J68+J69+J70</f>
        <v>0</v>
      </c>
      <c r="K67" s="205">
        <f>K68+K69+K70</f>
        <v>0</v>
      </c>
      <c r="L67" s="205">
        <f t="shared" ref="L67:R67" si="29">L68+L69+L70</f>
        <v>0</v>
      </c>
      <c r="M67" s="205">
        <f t="shared" si="29"/>
        <v>921.3</v>
      </c>
      <c r="N67" s="205">
        <f t="shared" si="29"/>
        <v>921.3</v>
      </c>
      <c r="O67" s="205">
        <f t="shared" si="29"/>
        <v>0</v>
      </c>
      <c r="P67" s="205">
        <f t="shared" si="29"/>
        <v>0</v>
      </c>
      <c r="Q67" s="205">
        <f t="shared" si="29"/>
        <v>0</v>
      </c>
      <c r="R67" s="205">
        <f t="shared" si="29"/>
        <v>2821.4</v>
      </c>
      <c r="S67" s="12"/>
      <c r="T67" s="13"/>
    </row>
    <row r="68" spans="1:24" s="14" customFormat="1" ht="13.5" hidden="1" customHeight="1">
      <c r="A68" s="4" t="s">
        <v>380</v>
      </c>
      <c r="B68" s="38"/>
      <c r="C68" s="38"/>
      <c r="D68" s="39"/>
      <c r="E68" s="39"/>
      <c r="F68" s="194"/>
      <c r="G68" s="194"/>
      <c r="H68" s="195"/>
      <c r="I68" s="195" t="s">
        <v>369</v>
      </c>
      <c r="J68" s="2"/>
      <c r="K68" s="2"/>
      <c r="L68" s="2"/>
      <c r="M68" s="2">
        <v>690.5</v>
      </c>
      <c r="N68" s="2">
        <f>SUM(J68:M68)</f>
        <v>690.5</v>
      </c>
      <c r="O68" s="2"/>
      <c r="P68" s="2"/>
      <c r="Q68" s="2"/>
      <c r="R68" s="2">
        <v>2082.5</v>
      </c>
      <c r="S68" s="12"/>
      <c r="T68" s="13"/>
    </row>
    <row r="69" spans="1:24" s="14" customFormat="1" ht="14.25" hidden="1" customHeight="1">
      <c r="A69" s="4" t="s">
        <v>381</v>
      </c>
      <c r="B69" s="38"/>
      <c r="C69" s="38"/>
      <c r="D69" s="39"/>
      <c r="E69" s="39"/>
      <c r="F69" s="194"/>
      <c r="G69" s="194"/>
      <c r="H69" s="195"/>
      <c r="I69" s="195" t="s">
        <v>371</v>
      </c>
      <c r="J69" s="2"/>
      <c r="K69" s="2"/>
      <c r="L69" s="2"/>
      <c r="M69" s="2">
        <v>22.3</v>
      </c>
      <c r="N69" s="2">
        <f>SUM(J69:M69)</f>
        <v>22.3</v>
      </c>
      <c r="O69" s="2"/>
      <c r="P69" s="2"/>
      <c r="Q69" s="2"/>
      <c r="R69" s="2">
        <v>110</v>
      </c>
      <c r="S69" s="12"/>
      <c r="T69" s="13"/>
    </row>
    <row r="70" spans="1:24" s="14" customFormat="1" ht="13.5" hidden="1" customHeight="1">
      <c r="A70" s="4" t="s">
        <v>382</v>
      </c>
      <c r="B70" s="38"/>
      <c r="C70" s="38"/>
      <c r="D70" s="39"/>
      <c r="E70" s="39"/>
      <c r="F70" s="194"/>
      <c r="G70" s="194"/>
      <c r="H70" s="195"/>
      <c r="I70" s="195" t="s">
        <v>370</v>
      </c>
      <c r="J70" s="2"/>
      <c r="K70" s="2"/>
      <c r="L70" s="2"/>
      <c r="M70" s="2">
        <v>208.5</v>
      </c>
      <c r="N70" s="2">
        <f>SUM(J70:M70)</f>
        <v>208.5</v>
      </c>
      <c r="O70" s="2"/>
      <c r="P70" s="2"/>
      <c r="Q70" s="2"/>
      <c r="R70" s="2">
        <v>628.9</v>
      </c>
      <c r="S70" s="12"/>
      <c r="T70" s="13"/>
    </row>
    <row r="71" spans="1:24" s="15" customFormat="1" ht="26.25" customHeight="1">
      <c r="A71" s="20" t="s">
        <v>132</v>
      </c>
      <c r="B71" s="16" t="s">
        <v>109</v>
      </c>
      <c r="C71" s="16" t="s">
        <v>111</v>
      </c>
      <c r="D71" s="17" t="s">
        <v>142</v>
      </c>
      <c r="E71" s="28" t="s">
        <v>111</v>
      </c>
      <c r="F71" s="29" t="s">
        <v>116</v>
      </c>
      <c r="G71" s="29" t="s">
        <v>326</v>
      </c>
      <c r="H71" s="1" t="s">
        <v>813</v>
      </c>
      <c r="I71" s="18">
        <v>200</v>
      </c>
      <c r="J71" s="32">
        <f>J72</f>
        <v>0</v>
      </c>
      <c r="K71" s="32">
        <f>K72</f>
        <v>0</v>
      </c>
      <c r="L71" s="32">
        <f t="shared" ref="L71:R71" si="30">L72</f>
        <v>0</v>
      </c>
      <c r="M71" s="32">
        <f t="shared" si="30"/>
        <v>77.7</v>
      </c>
      <c r="N71" s="32">
        <f t="shared" si="30"/>
        <v>77.7</v>
      </c>
      <c r="O71" s="32">
        <f t="shared" si="30"/>
        <v>0</v>
      </c>
      <c r="P71" s="32">
        <f t="shared" si="30"/>
        <v>0</v>
      </c>
      <c r="Q71" s="32">
        <f t="shared" si="30"/>
        <v>0</v>
      </c>
      <c r="R71" s="32">
        <f t="shared" si="30"/>
        <v>275</v>
      </c>
      <c r="S71" s="12"/>
      <c r="T71" s="13"/>
    </row>
    <row r="72" spans="1:24" s="217" customFormat="1" ht="24" customHeight="1">
      <c r="A72" s="189" t="s">
        <v>134</v>
      </c>
      <c r="B72" s="190" t="s">
        <v>109</v>
      </c>
      <c r="C72" s="190" t="s">
        <v>111</v>
      </c>
      <c r="D72" s="191" t="s">
        <v>142</v>
      </c>
      <c r="E72" s="209" t="s">
        <v>111</v>
      </c>
      <c r="F72" s="210" t="s">
        <v>116</v>
      </c>
      <c r="G72" s="210" t="s">
        <v>326</v>
      </c>
      <c r="H72" s="211" t="s">
        <v>813</v>
      </c>
      <c r="I72" s="62">
        <v>240</v>
      </c>
      <c r="J72" s="205">
        <f>J73+J74</f>
        <v>0</v>
      </c>
      <c r="K72" s="205">
        <f>K73+K74</f>
        <v>0</v>
      </c>
      <c r="L72" s="205">
        <f t="shared" ref="L72:R72" si="31">L73+L74</f>
        <v>0</v>
      </c>
      <c r="M72" s="205">
        <f t="shared" si="31"/>
        <v>77.7</v>
      </c>
      <c r="N72" s="205">
        <f t="shared" si="31"/>
        <v>77.7</v>
      </c>
      <c r="O72" s="205">
        <f t="shared" si="31"/>
        <v>0</v>
      </c>
      <c r="P72" s="205">
        <f t="shared" si="31"/>
        <v>0</v>
      </c>
      <c r="Q72" s="205">
        <f t="shared" si="31"/>
        <v>0</v>
      </c>
      <c r="R72" s="205">
        <f t="shared" si="31"/>
        <v>275</v>
      </c>
      <c r="S72" s="12"/>
      <c r="T72" s="13"/>
    </row>
    <row r="73" spans="1:24" s="14" customFormat="1" ht="15" hidden="1" customHeight="1">
      <c r="A73" s="4" t="s">
        <v>374</v>
      </c>
      <c r="B73" s="5"/>
      <c r="C73" s="5"/>
      <c r="D73" s="6"/>
      <c r="E73" s="7"/>
      <c r="F73" s="8"/>
      <c r="G73" s="8"/>
      <c r="H73" s="9"/>
      <c r="I73" s="10" t="s">
        <v>372</v>
      </c>
      <c r="J73" s="2"/>
      <c r="K73" s="2"/>
      <c r="L73" s="2"/>
      <c r="M73" s="2">
        <v>36</v>
      </c>
      <c r="N73" s="2">
        <f>SUM(J73:M73)</f>
        <v>36</v>
      </c>
      <c r="O73" s="2"/>
      <c r="P73" s="2"/>
      <c r="Q73" s="2"/>
      <c r="R73" s="2">
        <v>65</v>
      </c>
      <c r="S73" s="12"/>
      <c r="T73" s="13"/>
    </row>
    <row r="74" spans="1:24" s="14" customFormat="1" ht="15" hidden="1" customHeight="1">
      <c r="A74" s="4" t="s">
        <v>375</v>
      </c>
      <c r="B74" s="5"/>
      <c r="C74" s="5"/>
      <c r="D74" s="6"/>
      <c r="E74" s="7"/>
      <c r="F74" s="8"/>
      <c r="G74" s="8"/>
      <c r="H74" s="9"/>
      <c r="I74" s="10" t="s">
        <v>373</v>
      </c>
      <c r="J74" s="2"/>
      <c r="K74" s="2"/>
      <c r="L74" s="2"/>
      <c r="M74" s="2">
        <v>41.7</v>
      </c>
      <c r="N74" s="2">
        <f>SUM(J74:M74)</f>
        <v>41.7</v>
      </c>
      <c r="O74" s="2"/>
      <c r="P74" s="2"/>
      <c r="Q74" s="2"/>
      <c r="R74" s="2">
        <v>210</v>
      </c>
      <c r="S74" s="12"/>
      <c r="T74" s="13"/>
    </row>
    <row r="75" spans="1:24" s="15" customFormat="1" ht="22.5" customHeight="1">
      <c r="A75" s="20" t="s">
        <v>143</v>
      </c>
      <c r="B75" s="16" t="s">
        <v>109</v>
      </c>
      <c r="C75" s="16" t="s">
        <v>111</v>
      </c>
      <c r="D75" s="17" t="s">
        <v>142</v>
      </c>
      <c r="E75" s="28" t="s">
        <v>111</v>
      </c>
      <c r="F75" s="29" t="s">
        <v>116</v>
      </c>
      <c r="G75" s="29" t="s">
        <v>326</v>
      </c>
      <c r="H75" s="1" t="s">
        <v>20</v>
      </c>
      <c r="I75" s="18"/>
      <c r="J75" s="32">
        <f>J76+J81</f>
        <v>0</v>
      </c>
      <c r="K75" s="32">
        <f>K76+K81</f>
        <v>0</v>
      </c>
      <c r="L75" s="32">
        <f t="shared" ref="L75:R75" si="32">L76+L81</f>
        <v>0</v>
      </c>
      <c r="M75" s="32">
        <f t="shared" si="32"/>
        <v>574.5</v>
      </c>
      <c r="N75" s="32">
        <f t="shared" si="32"/>
        <v>574.5</v>
      </c>
      <c r="O75" s="32">
        <f t="shared" si="32"/>
        <v>0</v>
      </c>
      <c r="P75" s="32">
        <f t="shared" si="32"/>
        <v>0</v>
      </c>
      <c r="Q75" s="32">
        <f t="shared" si="32"/>
        <v>0</v>
      </c>
      <c r="R75" s="32">
        <f t="shared" si="32"/>
        <v>638</v>
      </c>
      <c r="S75" s="12"/>
      <c r="T75" s="13"/>
    </row>
    <row r="76" spans="1:24" s="15" customFormat="1" ht="39.75" customHeight="1">
      <c r="A76" s="20" t="s">
        <v>118</v>
      </c>
      <c r="B76" s="16" t="s">
        <v>109</v>
      </c>
      <c r="C76" s="16" t="s">
        <v>111</v>
      </c>
      <c r="D76" s="17" t="s">
        <v>142</v>
      </c>
      <c r="E76" s="28" t="s">
        <v>111</v>
      </c>
      <c r="F76" s="29" t="s">
        <v>116</v>
      </c>
      <c r="G76" s="29" t="s">
        <v>326</v>
      </c>
      <c r="H76" s="1" t="s">
        <v>20</v>
      </c>
      <c r="I76" s="18">
        <v>100</v>
      </c>
      <c r="J76" s="32">
        <f>J77</f>
        <v>0</v>
      </c>
      <c r="K76" s="32">
        <f>K77</f>
        <v>0</v>
      </c>
      <c r="L76" s="32">
        <f t="shared" ref="L76:R76" si="33">L77</f>
        <v>0</v>
      </c>
      <c r="M76" s="32">
        <f t="shared" si="33"/>
        <v>486.5</v>
      </c>
      <c r="N76" s="32">
        <f t="shared" si="33"/>
        <v>486.5</v>
      </c>
      <c r="O76" s="32">
        <f t="shared" si="33"/>
        <v>0</v>
      </c>
      <c r="P76" s="32">
        <f t="shared" si="33"/>
        <v>0</v>
      </c>
      <c r="Q76" s="32">
        <f t="shared" si="33"/>
        <v>0</v>
      </c>
      <c r="R76" s="32">
        <f t="shared" si="33"/>
        <v>513</v>
      </c>
      <c r="S76" s="12"/>
      <c r="T76" s="13"/>
    </row>
    <row r="77" spans="1:24" s="217" customFormat="1" ht="15.75" customHeight="1">
      <c r="A77" s="189" t="s">
        <v>120</v>
      </c>
      <c r="B77" s="190" t="s">
        <v>109</v>
      </c>
      <c r="C77" s="190" t="s">
        <v>111</v>
      </c>
      <c r="D77" s="191" t="s">
        <v>142</v>
      </c>
      <c r="E77" s="209" t="s">
        <v>111</v>
      </c>
      <c r="F77" s="210" t="s">
        <v>116</v>
      </c>
      <c r="G77" s="210" t="s">
        <v>326</v>
      </c>
      <c r="H77" s="211" t="s">
        <v>20</v>
      </c>
      <c r="I77" s="62">
        <v>120</v>
      </c>
      <c r="J77" s="205">
        <f>J78+J79+J80</f>
        <v>0</v>
      </c>
      <c r="K77" s="205">
        <f>K78+K79+K80</f>
        <v>0</v>
      </c>
      <c r="L77" s="205">
        <f t="shared" ref="L77:R77" si="34">L78+L79+L80</f>
        <v>0</v>
      </c>
      <c r="M77" s="205">
        <f t="shared" si="34"/>
        <v>486.5</v>
      </c>
      <c r="N77" s="205">
        <f t="shared" si="34"/>
        <v>486.5</v>
      </c>
      <c r="O77" s="205">
        <f t="shared" si="34"/>
        <v>0</v>
      </c>
      <c r="P77" s="205">
        <f t="shared" si="34"/>
        <v>0</v>
      </c>
      <c r="Q77" s="205">
        <f t="shared" si="34"/>
        <v>0</v>
      </c>
      <c r="R77" s="205">
        <f t="shared" si="34"/>
        <v>513</v>
      </c>
      <c r="S77" s="12"/>
      <c r="T77" s="13"/>
    </row>
    <row r="78" spans="1:24" s="14" customFormat="1" ht="13.5" hidden="1" customHeight="1">
      <c r="A78" s="4" t="s">
        <v>380</v>
      </c>
      <c r="B78" s="38"/>
      <c r="C78" s="38"/>
      <c r="D78" s="39"/>
      <c r="E78" s="39"/>
      <c r="F78" s="194"/>
      <c r="G78" s="194"/>
      <c r="H78" s="195"/>
      <c r="I78" s="195" t="s">
        <v>369</v>
      </c>
      <c r="J78" s="2"/>
      <c r="K78" s="2"/>
      <c r="L78" s="2"/>
      <c r="M78" s="2">
        <v>345.2</v>
      </c>
      <c r="N78" s="2">
        <f>SUM(J78:M78)</f>
        <v>345.2</v>
      </c>
      <c r="O78" s="2"/>
      <c r="P78" s="2"/>
      <c r="Q78" s="2"/>
      <c r="R78" s="2">
        <v>378.6</v>
      </c>
      <c r="S78" s="12"/>
      <c r="T78" s="13"/>
    </row>
    <row r="79" spans="1:24" s="14" customFormat="1" ht="13.5" hidden="1" customHeight="1">
      <c r="A79" s="4" t="s">
        <v>381</v>
      </c>
      <c r="B79" s="38"/>
      <c r="C79" s="38"/>
      <c r="D79" s="39"/>
      <c r="E79" s="39"/>
      <c r="F79" s="194"/>
      <c r="G79" s="194"/>
      <c r="H79" s="195"/>
      <c r="I79" s="195" t="s">
        <v>371</v>
      </c>
      <c r="J79" s="2"/>
      <c r="K79" s="2"/>
      <c r="L79" s="2"/>
      <c r="M79" s="2">
        <v>37</v>
      </c>
      <c r="N79" s="2">
        <f>SUM(J79:M79)</f>
        <v>37</v>
      </c>
      <c r="O79" s="2"/>
      <c r="P79" s="2"/>
      <c r="Q79" s="2"/>
      <c r="R79" s="2">
        <v>20</v>
      </c>
      <c r="S79" s="12"/>
      <c r="T79" s="13"/>
    </row>
    <row r="80" spans="1:24" s="14" customFormat="1" ht="13.5" hidden="1" customHeight="1">
      <c r="A80" s="4" t="s">
        <v>382</v>
      </c>
      <c r="B80" s="38"/>
      <c r="C80" s="38"/>
      <c r="D80" s="39"/>
      <c r="E80" s="39"/>
      <c r="F80" s="194"/>
      <c r="G80" s="194"/>
      <c r="H80" s="195"/>
      <c r="I80" s="195" t="s">
        <v>370</v>
      </c>
      <c r="J80" s="2"/>
      <c r="K80" s="2"/>
      <c r="L80" s="2"/>
      <c r="M80" s="2">
        <v>104.3</v>
      </c>
      <c r="N80" s="2">
        <f>SUM(J80:M80)</f>
        <v>104.3</v>
      </c>
      <c r="O80" s="2"/>
      <c r="P80" s="2"/>
      <c r="Q80" s="2"/>
      <c r="R80" s="2">
        <v>114.4</v>
      </c>
      <c r="S80" s="12"/>
      <c r="T80" s="13"/>
    </row>
    <row r="81" spans="1:20" s="15" customFormat="1" ht="22.5" customHeight="1">
      <c r="A81" s="20" t="s">
        <v>132</v>
      </c>
      <c r="B81" s="16" t="s">
        <v>109</v>
      </c>
      <c r="C81" s="16" t="s">
        <v>111</v>
      </c>
      <c r="D81" s="17" t="s">
        <v>142</v>
      </c>
      <c r="E81" s="28" t="s">
        <v>111</v>
      </c>
      <c r="F81" s="29" t="s">
        <v>116</v>
      </c>
      <c r="G81" s="29" t="s">
        <v>326</v>
      </c>
      <c r="H81" s="1" t="s">
        <v>20</v>
      </c>
      <c r="I81" s="18">
        <v>200</v>
      </c>
      <c r="J81" s="32">
        <f>J82</f>
        <v>0</v>
      </c>
      <c r="K81" s="32">
        <f>K82</f>
        <v>0</v>
      </c>
      <c r="L81" s="32">
        <f t="shared" ref="L81:R81" si="35">L82</f>
        <v>0</v>
      </c>
      <c r="M81" s="32">
        <f t="shared" si="35"/>
        <v>88</v>
      </c>
      <c r="N81" s="32">
        <f t="shared" si="35"/>
        <v>88</v>
      </c>
      <c r="O81" s="32">
        <f t="shared" si="35"/>
        <v>0</v>
      </c>
      <c r="P81" s="32">
        <f t="shared" si="35"/>
        <v>0</v>
      </c>
      <c r="Q81" s="32">
        <f t="shared" si="35"/>
        <v>0</v>
      </c>
      <c r="R81" s="32">
        <f t="shared" si="35"/>
        <v>125</v>
      </c>
      <c r="S81" s="12"/>
      <c r="T81" s="13"/>
    </row>
    <row r="82" spans="1:20" s="217" customFormat="1" ht="22.5" customHeight="1">
      <c r="A82" s="189" t="s">
        <v>134</v>
      </c>
      <c r="B82" s="190" t="s">
        <v>109</v>
      </c>
      <c r="C82" s="190" t="s">
        <v>111</v>
      </c>
      <c r="D82" s="191" t="s">
        <v>142</v>
      </c>
      <c r="E82" s="209" t="s">
        <v>111</v>
      </c>
      <c r="F82" s="210" t="s">
        <v>116</v>
      </c>
      <c r="G82" s="210" t="s">
        <v>326</v>
      </c>
      <c r="H82" s="211" t="s">
        <v>20</v>
      </c>
      <c r="I82" s="62">
        <v>240</v>
      </c>
      <c r="J82" s="205">
        <f>J83+J84</f>
        <v>0</v>
      </c>
      <c r="K82" s="205">
        <f>K83+K84</f>
        <v>0</v>
      </c>
      <c r="L82" s="205">
        <f t="shared" ref="L82:R82" si="36">L83+L84</f>
        <v>0</v>
      </c>
      <c r="M82" s="205">
        <f t="shared" si="36"/>
        <v>88</v>
      </c>
      <c r="N82" s="205">
        <f t="shared" si="36"/>
        <v>88</v>
      </c>
      <c r="O82" s="205">
        <f t="shared" si="36"/>
        <v>0</v>
      </c>
      <c r="P82" s="205">
        <f t="shared" si="36"/>
        <v>0</v>
      </c>
      <c r="Q82" s="205">
        <f t="shared" si="36"/>
        <v>0</v>
      </c>
      <c r="R82" s="205">
        <f t="shared" si="36"/>
        <v>125</v>
      </c>
      <c r="S82" s="12"/>
      <c r="T82" s="13"/>
    </row>
    <row r="83" spans="1:20" s="14" customFormat="1" ht="15" hidden="1" customHeight="1">
      <c r="A83" s="4" t="s">
        <v>374</v>
      </c>
      <c r="B83" s="5"/>
      <c r="C83" s="5"/>
      <c r="D83" s="6"/>
      <c r="E83" s="7"/>
      <c r="F83" s="8"/>
      <c r="G83" s="8"/>
      <c r="H83" s="9"/>
      <c r="I83" s="10" t="s">
        <v>372</v>
      </c>
      <c r="J83" s="2"/>
      <c r="K83" s="2"/>
      <c r="L83" s="2"/>
      <c r="M83" s="2">
        <v>30</v>
      </c>
      <c r="N83" s="2">
        <f>SUM(J83:M83)</f>
        <v>30</v>
      </c>
      <c r="O83" s="2"/>
      <c r="P83" s="2"/>
      <c r="Q83" s="2"/>
      <c r="R83" s="2">
        <v>30</v>
      </c>
      <c r="S83" s="12"/>
      <c r="T83" s="13"/>
    </row>
    <row r="84" spans="1:20" s="14" customFormat="1" ht="15" hidden="1" customHeight="1">
      <c r="A84" s="4" t="s">
        <v>375</v>
      </c>
      <c r="B84" s="5"/>
      <c r="C84" s="5"/>
      <c r="D84" s="6"/>
      <c r="E84" s="7"/>
      <c r="F84" s="8"/>
      <c r="G84" s="8"/>
      <c r="H84" s="9"/>
      <c r="I84" s="10" t="s">
        <v>373</v>
      </c>
      <c r="J84" s="2"/>
      <c r="K84" s="2"/>
      <c r="L84" s="2"/>
      <c r="M84" s="2">
        <v>58</v>
      </c>
      <c r="N84" s="2">
        <f>SUM(J84:M84)</f>
        <v>58</v>
      </c>
      <c r="O84" s="2"/>
      <c r="P84" s="2"/>
      <c r="Q84" s="2"/>
      <c r="R84" s="2">
        <v>95</v>
      </c>
      <c r="S84" s="12"/>
      <c r="T84" s="13"/>
    </row>
    <row r="85" spans="1:20" s="15" customFormat="1" ht="51" hidden="1" customHeight="1">
      <c r="A85" s="20" t="s">
        <v>144</v>
      </c>
      <c r="B85" s="16" t="s">
        <v>109</v>
      </c>
      <c r="C85" s="16" t="s">
        <v>111</v>
      </c>
      <c r="D85" s="17" t="s">
        <v>142</v>
      </c>
      <c r="E85" s="28" t="s">
        <v>111</v>
      </c>
      <c r="F85" s="29" t="s">
        <v>116</v>
      </c>
      <c r="G85" s="29" t="s">
        <v>326</v>
      </c>
      <c r="H85" s="1" t="s">
        <v>21</v>
      </c>
      <c r="I85" s="18"/>
      <c r="J85" s="32">
        <f t="shared" ref="J85:R86" si="37">J86</f>
        <v>0</v>
      </c>
      <c r="K85" s="32">
        <f t="shared" si="37"/>
        <v>0</v>
      </c>
      <c r="L85" s="32">
        <f t="shared" si="37"/>
        <v>0</v>
      </c>
      <c r="M85" s="32">
        <f t="shared" si="37"/>
        <v>5</v>
      </c>
      <c r="N85" s="32">
        <f t="shared" si="37"/>
        <v>5</v>
      </c>
      <c r="O85" s="32">
        <f t="shared" si="37"/>
        <v>0</v>
      </c>
      <c r="P85" s="32">
        <f t="shared" si="37"/>
        <v>0</v>
      </c>
      <c r="Q85" s="32">
        <f t="shared" si="37"/>
        <v>0</v>
      </c>
      <c r="R85" s="32">
        <f t="shared" si="37"/>
        <v>0</v>
      </c>
      <c r="S85" s="12"/>
      <c r="T85" s="13"/>
    </row>
    <row r="86" spans="1:20" s="15" customFormat="1" ht="18.75" hidden="1" customHeight="1">
      <c r="A86" s="20" t="s">
        <v>132</v>
      </c>
      <c r="B86" s="16" t="s">
        <v>109</v>
      </c>
      <c r="C86" s="16" t="s">
        <v>111</v>
      </c>
      <c r="D86" s="17" t="s">
        <v>142</v>
      </c>
      <c r="E86" s="28" t="s">
        <v>111</v>
      </c>
      <c r="F86" s="29" t="s">
        <v>116</v>
      </c>
      <c r="G86" s="29" t="s">
        <v>326</v>
      </c>
      <c r="H86" s="1" t="s">
        <v>21</v>
      </c>
      <c r="I86" s="18">
        <v>200</v>
      </c>
      <c r="J86" s="32">
        <f t="shared" si="37"/>
        <v>0</v>
      </c>
      <c r="K86" s="32">
        <f t="shared" si="37"/>
        <v>0</v>
      </c>
      <c r="L86" s="32">
        <f t="shared" si="37"/>
        <v>0</v>
      </c>
      <c r="M86" s="32">
        <f t="shared" si="37"/>
        <v>5</v>
      </c>
      <c r="N86" s="32">
        <f t="shared" si="37"/>
        <v>5</v>
      </c>
      <c r="O86" s="32">
        <f t="shared" si="37"/>
        <v>0</v>
      </c>
      <c r="P86" s="32">
        <f t="shared" si="37"/>
        <v>0</v>
      </c>
      <c r="Q86" s="32">
        <f t="shared" si="37"/>
        <v>0</v>
      </c>
      <c r="R86" s="32">
        <f t="shared" si="37"/>
        <v>0</v>
      </c>
      <c r="S86" s="12"/>
      <c r="T86" s="13"/>
    </row>
    <row r="87" spans="1:20" s="217" customFormat="1" ht="19.5" hidden="1" customHeight="1">
      <c r="A87" s="189" t="s">
        <v>134</v>
      </c>
      <c r="B87" s="190" t="s">
        <v>109</v>
      </c>
      <c r="C87" s="190" t="s">
        <v>111</v>
      </c>
      <c r="D87" s="191" t="s">
        <v>142</v>
      </c>
      <c r="E87" s="209" t="s">
        <v>111</v>
      </c>
      <c r="F87" s="210" t="s">
        <v>116</v>
      </c>
      <c r="G87" s="210" t="s">
        <v>326</v>
      </c>
      <c r="H87" s="211" t="s">
        <v>21</v>
      </c>
      <c r="I87" s="62">
        <v>240</v>
      </c>
      <c r="J87" s="205">
        <f>J88+J89</f>
        <v>0</v>
      </c>
      <c r="K87" s="205">
        <f>K88+K89</f>
        <v>0</v>
      </c>
      <c r="L87" s="205">
        <f t="shared" ref="L87:R87" si="38">L88+L89</f>
        <v>0</v>
      </c>
      <c r="M87" s="205">
        <f t="shared" si="38"/>
        <v>5</v>
      </c>
      <c r="N87" s="205">
        <f t="shared" si="38"/>
        <v>5</v>
      </c>
      <c r="O87" s="205">
        <f t="shared" si="38"/>
        <v>0</v>
      </c>
      <c r="P87" s="205">
        <f t="shared" si="38"/>
        <v>0</v>
      </c>
      <c r="Q87" s="205">
        <f t="shared" si="38"/>
        <v>0</v>
      </c>
      <c r="R87" s="205">
        <f t="shared" si="38"/>
        <v>0</v>
      </c>
      <c r="S87" s="12"/>
      <c r="T87" s="13"/>
    </row>
    <row r="88" spans="1:20" s="14" customFormat="1" ht="15" hidden="1" customHeight="1">
      <c r="A88" s="4" t="s">
        <v>374</v>
      </c>
      <c r="B88" s="5"/>
      <c r="C88" s="5"/>
      <c r="D88" s="6"/>
      <c r="E88" s="7"/>
      <c r="F88" s="8"/>
      <c r="G88" s="8"/>
      <c r="H88" s="9"/>
      <c r="I88" s="10" t="s">
        <v>372</v>
      </c>
      <c r="J88" s="2"/>
      <c r="K88" s="2"/>
      <c r="L88" s="2"/>
      <c r="M88" s="2">
        <v>5</v>
      </c>
      <c r="N88" s="2">
        <f>SUM(J88:M88)</f>
        <v>5</v>
      </c>
      <c r="O88" s="2"/>
      <c r="P88" s="2"/>
      <c r="Q88" s="2"/>
      <c r="R88" s="2"/>
      <c r="S88" s="12"/>
      <c r="T88" s="13"/>
    </row>
    <row r="89" spans="1:20" s="14" customFormat="1" ht="15" hidden="1" customHeight="1">
      <c r="A89" s="4" t="s">
        <v>375</v>
      </c>
      <c r="B89" s="5"/>
      <c r="C89" s="5"/>
      <c r="D89" s="6"/>
      <c r="E89" s="7"/>
      <c r="F89" s="8"/>
      <c r="G89" s="8"/>
      <c r="H89" s="9"/>
      <c r="I89" s="10" t="s">
        <v>373</v>
      </c>
      <c r="J89" s="2"/>
      <c r="K89" s="2"/>
      <c r="L89" s="2"/>
      <c r="M89" s="2"/>
      <c r="N89" s="2">
        <f>SUM(J89:M89)</f>
        <v>0</v>
      </c>
      <c r="O89" s="2"/>
      <c r="P89" s="2"/>
      <c r="Q89" s="2"/>
      <c r="R89" s="2"/>
      <c r="S89" s="12"/>
      <c r="T89" s="13"/>
    </row>
    <row r="90" spans="1:20" s="15" customFormat="1" ht="23.25" customHeight="1">
      <c r="A90" s="20" t="s">
        <v>145</v>
      </c>
      <c r="B90" s="16" t="s">
        <v>109</v>
      </c>
      <c r="C90" s="16" t="s">
        <v>111</v>
      </c>
      <c r="D90" s="17" t="s">
        <v>142</v>
      </c>
      <c r="E90" s="28" t="s">
        <v>111</v>
      </c>
      <c r="F90" s="29" t="s">
        <v>116</v>
      </c>
      <c r="G90" s="29" t="s">
        <v>326</v>
      </c>
      <c r="H90" s="1" t="s">
        <v>22</v>
      </c>
      <c r="I90" s="18"/>
      <c r="J90" s="32">
        <f>J91+J96</f>
        <v>0</v>
      </c>
      <c r="K90" s="32">
        <f>K91+K96</f>
        <v>0</v>
      </c>
      <c r="L90" s="32">
        <f t="shared" ref="L90:R90" si="39">L91+L96</f>
        <v>0</v>
      </c>
      <c r="M90" s="32">
        <f t="shared" si="39"/>
        <v>25</v>
      </c>
      <c r="N90" s="32">
        <f t="shared" si="39"/>
        <v>25</v>
      </c>
      <c r="O90" s="32">
        <f t="shared" si="39"/>
        <v>0</v>
      </c>
      <c r="P90" s="32">
        <f t="shared" si="39"/>
        <v>0</v>
      </c>
      <c r="Q90" s="32">
        <f t="shared" si="39"/>
        <v>0</v>
      </c>
      <c r="R90" s="32">
        <f t="shared" si="39"/>
        <v>25</v>
      </c>
      <c r="S90" s="12"/>
      <c r="T90" s="13"/>
    </row>
    <row r="91" spans="1:20" s="15" customFormat="1" ht="33.75" customHeight="1">
      <c r="A91" s="20" t="s">
        <v>118</v>
      </c>
      <c r="B91" s="16" t="s">
        <v>109</v>
      </c>
      <c r="C91" s="16" t="s">
        <v>111</v>
      </c>
      <c r="D91" s="17" t="s">
        <v>142</v>
      </c>
      <c r="E91" s="28" t="s">
        <v>111</v>
      </c>
      <c r="F91" s="29" t="s">
        <v>116</v>
      </c>
      <c r="G91" s="29" t="s">
        <v>326</v>
      </c>
      <c r="H91" s="1" t="s">
        <v>22</v>
      </c>
      <c r="I91" s="18">
        <v>100</v>
      </c>
      <c r="J91" s="32">
        <f>J92</f>
        <v>0</v>
      </c>
      <c r="K91" s="32">
        <f>K92</f>
        <v>0</v>
      </c>
      <c r="L91" s="32">
        <f t="shared" ref="L91:R91" si="40">L92</f>
        <v>0</v>
      </c>
      <c r="M91" s="32">
        <f t="shared" si="40"/>
        <v>7.7</v>
      </c>
      <c r="N91" s="32">
        <f t="shared" si="40"/>
        <v>7.7</v>
      </c>
      <c r="O91" s="32">
        <f t="shared" si="40"/>
        <v>0</v>
      </c>
      <c r="P91" s="32">
        <f t="shared" si="40"/>
        <v>0</v>
      </c>
      <c r="Q91" s="32">
        <f t="shared" si="40"/>
        <v>0</v>
      </c>
      <c r="R91" s="32">
        <f t="shared" si="40"/>
        <v>7.7</v>
      </c>
      <c r="S91" s="12"/>
      <c r="T91" s="13"/>
    </row>
    <row r="92" spans="1:20" s="217" customFormat="1" ht="14.25" customHeight="1">
      <c r="A92" s="189" t="s">
        <v>120</v>
      </c>
      <c r="B92" s="190" t="s">
        <v>109</v>
      </c>
      <c r="C92" s="190" t="s">
        <v>111</v>
      </c>
      <c r="D92" s="191" t="s">
        <v>142</v>
      </c>
      <c r="E92" s="209" t="s">
        <v>111</v>
      </c>
      <c r="F92" s="210" t="s">
        <v>116</v>
      </c>
      <c r="G92" s="210" t="s">
        <v>326</v>
      </c>
      <c r="H92" s="211" t="s">
        <v>22</v>
      </c>
      <c r="I92" s="62">
        <v>120</v>
      </c>
      <c r="J92" s="205">
        <f>J93+J94+J95</f>
        <v>0</v>
      </c>
      <c r="K92" s="205">
        <f>K93+K94+K95</f>
        <v>0</v>
      </c>
      <c r="L92" s="205">
        <f t="shared" ref="L92:R92" si="41">L93+L94+L95</f>
        <v>0</v>
      </c>
      <c r="M92" s="205">
        <f t="shared" si="41"/>
        <v>7.7</v>
      </c>
      <c r="N92" s="205">
        <f t="shared" si="41"/>
        <v>7.7</v>
      </c>
      <c r="O92" s="205">
        <f t="shared" si="41"/>
        <v>0</v>
      </c>
      <c r="P92" s="205">
        <f t="shared" si="41"/>
        <v>0</v>
      </c>
      <c r="Q92" s="205">
        <f t="shared" si="41"/>
        <v>0</v>
      </c>
      <c r="R92" s="205">
        <f t="shared" si="41"/>
        <v>7.7</v>
      </c>
      <c r="S92" s="12"/>
      <c r="T92" s="13"/>
    </row>
    <row r="93" spans="1:20" s="14" customFormat="1" ht="13.5" hidden="1" customHeight="1">
      <c r="A93" s="4" t="s">
        <v>380</v>
      </c>
      <c r="B93" s="38"/>
      <c r="C93" s="38"/>
      <c r="D93" s="39"/>
      <c r="E93" s="39"/>
      <c r="F93" s="194"/>
      <c r="G93" s="194"/>
      <c r="H93" s="195"/>
      <c r="I93" s="195" t="s">
        <v>369</v>
      </c>
      <c r="J93" s="2"/>
      <c r="K93" s="2"/>
      <c r="L93" s="2"/>
      <c r="M93" s="2"/>
      <c r="N93" s="2">
        <f>SUM(J93:M93)</f>
        <v>0</v>
      </c>
      <c r="O93" s="2"/>
      <c r="P93" s="2"/>
      <c r="Q93" s="2"/>
      <c r="R93" s="2"/>
      <c r="S93" s="12"/>
      <c r="T93" s="13"/>
    </row>
    <row r="94" spans="1:20" s="14" customFormat="1" ht="13.5" hidden="1" customHeight="1">
      <c r="A94" s="4" t="s">
        <v>381</v>
      </c>
      <c r="B94" s="38"/>
      <c r="C94" s="38"/>
      <c r="D94" s="39"/>
      <c r="E94" s="39"/>
      <c r="F94" s="194"/>
      <c r="G94" s="194"/>
      <c r="H94" s="195"/>
      <c r="I94" s="195" t="s">
        <v>371</v>
      </c>
      <c r="J94" s="2"/>
      <c r="K94" s="2"/>
      <c r="L94" s="2"/>
      <c r="M94" s="2">
        <v>7.7</v>
      </c>
      <c r="N94" s="2">
        <f>SUM(J94:M94)</f>
        <v>7.7</v>
      </c>
      <c r="O94" s="2"/>
      <c r="P94" s="2"/>
      <c r="Q94" s="2"/>
      <c r="R94" s="2">
        <v>7.7</v>
      </c>
      <c r="S94" s="12"/>
      <c r="T94" s="13"/>
    </row>
    <row r="95" spans="1:20" s="14" customFormat="1" ht="13.5" hidden="1" customHeight="1">
      <c r="A95" s="4" t="s">
        <v>382</v>
      </c>
      <c r="B95" s="38"/>
      <c r="C95" s="38"/>
      <c r="D95" s="39"/>
      <c r="E95" s="39"/>
      <c r="F95" s="194"/>
      <c r="G95" s="194"/>
      <c r="H95" s="195"/>
      <c r="I95" s="195" t="s">
        <v>370</v>
      </c>
      <c r="J95" s="2"/>
      <c r="K95" s="2"/>
      <c r="L95" s="2"/>
      <c r="M95" s="2"/>
      <c r="N95" s="2">
        <f>SUM(J95:M95)</f>
        <v>0</v>
      </c>
      <c r="O95" s="2"/>
      <c r="P95" s="2"/>
      <c r="Q95" s="2"/>
      <c r="R95" s="2"/>
      <c r="S95" s="12"/>
      <c r="T95" s="13"/>
    </row>
    <row r="96" spans="1:20" s="15" customFormat="1" ht="23.25" customHeight="1">
      <c r="A96" s="20" t="s">
        <v>132</v>
      </c>
      <c r="B96" s="16" t="s">
        <v>109</v>
      </c>
      <c r="C96" s="16" t="s">
        <v>111</v>
      </c>
      <c r="D96" s="17" t="s">
        <v>142</v>
      </c>
      <c r="E96" s="28" t="s">
        <v>111</v>
      </c>
      <c r="F96" s="29" t="s">
        <v>116</v>
      </c>
      <c r="G96" s="29" t="s">
        <v>326</v>
      </c>
      <c r="H96" s="1" t="s">
        <v>22</v>
      </c>
      <c r="I96" s="18">
        <v>200</v>
      </c>
      <c r="J96" s="32">
        <f>J97</f>
        <v>0</v>
      </c>
      <c r="K96" s="32">
        <f>K97</f>
        <v>0</v>
      </c>
      <c r="L96" s="32">
        <f t="shared" ref="L96:R96" si="42">L97</f>
        <v>0</v>
      </c>
      <c r="M96" s="32">
        <f t="shared" si="42"/>
        <v>17.3</v>
      </c>
      <c r="N96" s="32">
        <f t="shared" si="42"/>
        <v>17.3</v>
      </c>
      <c r="O96" s="32">
        <f t="shared" si="42"/>
        <v>0</v>
      </c>
      <c r="P96" s="32">
        <f t="shared" si="42"/>
        <v>0</v>
      </c>
      <c r="Q96" s="32">
        <f t="shared" si="42"/>
        <v>0</v>
      </c>
      <c r="R96" s="32">
        <f t="shared" si="42"/>
        <v>17.3</v>
      </c>
      <c r="S96" s="12"/>
      <c r="T96" s="13"/>
    </row>
    <row r="97" spans="1:20" s="217" customFormat="1" ht="23.25" customHeight="1">
      <c r="A97" s="189" t="s">
        <v>134</v>
      </c>
      <c r="B97" s="190" t="s">
        <v>109</v>
      </c>
      <c r="C97" s="190" t="s">
        <v>111</v>
      </c>
      <c r="D97" s="191" t="s">
        <v>142</v>
      </c>
      <c r="E97" s="209" t="s">
        <v>111</v>
      </c>
      <c r="F97" s="210" t="s">
        <v>116</v>
      </c>
      <c r="G97" s="210" t="s">
        <v>326</v>
      </c>
      <c r="H97" s="211" t="s">
        <v>22</v>
      </c>
      <c r="I97" s="62">
        <v>240</v>
      </c>
      <c r="J97" s="205">
        <f>J98+J99</f>
        <v>0</v>
      </c>
      <c r="K97" s="205">
        <f>K98+K99</f>
        <v>0</v>
      </c>
      <c r="L97" s="205">
        <f t="shared" ref="L97:R97" si="43">L98+L99</f>
        <v>0</v>
      </c>
      <c r="M97" s="205">
        <f t="shared" si="43"/>
        <v>17.3</v>
      </c>
      <c r="N97" s="205">
        <f t="shared" si="43"/>
        <v>17.3</v>
      </c>
      <c r="O97" s="205">
        <f t="shared" si="43"/>
        <v>0</v>
      </c>
      <c r="P97" s="205">
        <f t="shared" si="43"/>
        <v>0</v>
      </c>
      <c r="Q97" s="205">
        <f t="shared" si="43"/>
        <v>0</v>
      </c>
      <c r="R97" s="205">
        <f t="shared" si="43"/>
        <v>17.3</v>
      </c>
      <c r="S97" s="12"/>
      <c r="T97" s="13"/>
    </row>
    <row r="98" spans="1:20" s="14" customFormat="1" ht="15" hidden="1" customHeight="1">
      <c r="A98" s="4" t="s">
        <v>374</v>
      </c>
      <c r="B98" s="5"/>
      <c r="C98" s="5"/>
      <c r="D98" s="6"/>
      <c r="E98" s="7"/>
      <c r="F98" s="8"/>
      <c r="G98" s="8"/>
      <c r="H98" s="9"/>
      <c r="I98" s="10" t="s">
        <v>372</v>
      </c>
      <c r="J98" s="2"/>
      <c r="K98" s="2"/>
      <c r="L98" s="2"/>
      <c r="M98" s="2"/>
      <c r="N98" s="2">
        <f>SUM(J98:M98)</f>
        <v>0</v>
      </c>
      <c r="O98" s="2"/>
      <c r="P98" s="2"/>
      <c r="Q98" s="2"/>
      <c r="R98" s="2">
        <v>4.3</v>
      </c>
      <c r="S98" s="12"/>
      <c r="T98" s="13"/>
    </row>
    <row r="99" spans="1:20" s="14" customFormat="1" ht="15" hidden="1" customHeight="1">
      <c r="A99" s="4" t="s">
        <v>375</v>
      </c>
      <c r="B99" s="5"/>
      <c r="C99" s="5"/>
      <c r="D99" s="6"/>
      <c r="E99" s="7"/>
      <c r="F99" s="8"/>
      <c r="G99" s="8"/>
      <c r="H99" s="9"/>
      <c r="I99" s="10" t="s">
        <v>373</v>
      </c>
      <c r="J99" s="2"/>
      <c r="K99" s="2"/>
      <c r="L99" s="2"/>
      <c r="M99" s="2">
        <v>17.3</v>
      </c>
      <c r="N99" s="2">
        <f>SUM(J99:M99)</f>
        <v>17.3</v>
      </c>
      <c r="O99" s="2"/>
      <c r="P99" s="2"/>
      <c r="Q99" s="2"/>
      <c r="R99" s="2">
        <v>13</v>
      </c>
      <c r="S99" s="12"/>
      <c r="T99" s="13"/>
    </row>
    <row r="100" spans="1:20" s="25" customFormat="1" ht="24" customHeight="1">
      <c r="A100" s="82" t="s">
        <v>146</v>
      </c>
      <c r="B100" s="16" t="s">
        <v>109</v>
      </c>
      <c r="C100" s="16" t="s">
        <v>111</v>
      </c>
      <c r="D100" s="17" t="s">
        <v>142</v>
      </c>
      <c r="E100" s="17" t="s">
        <v>111</v>
      </c>
      <c r="F100" s="188" t="s">
        <v>116</v>
      </c>
      <c r="G100" s="188" t="s">
        <v>326</v>
      </c>
      <c r="H100" s="3" t="s">
        <v>330</v>
      </c>
      <c r="I100" s="3"/>
      <c r="J100" s="33">
        <f>J101+J106+J110+J113</f>
        <v>32958.700000000004</v>
      </c>
      <c r="K100" s="33">
        <f>K101+K106+K110+K113</f>
        <v>-636.89999999999839</v>
      </c>
      <c r="L100" s="33">
        <f t="shared" ref="L100:R100" si="44">L101+L106+L110+L113</f>
        <v>0</v>
      </c>
      <c r="M100" s="33">
        <f t="shared" si="44"/>
        <v>0</v>
      </c>
      <c r="N100" s="33">
        <f t="shared" si="44"/>
        <v>32321.800000000003</v>
      </c>
      <c r="O100" s="33">
        <f t="shared" si="44"/>
        <v>0</v>
      </c>
      <c r="P100" s="33">
        <f t="shared" si="44"/>
        <v>0</v>
      </c>
      <c r="Q100" s="33">
        <f t="shared" si="44"/>
        <v>0</v>
      </c>
      <c r="R100" s="33">
        <f t="shared" si="44"/>
        <v>37205.9</v>
      </c>
      <c r="S100" s="12"/>
      <c r="T100" s="13"/>
    </row>
    <row r="101" spans="1:20" s="19" customFormat="1" ht="35.25" customHeight="1">
      <c r="A101" s="20" t="s">
        <v>118</v>
      </c>
      <c r="B101" s="16" t="s">
        <v>109</v>
      </c>
      <c r="C101" s="16" t="s">
        <v>111</v>
      </c>
      <c r="D101" s="17" t="s">
        <v>142</v>
      </c>
      <c r="E101" s="17" t="s">
        <v>111</v>
      </c>
      <c r="F101" s="188" t="s">
        <v>116</v>
      </c>
      <c r="G101" s="188" t="s">
        <v>326</v>
      </c>
      <c r="H101" s="3" t="s">
        <v>330</v>
      </c>
      <c r="I101" s="3" t="s">
        <v>119</v>
      </c>
      <c r="J101" s="33">
        <f>J102</f>
        <v>27317.100000000002</v>
      </c>
      <c r="K101" s="33">
        <f>K102</f>
        <v>-895.29999999999836</v>
      </c>
      <c r="L101" s="33">
        <f t="shared" ref="L101:R101" si="45">L102</f>
        <v>0</v>
      </c>
      <c r="M101" s="33">
        <f t="shared" si="45"/>
        <v>0</v>
      </c>
      <c r="N101" s="33">
        <f t="shared" si="45"/>
        <v>26421.800000000003</v>
      </c>
      <c r="O101" s="33">
        <f t="shared" si="45"/>
        <v>0</v>
      </c>
      <c r="P101" s="33">
        <f t="shared" si="45"/>
        <v>0</v>
      </c>
      <c r="Q101" s="33">
        <f t="shared" si="45"/>
        <v>0</v>
      </c>
      <c r="R101" s="33">
        <f t="shared" si="45"/>
        <v>28404.300000000003</v>
      </c>
      <c r="S101" s="12"/>
      <c r="T101" s="13"/>
    </row>
    <row r="102" spans="1:20" s="85" customFormat="1" ht="15.75" customHeight="1">
      <c r="A102" s="189" t="s">
        <v>120</v>
      </c>
      <c r="B102" s="190" t="s">
        <v>109</v>
      </c>
      <c r="C102" s="190" t="s">
        <v>111</v>
      </c>
      <c r="D102" s="191" t="s">
        <v>142</v>
      </c>
      <c r="E102" s="191" t="s">
        <v>111</v>
      </c>
      <c r="F102" s="192" t="s">
        <v>116</v>
      </c>
      <c r="G102" s="192" t="s">
        <v>326</v>
      </c>
      <c r="H102" s="193" t="s">
        <v>330</v>
      </c>
      <c r="I102" s="193" t="s">
        <v>121</v>
      </c>
      <c r="J102" s="41">
        <f>J103+J104+J105</f>
        <v>27317.100000000002</v>
      </c>
      <c r="K102" s="41">
        <f>K103+K104+K105</f>
        <v>-895.29999999999836</v>
      </c>
      <c r="L102" s="41">
        <f t="shared" ref="L102:R102" si="46">L103+L104+L105</f>
        <v>0</v>
      </c>
      <c r="M102" s="41">
        <f t="shared" si="46"/>
        <v>0</v>
      </c>
      <c r="N102" s="41">
        <f t="shared" si="46"/>
        <v>26421.800000000003</v>
      </c>
      <c r="O102" s="41">
        <f t="shared" si="46"/>
        <v>0</v>
      </c>
      <c r="P102" s="41">
        <f t="shared" si="46"/>
        <v>0</v>
      </c>
      <c r="Q102" s="41">
        <f t="shared" si="46"/>
        <v>0</v>
      </c>
      <c r="R102" s="41">
        <f t="shared" si="46"/>
        <v>28404.300000000003</v>
      </c>
      <c r="S102" s="12"/>
      <c r="T102" s="13"/>
    </row>
    <row r="103" spans="1:20" s="14" customFormat="1" ht="16.5" hidden="1" customHeight="1">
      <c r="A103" s="4" t="s">
        <v>380</v>
      </c>
      <c r="B103" s="38"/>
      <c r="C103" s="38"/>
      <c r="D103" s="39"/>
      <c r="E103" s="39"/>
      <c r="F103" s="194"/>
      <c r="G103" s="194"/>
      <c r="H103" s="195"/>
      <c r="I103" s="195" t="s">
        <v>369</v>
      </c>
      <c r="J103" s="2">
        <v>20776</v>
      </c>
      <c r="K103" s="2">
        <f>20088.4-J103</f>
        <v>-687.59999999999854</v>
      </c>
      <c r="L103" s="2"/>
      <c r="M103" s="2"/>
      <c r="N103" s="2">
        <f>SUM(J103:M103)</f>
        <v>20088.400000000001</v>
      </c>
      <c r="O103" s="2"/>
      <c r="P103" s="2"/>
      <c r="Q103" s="2"/>
      <c r="R103" s="2">
        <v>21643.4</v>
      </c>
      <c r="S103" s="12"/>
      <c r="T103" s="13"/>
    </row>
    <row r="104" spans="1:20" s="14" customFormat="1" ht="15.75" hidden="1" customHeight="1">
      <c r="A104" s="4" t="s">
        <v>381</v>
      </c>
      <c r="B104" s="38"/>
      <c r="C104" s="38"/>
      <c r="D104" s="39"/>
      <c r="E104" s="39"/>
      <c r="F104" s="194"/>
      <c r="G104" s="194"/>
      <c r="H104" s="195"/>
      <c r="I104" s="195" t="s">
        <v>371</v>
      </c>
      <c r="J104" s="2">
        <v>290.89999999999998</v>
      </c>
      <c r="K104" s="2"/>
      <c r="L104" s="2"/>
      <c r="M104" s="2"/>
      <c r="N104" s="2">
        <f>SUM(J104:M104)</f>
        <v>290.89999999999998</v>
      </c>
      <c r="O104" s="2"/>
      <c r="P104" s="2"/>
      <c r="Q104" s="2"/>
      <c r="R104" s="2">
        <v>290.89999999999998</v>
      </c>
      <c r="S104" s="12"/>
      <c r="T104" s="13"/>
    </row>
    <row r="105" spans="1:20" s="14" customFormat="1" ht="13.5" hidden="1" customHeight="1">
      <c r="A105" s="4" t="s">
        <v>382</v>
      </c>
      <c r="B105" s="38"/>
      <c r="C105" s="38"/>
      <c r="D105" s="39"/>
      <c r="E105" s="39"/>
      <c r="F105" s="194"/>
      <c r="G105" s="194"/>
      <c r="H105" s="195"/>
      <c r="I105" s="195" t="s">
        <v>370</v>
      </c>
      <c r="J105" s="2">
        <v>6250.2</v>
      </c>
      <c r="K105" s="2">
        <f>6042.5-J105</f>
        <v>-207.69999999999982</v>
      </c>
      <c r="L105" s="2"/>
      <c r="M105" s="2"/>
      <c r="N105" s="2">
        <f>SUM(J105:M105)</f>
        <v>6042.5</v>
      </c>
      <c r="O105" s="2"/>
      <c r="P105" s="2"/>
      <c r="Q105" s="2"/>
      <c r="R105" s="2">
        <v>6470</v>
      </c>
      <c r="S105" s="12"/>
      <c r="T105" s="13"/>
    </row>
    <row r="106" spans="1:20" s="19" customFormat="1" ht="25.5" customHeight="1">
      <c r="A106" s="20" t="s">
        <v>132</v>
      </c>
      <c r="B106" s="80" t="s">
        <v>109</v>
      </c>
      <c r="C106" s="80" t="s">
        <v>111</v>
      </c>
      <c r="D106" s="87" t="s">
        <v>142</v>
      </c>
      <c r="E106" s="28" t="s">
        <v>111</v>
      </c>
      <c r="F106" s="29" t="s">
        <v>116</v>
      </c>
      <c r="G106" s="29" t="s">
        <v>326</v>
      </c>
      <c r="H106" s="1" t="s">
        <v>330</v>
      </c>
      <c r="I106" s="204" t="s">
        <v>133</v>
      </c>
      <c r="J106" s="34">
        <f>J107</f>
        <v>3964.4</v>
      </c>
      <c r="K106" s="34">
        <f>K107</f>
        <v>258.39999999999998</v>
      </c>
      <c r="L106" s="34">
        <f t="shared" ref="L106:R106" si="47">L107</f>
        <v>0</v>
      </c>
      <c r="M106" s="34">
        <f t="shared" si="47"/>
        <v>0</v>
      </c>
      <c r="N106" s="34">
        <f t="shared" si="47"/>
        <v>4222.8</v>
      </c>
      <c r="O106" s="34">
        <f t="shared" si="47"/>
        <v>0</v>
      </c>
      <c r="P106" s="34">
        <f t="shared" si="47"/>
        <v>0</v>
      </c>
      <c r="Q106" s="34">
        <f t="shared" si="47"/>
        <v>0</v>
      </c>
      <c r="R106" s="34">
        <f t="shared" si="47"/>
        <v>6837.2</v>
      </c>
      <c r="S106" s="12"/>
      <c r="T106" s="13"/>
    </row>
    <row r="107" spans="1:20" s="85" customFormat="1" ht="24.75" customHeight="1">
      <c r="A107" s="189" t="s">
        <v>134</v>
      </c>
      <c r="B107" s="207" t="s">
        <v>109</v>
      </c>
      <c r="C107" s="207" t="s">
        <v>111</v>
      </c>
      <c r="D107" s="208" t="s">
        <v>142</v>
      </c>
      <c r="E107" s="209" t="s">
        <v>111</v>
      </c>
      <c r="F107" s="210" t="s">
        <v>116</v>
      </c>
      <c r="G107" s="210" t="s">
        <v>326</v>
      </c>
      <c r="H107" s="211" t="s">
        <v>330</v>
      </c>
      <c r="I107" s="212" t="s">
        <v>135</v>
      </c>
      <c r="J107" s="42">
        <f>J108+J109</f>
        <v>3964.4</v>
      </c>
      <c r="K107" s="42">
        <f>K108+K109</f>
        <v>258.39999999999998</v>
      </c>
      <c r="L107" s="42">
        <f t="shared" ref="L107:R107" si="48">L108+L109</f>
        <v>0</v>
      </c>
      <c r="M107" s="42">
        <f t="shared" si="48"/>
        <v>0</v>
      </c>
      <c r="N107" s="42">
        <f t="shared" si="48"/>
        <v>4222.8</v>
      </c>
      <c r="O107" s="42">
        <f t="shared" si="48"/>
        <v>0</v>
      </c>
      <c r="P107" s="42">
        <f t="shared" si="48"/>
        <v>0</v>
      </c>
      <c r="Q107" s="42">
        <f t="shared" si="48"/>
        <v>0</v>
      </c>
      <c r="R107" s="42">
        <f t="shared" si="48"/>
        <v>6837.2</v>
      </c>
      <c r="S107" s="12"/>
      <c r="T107" s="13"/>
    </row>
    <row r="108" spans="1:20" s="14" customFormat="1" ht="15" hidden="1" customHeight="1">
      <c r="A108" s="4" t="s">
        <v>374</v>
      </c>
      <c r="B108" s="5"/>
      <c r="C108" s="5"/>
      <c r="D108" s="6"/>
      <c r="E108" s="7"/>
      <c r="F108" s="8"/>
      <c r="G108" s="8"/>
      <c r="H108" s="9"/>
      <c r="I108" s="10" t="s">
        <v>372</v>
      </c>
      <c r="J108" s="2">
        <f>725.4+220</f>
        <v>945.4</v>
      </c>
      <c r="K108" s="2"/>
      <c r="L108" s="2"/>
      <c r="M108" s="2"/>
      <c r="N108" s="2">
        <f>SUM(J108:M108)</f>
        <v>945.4</v>
      </c>
      <c r="O108" s="2"/>
      <c r="P108" s="2"/>
      <c r="Q108" s="2"/>
      <c r="R108" s="2">
        <v>916</v>
      </c>
      <c r="S108" s="12"/>
      <c r="T108" s="13"/>
    </row>
    <row r="109" spans="1:20" s="14" customFormat="1" ht="14.25" hidden="1" customHeight="1">
      <c r="A109" s="4" t="s">
        <v>375</v>
      </c>
      <c r="B109" s="5"/>
      <c r="C109" s="5"/>
      <c r="D109" s="6"/>
      <c r="E109" s="7"/>
      <c r="F109" s="366"/>
      <c r="G109" s="366"/>
      <c r="H109" s="367"/>
      <c r="I109" s="10" t="s">
        <v>373</v>
      </c>
      <c r="J109" s="2">
        <v>3019</v>
      </c>
      <c r="K109" s="2">
        <v>258.39999999999998</v>
      </c>
      <c r="L109" s="2"/>
      <c r="M109" s="2"/>
      <c r="N109" s="2">
        <f>SUM(J109:M109)</f>
        <v>3277.4</v>
      </c>
      <c r="O109" s="2"/>
      <c r="P109" s="2"/>
      <c r="Q109" s="2"/>
      <c r="R109" s="2">
        <v>5921.2</v>
      </c>
      <c r="S109" s="12"/>
      <c r="T109" s="13"/>
    </row>
    <row r="110" spans="1:20" s="14" customFormat="1" ht="14.25" hidden="1" customHeight="1">
      <c r="A110" s="20" t="s">
        <v>165</v>
      </c>
      <c r="B110" s="5" t="s">
        <v>109</v>
      </c>
      <c r="C110" s="5" t="s">
        <v>111</v>
      </c>
      <c r="D110" s="6" t="s">
        <v>142</v>
      </c>
      <c r="E110" s="28" t="s">
        <v>111</v>
      </c>
      <c r="F110" s="29" t="s">
        <v>114</v>
      </c>
      <c r="G110" s="29" t="s">
        <v>326</v>
      </c>
      <c r="H110" s="1" t="s">
        <v>330</v>
      </c>
      <c r="I110" s="18">
        <v>300</v>
      </c>
      <c r="J110" s="32">
        <f t="shared" ref="J110:R111" si="49">J111</f>
        <v>0</v>
      </c>
      <c r="K110" s="32">
        <f t="shared" si="49"/>
        <v>0</v>
      </c>
      <c r="L110" s="32">
        <f t="shared" si="49"/>
        <v>0</v>
      </c>
      <c r="M110" s="32">
        <f t="shared" si="49"/>
        <v>0</v>
      </c>
      <c r="N110" s="32">
        <f t="shared" si="49"/>
        <v>0</v>
      </c>
      <c r="O110" s="32">
        <f t="shared" si="49"/>
        <v>0</v>
      </c>
      <c r="P110" s="32">
        <f t="shared" si="49"/>
        <v>0</v>
      </c>
      <c r="Q110" s="32">
        <f t="shared" si="49"/>
        <v>0</v>
      </c>
      <c r="R110" s="32">
        <f t="shared" si="49"/>
        <v>0</v>
      </c>
      <c r="S110" s="12"/>
      <c r="T110" s="13"/>
    </row>
    <row r="111" spans="1:20" s="26" customFormat="1" ht="21.75" hidden="1" customHeight="1">
      <c r="A111" s="189" t="s">
        <v>166</v>
      </c>
      <c r="B111" s="207" t="s">
        <v>109</v>
      </c>
      <c r="C111" s="207" t="s">
        <v>111</v>
      </c>
      <c r="D111" s="208" t="s">
        <v>142</v>
      </c>
      <c r="E111" s="209" t="s">
        <v>111</v>
      </c>
      <c r="F111" s="210" t="s">
        <v>114</v>
      </c>
      <c r="G111" s="210" t="s">
        <v>326</v>
      </c>
      <c r="H111" s="211" t="s">
        <v>330</v>
      </c>
      <c r="I111" s="62">
        <v>320</v>
      </c>
      <c r="J111" s="205">
        <f t="shared" si="49"/>
        <v>0</v>
      </c>
      <c r="K111" s="205">
        <f t="shared" si="49"/>
        <v>0</v>
      </c>
      <c r="L111" s="205">
        <f t="shared" si="49"/>
        <v>0</v>
      </c>
      <c r="M111" s="205">
        <f t="shared" si="49"/>
        <v>0</v>
      </c>
      <c r="N111" s="205">
        <f t="shared" si="49"/>
        <v>0</v>
      </c>
      <c r="O111" s="205">
        <f t="shared" si="49"/>
        <v>0</v>
      </c>
      <c r="P111" s="205">
        <f t="shared" si="49"/>
        <v>0</v>
      </c>
      <c r="Q111" s="205">
        <f t="shared" si="49"/>
        <v>0</v>
      </c>
      <c r="R111" s="205">
        <f t="shared" si="49"/>
        <v>0</v>
      </c>
      <c r="S111" s="12"/>
      <c r="T111" s="13"/>
    </row>
    <row r="112" spans="1:20" s="19" customFormat="1" ht="22.5" hidden="1">
      <c r="A112" s="4" t="s">
        <v>175</v>
      </c>
      <c r="B112" s="5"/>
      <c r="C112" s="5"/>
      <c r="D112" s="6"/>
      <c r="E112" s="7"/>
      <c r="F112" s="8"/>
      <c r="G112" s="8"/>
      <c r="H112" s="9"/>
      <c r="I112" s="10" t="s">
        <v>174</v>
      </c>
      <c r="J112" s="2">
        <v>0</v>
      </c>
      <c r="K112" s="2"/>
      <c r="L112" s="2"/>
      <c r="M112" s="2"/>
      <c r="N112" s="2">
        <f>SUM(J112:M112)</f>
        <v>0</v>
      </c>
      <c r="O112" s="2"/>
      <c r="P112" s="2"/>
      <c r="Q112" s="2"/>
      <c r="R112" s="2"/>
      <c r="S112" s="12"/>
      <c r="T112" s="13"/>
    </row>
    <row r="113" spans="1:20" s="19" customFormat="1" ht="13.5" customHeight="1">
      <c r="A113" s="20" t="s">
        <v>136</v>
      </c>
      <c r="B113" s="80" t="s">
        <v>109</v>
      </c>
      <c r="C113" s="80" t="s">
        <v>111</v>
      </c>
      <c r="D113" s="87" t="s">
        <v>142</v>
      </c>
      <c r="E113" s="28" t="s">
        <v>111</v>
      </c>
      <c r="F113" s="29" t="s">
        <v>116</v>
      </c>
      <c r="G113" s="29" t="s">
        <v>326</v>
      </c>
      <c r="H113" s="1" t="s">
        <v>330</v>
      </c>
      <c r="I113" s="204" t="s">
        <v>137</v>
      </c>
      <c r="J113" s="34">
        <f>J114</f>
        <v>1677.1999999999998</v>
      </c>
      <c r="K113" s="34">
        <f>K114</f>
        <v>0</v>
      </c>
      <c r="L113" s="34">
        <f t="shared" ref="L113:R113" si="50">L114</f>
        <v>0</v>
      </c>
      <c r="M113" s="34">
        <f t="shared" si="50"/>
        <v>0</v>
      </c>
      <c r="N113" s="34">
        <f t="shared" si="50"/>
        <v>1677.1999999999998</v>
      </c>
      <c r="O113" s="34">
        <f t="shared" si="50"/>
        <v>0</v>
      </c>
      <c r="P113" s="34">
        <f t="shared" si="50"/>
        <v>0</v>
      </c>
      <c r="Q113" s="34">
        <f t="shared" si="50"/>
        <v>0</v>
      </c>
      <c r="R113" s="34">
        <f t="shared" si="50"/>
        <v>1964.4</v>
      </c>
      <c r="S113" s="12"/>
      <c r="T113" s="13"/>
    </row>
    <row r="114" spans="1:20" s="85" customFormat="1" ht="14.25" customHeight="1">
      <c r="A114" s="189" t="s">
        <v>138</v>
      </c>
      <c r="B114" s="207" t="s">
        <v>109</v>
      </c>
      <c r="C114" s="207" t="s">
        <v>111</v>
      </c>
      <c r="D114" s="208" t="s">
        <v>142</v>
      </c>
      <c r="E114" s="209" t="s">
        <v>111</v>
      </c>
      <c r="F114" s="210" t="s">
        <v>116</v>
      </c>
      <c r="G114" s="210" t="s">
        <v>326</v>
      </c>
      <c r="H114" s="211" t="s">
        <v>330</v>
      </c>
      <c r="I114" s="212" t="s">
        <v>139</v>
      </c>
      <c r="J114" s="42">
        <f>J115+J116+J117</f>
        <v>1677.1999999999998</v>
      </c>
      <c r="K114" s="42">
        <f>K115+K116+K117</f>
        <v>0</v>
      </c>
      <c r="L114" s="42">
        <f t="shared" ref="L114:R114" si="51">L115+L116+L117</f>
        <v>0</v>
      </c>
      <c r="M114" s="42">
        <f t="shared" si="51"/>
        <v>0</v>
      </c>
      <c r="N114" s="42">
        <f t="shared" si="51"/>
        <v>1677.1999999999998</v>
      </c>
      <c r="O114" s="42">
        <f t="shared" si="51"/>
        <v>0</v>
      </c>
      <c r="P114" s="42">
        <f t="shared" si="51"/>
        <v>0</v>
      </c>
      <c r="Q114" s="42">
        <f t="shared" si="51"/>
        <v>0</v>
      </c>
      <c r="R114" s="42">
        <f t="shared" si="51"/>
        <v>1964.4</v>
      </c>
      <c r="S114" s="12"/>
      <c r="T114" s="13"/>
    </row>
    <row r="115" spans="1:20" s="19" customFormat="1" ht="12.75" hidden="1" customHeight="1">
      <c r="A115" s="4" t="s">
        <v>378</v>
      </c>
      <c r="B115" s="5"/>
      <c r="C115" s="5"/>
      <c r="D115" s="6"/>
      <c r="E115" s="7"/>
      <c r="F115" s="8"/>
      <c r="G115" s="8"/>
      <c r="H115" s="9"/>
      <c r="I115" s="10" t="s">
        <v>376</v>
      </c>
      <c r="J115" s="2">
        <v>1577.5</v>
      </c>
      <c r="K115" s="2"/>
      <c r="L115" s="2"/>
      <c r="M115" s="2"/>
      <c r="N115" s="2">
        <f>SUM(J115:M115)</f>
        <v>1577.5</v>
      </c>
      <c r="O115" s="2"/>
      <c r="P115" s="2"/>
      <c r="Q115" s="2"/>
      <c r="R115" s="2">
        <v>1887.4</v>
      </c>
      <c r="S115" s="12"/>
      <c r="T115" s="13"/>
    </row>
    <row r="116" spans="1:20" s="19" customFormat="1" ht="12" hidden="1" customHeight="1">
      <c r="A116" s="4" t="s">
        <v>379</v>
      </c>
      <c r="B116" s="5"/>
      <c r="C116" s="5"/>
      <c r="D116" s="6"/>
      <c r="E116" s="7"/>
      <c r="F116" s="8"/>
      <c r="G116" s="8"/>
      <c r="H116" s="9"/>
      <c r="I116" s="10" t="s">
        <v>377</v>
      </c>
      <c r="J116" s="2">
        <v>88.6</v>
      </c>
      <c r="K116" s="2"/>
      <c r="L116" s="2"/>
      <c r="M116" s="2"/>
      <c r="N116" s="2">
        <f>SUM(J116:M116)</f>
        <v>88.6</v>
      </c>
      <c r="O116" s="2"/>
      <c r="P116" s="2"/>
      <c r="Q116" s="2"/>
      <c r="R116" s="2">
        <v>68</v>
      </c>
      <c r="S116" s="12"/>
      <c r="T116" s="13"/>
    </row>
    <row r="117" spans="1:20" s="19" customFormat="1" ht="12.75" hidden="1" customHeight="1">
      <c r="A117" s="4" t="s">
        <v>36</v>
      </c>
      <c r="B117" s="5"/>
      <c r="C117" s="5"/>
      <c r="D117" s="6"/>
      <c r="E117" s="7"/>
      <c r="F117" s="8"/>
      <c r="G117" s="8"/>
      <c r="H117" s="9"/>
      <c r="I117" s="10" t="s">
        <v>173</v>
      </c>
      <c r="J117" s="2">
        <v>11.1</v>
      </c>
      <c r="K117" s="2"/>
      <c r="L117" s="2"/>
      <c r="M117" s="2"/>
      <c r="N117" s="2">
        <f>SUM(J117:M117)</f>
        <v>11.1</v>
      </c>
      <c r="O117" s="2"/>
      <c r="P117" s="2"/>
      <c r="Q117" s="2"/>
      <c r="R117" s="2">
        <v>9</v>
      </c>
      <c r="S117" s="12"/>
      <c r="T117" s="13"/>
    </row>
    <row r="118" spans="1:20" s="85" customFormat="1" ht="39" hidden="1" customHeight="1">
      <c r="A118" s="223" t="s">
        <v>750</v>
      </c>
      <c r="B118" s="77" t="s">
        <v>109</v>
      </c>
      <c r="C118" s="77" t="s">
        <v>111</v>
      </c>
      <c r="D118" s="196" t="s">
        <v>142</v>
      </c>
      <c r="E118" s="134" t="s">
        <v>277</v>
      </c>
      <c r="F118" s="135" t="s">
        <v>114</v>
      </c>
      <c r="G118" s="135" t="s">
        <v>326</v>
      </c>
      <c r="H118" s="136" t="s">
        <v>327</v>
      </c>
      <c r="I118" s="224"/>
      <c r="J118" s="225">
        <f t="shared" ref="J118:R120" si="52">J119</f>
        <v>526.5</v>
      </c>
      <c r="K118" s="225">
        <f t="shared" si="52"/>
        <v>-526.5</v>
      </c>
      <c r="L118" s="225">
        <f t="shared" si="52"/>
        <v>0</v>
      </c>
      <c r="M118" s="225">
        <f t="shared" si="52"/>
        <v>0</v>
      </c>
      <c r="N118" s="225">
        <f t="shared" si="52"/>
        <v>0</v>
      </c>
      <c r="O118" s="225">
        <f t="shared" si="52"/>
        <v>0</v>
      </c>
      <c r="P118" s="225">
        <f t="shared" si="52"/>
        <v>0</v>
      </c>
      <c r="Q118" s="225">
        <f t="shared" si="52"/>
        <v>0</v>
      </c>
      <c r="R118" s="225">
        <f t="shared" si="52"/>
        <v>0</v>
      </c>
      <c r="S118" s="12"/>
      <c r="T118" s="13"/>
    </row>
    <row r="119" spans="1:20" s="19" customFormat="1" ht="28.5" hidden="1" customHeight="1">
      <c r="A119" s="20" t="s">
        <v>244</v>
      </c>
      <c r="B119" s="80" t="s">
        <v>109</v>
      </c>
      <c r="C119" s="80" t="s">
        <v>111</v>
      </c>
      <c r="D119" s="87" t="s">
        <v>142</v>
      </c>
      <c r="E119" s="28" t="s">
        <v>277</v>
      </c>
      <c r="F119" s="29" t="s">
        <v>114</v>
      </c>
      <c r="G119" s="29" t="s">
        <v>326</v>
      </c>
      <c r="H119" s="1" t="s">
        <v>346</v>
      </c>
      <c r="I119" s="1"/>
      <c r="J119" s="32">
        <f t="shared" si="52"/>
        <v>526.5</v>
      </c>
      <c r="K119" s="32">
        <f t="shared" si="52"/>
        <v>-526.5</v>
      </c>
      <c r="L119" s="32">
        <f t="shared" si="52"/>
        <v>0</v>
      </c>
      <c r="M119" s="32">
        <f t="shared" si="52"/>
        <v>0</v>
      </c>
      <c r="N119" s="32">
        <f t="shared" si="52"/>
        <v>0</v>
      </c>
      <c r="O119" s="32">
        <f t="shared" si="52"/>
        <v>0</v>
      </c>
      <c r="P119" s="32">
        <f t="shared" si="52"/>
        <v>0</v>
      </c>
      <c r="Q119" s="32">
        <f t="shared" si="52"/>
        <v>0</v>
      </c>
      <c r="R119" s="32">
        <f t="shared" si="52"/>
        <v>0</v>
      </c>
      <c r="S119" s="12"/>
      <c r="T119" s="13"/>
    </row>
    <row r="120" spans="1:20" s="19" customFormat="1" ht="17.25" hidden="1" customHeight="1">
      <c r="A120" s="20" t="s">
        <v>132</v>
      </c>
      <c r="B120" s="80" t="s">
        <v>109</v>
      </c>
      <c r="C120" s="80" t="s">
        <v>111</v>
      </c>
      <c r="D120" s="87" t="s">
        <v>142</v>
      </c>
      <c r="E120" s="28" t="s">
        <v>277</v>
      </c>
      <c r="F120" s="29" t="s">
        <v>114</v>
      </c>
      <c r="G120" s="29" t="s">
        <v>326</v>
      </c>
      <c r="H120" s="1" t="s">
        <v>346</v>
      </c>
      <c r="I120" s="204" t="s">
        <v>133</v>
      </c>
      <c r="J120" s="34">
        <f t="shared" si="52"/>
        <v>526.5</v>
      </c>
      <c r="K120" s="34">
        <f t="shared" si="52"/>
        <v>-526.5</v>
      </c>
      <c r="L120" s="34">
        <f t="shared" si="52"/>
        <v>0</v>
      </c>
      <c r="M120" s="34">
        <f t="shared" si="52"/>
        <v>0</v>
      </c>
      <c r="N120" s="34">
        <f t="shared" si="52"/>
        <v>0</v>
      </c>
      <c r="O120" s="34">
        <f t="shared" si="52"/>
        <v>0</v>
      </c>
      <c r="P120" s="34">
        <f t="shared" si="52"/>
        <v>0</v>
      </c>
      <c r="Q120" s="34">
        <f t="shared" si="52"/>
        <v>0</v>
      </c>
      <c r="R120" s="34">
        <f t="shared" si="52"/>
        <v>0</v>
      </c>
      <c r="S120" s="12"/>
      <c r="T120" s="13"/>
    </row>
    <row r="121" spans="1:20" s="85" customFormat="1" ht="24.75" hidden="1" customHeight="1">
      <c r="A121" s="189" t="s">
        <v>404</v>
      </c>
      <c r="B121" s="207" t="s">
        <v>109</v>
      </c>
      <c r="C121" s="207" t="s">
        <v>111</v>
      </c>
      <c r="D121" s="208" t="s">
        <v>142</v>
      </c>
      <c r="E121" s="209" t="s">
        <v>277</v>
      </c>
      <c r="F121" s="210" t="s">
        <v>114</v>
      </c>
      <c r="G121" s="210" t="s">
        <v>326</v>
      </c>
      <c r="H121" s="211" t="s">
        <v>346</v>
      </c>
      <c r="I121" s="212" t="s">
        <v>135</v>
      </c>
      <c r="J121" s="42">
        <f>J123+J122</f>
        <v>526.5</v>
      </c>
      <c r="K121" s="42">
        <f>K123+K122</f>
        <v>-526.5</v>
      </c>
      <c r="L121" s="42">
        <f t="shared" ref="L121:R121" si="53">L123+L122</f>
        <v>0</v>
      </c>
      <c r="M121" s="42">
        <f t="shared" si="53"/>
        <v>0</v>
      </c>
      <c r="N121" s="42">
        <f t="shared" si="53"/>
        <v>0</v>
      </c>
      <c r="O121" s="42">
        <f t="shared" si="53"/>
        <v>0</v>
      </c>
      <c r="P121" s="42">
        <f t="shared" si="53"/>
        <v>0</v>
      </c>
      <c r="Q121" s="42">
        <f t="shared" si="53"/>
        <v>0</v>
      </c>
      <c r="R121" s="42">
        <f t="shared" si="53"/>
        <v>0</v>
      </c>
      <c r="S121" s="12"/>
      <c r="T121" s="13"/>
    </row>
    <row r="122" spans="1:20" s="14" customFormat="1" ht="26.25" hidden="1" customHeight="1">
      <c r="A122" s="4" t="s">
        <v>634</v>
      </c>
      <c r="B122" s="5"/>
      <c r="C122" s="5"/>
      <c r="D122" s="6"/>
      <c r="E122" s="7"/>
      <c r="F122" s="8"/>
      <c r="G122" s="8"/>
      <c r="H122" s="9"/>
      <c r="I122" s="10"/>
      <c r="J122" s="11">
        <v>405.1</v>
      </c>
      <c r="K122" s="11">
        <v>-405.1</v>
      </c>
      <c r="L122" s="11"/>
      <c r="M122" s="11"/>
      <c r="N122" s="2">
        <f>SUM(J122:M122)</f>
        <v>0</v>
      </c>
      <c r="O122" s="11"/>
      <c r="P122" s="11"/>
      <c r="Q122" s="11"/>
      <c r="R122" s="2">
        <f>N122+Q122</f>
        <v>0</v>
      </c>
      <c r="S122" s="12"/>
      <c r="T122" s="13"/>
    </row>
    <row r="123" spans="1:20" s="14" customFormat="1" ht="15" hidden="1" customHeight="1">
      <c r="A123" s="4" t="s">
        <v>635</v>
      </c>
      <c r="B123" s="5"/>
      <c r="C123" s="5"/>
      <c r="D123" s="6"/>
      <c r="E123" s="7"/>
      <c r="F123" s="8"/>
      <c r="G123" s="8"/>
      <c r="H123" s="9"/>
      <c r="I123" s="10"/>
      <c r="J123" s="11">
        <v>121.4</v>
      </c>
      <c r="K123" s="11">
        <v>-121.4</v>
      </c>
      <c r="L123" s="11"/>
      <c r="M123" s="11"/>
      <c r="N123" s="2">
        <f>SUM(J123:M123)</f>
        <v>0</v>
      </c>
      <c r="O123" s="11"/>
      <c r="P123" s="11"/>
      <c r="Q123" s="11"/>
      <c r="R123" s="2">
        <f>N123+Q123</f>
        <v>0</v>
      </c>
      <c r="S123" s="12"/>
      <c r="T123" s="13"/>
    </row>
    <row r="124" spans="1:20" s="19" customFormat="1" ht="27.75" hidden="1" customHeight="1">
      <c r="A124" s="213" t="s">
        <v>57</v>
      </c>
      <c r="B124" s="177" t="s">
        <v>109</v>
      </c>
      <c r="C124" s="177" t="s">
        <v>111</v>
      </c>
      <c r="D124" s="178" t="s">
        <v>142</v>
      </c>
      <c r="E124" s="178" t="s">
        <v>61</v>
      </c>
      <c r="F124" s="179" t="s">
        <v>114</v>
      </c>
      <c r="G124" s="179" t="s">
        <v>326</v>
      </c>
      <c r="H124" s="180" t="s">
        <v>327</v>
      </c>
      <c r="I124" s="180"/>
      <c r="J124" s="181">
        <f t="shared" ref="J124:R127" si="54">J125</f>
        <v>0</v>
      </c>
      <c r="K124" s="181">
        <f t="shared" si="54"/>
        <v>0</v>
      </c>
      <c r="L124" s="181">
        <f t="shared" si="54"/>
        <v>0</v>
      </c>
      <c r="M124" s="181">
        <f t="shared" si="54"/>
        <v>0</v>
      </c>
      <c r="N124" s="181">
        <f t="shared" si="54"/>
        <v>0</v>
      </c>
      <c r="O124" s="181">
        <f t="shared" si="54"/>
        <v>0</v>
      </c>
      <c r="P124" s="181">
        <f t="shared" si="54"/>
        <v>0</v>
      </c>
      <c r="Q124" s="181">
        <f t="shared" si="54"/>
        <v>0</v>
      </c>
      <c r="R124" s="181">
        <f t="shared" si="54"/>
        <v>0</v>
      </c>
      <c r="S124" s="12"/>
      <c r="T124" s="13"/>
    </row>
    <row r="125" spans="1:20" s="19" customFormat="1" ht="15" hidden="1" customHeight="1">
      <c r="A125" s="82" t="s">
        <v>58</v>
      </c>
      <c r="B125" s="80" t="s">
        <v>109</v>
      </c>
      <c r="C125" s="80" t="s">
        <v>111</v>
      </c>
      <c r="D125" s="87" t="s">
        <v>142</v>
      </c>
      <c r="E125" s="28" t="s">
        <v>61</v>
      </c>
      <c r="F125" s="29" t="s">
        <v>114</v>
      </c>
      <c r="G125" s="29" t="s">
        <v>326</v>
      </c>
      <c r="H125" s="1" t="s">
        <v>59</v>
      </c>
      <c r="I125" s="204"/>
      <c r="J125" s="34">
        <f t="shared" si="54"/>
        <v>0</v>
      </c>
      <c r="K125" s="34">
        <f t="shared" si="54"/>
        <v>0</v>
      </c>
      <c r="L125" s="34">
        <f t="shared" si="54"/>
        <v>0</v>
      </c>
      <c r="M125" s="34">
        <f t="shared" si="54"/>
        <v>0</v>
      </c>
      <c r="N125" s="34">
        <f t="shared" si="54"/>
        <v>0</v>
      </c>
      <c r="O125" s="34">
        <f t="shared" si="54"/>
        <v>0</v>
      </c>
      <c r="P125" s="34">
        <f t="shared" si="54"/>
        <v>0</v>
      </c>
      <c r="Q125" s="34">
        <f t="shared" si="54"/>
        <v>0</v>
      </c>
      <c r="R125" s="34">
        <f t="shared" si="54"/>
        <v>0</v>
      </c>
      <c r="S125" s="12"/>
      <c r="T125" s="13"/>
    </row>
    <row r="126" spans="1:20" s="15" customFormat="1" ht="36.75" hidden="1" customHeight="1">
      <c r="A126" s="20" t="s">
        <v>118</v>
      </c>
      <c r="B126" s="16" t="s">
        <v>109</v>
      </c>
      <c r="C126" s="16" t="s">
        <v>111</v>
      </c>
      <c r="D126" s="17" t="s">
        <v>142</v>
      </c>
      <c r="E126" s="17" t="s">
        <v>61</v>
      </c>
      <c r="F126" s="188" t="s">
        <v>114</v>
      </c>
      <c r="G126" s="188" t="s">
        <v>326</v>
      </c>
      <c r="H126" s="3" t="s">
        <v>59</v>
      </c>
      <c r="I126" s="3" t="s">
        <v>119</v>
      </c>
      <c r="J126" s="33">
        <f t="shared" si="54"/>
        <v>0</v>
      </c>
      <c r="K126" s="33">
        <f t="shared" si="54"/>
        <v>0</v>
      </c>
      <c r="L126" s="33">
        <f t="shared" si="54"/>
        <v>0</v>
      </c>
      <c r="M126" s="33">
        <f t="shared" si="54"/>
        <v>0</v>
      </c>
      <c r="N126" s="33">
        <f t="shared" si="54"/>
        <v>0</v>
      </c>
      <c r="O126" s="33">
        <f t="shared" si="54"/>
        <v>0</v>
      </c>
      <c r="P126" s="33">
        <f t="shared" si="54"/>
        <v>0</v>
      </c>
      <c r="Q126" s="33">
        <f t="shared" si="54"/>
        <v>0</v>
      </c>
      <c r="R126" s="33">
        <f t="shared" si="54"/>
        <v>0</v>
      </c>
      <c r="S126" s="12"/>
      <c r="T126" s="13"/>
    </row>
    <row r="127" spans="1:20" s="26" customFormat="1" ht="12.75" hidden="1" customHeight="1">
      <c r="A127" s="189" t="s">
        <v>120</v>
      </c>
      <c r="B127" s="190" t="s">
        <v>109</v>
      </c>
      <c r="C127" s="190" t="s">
        <v>111</v>
      </c>
      <c r="D127" s="191" t="s">
        <v>142</v>
      </c>
      <c r="E127" s="191" t="s">
        <v>61</v>
      </c>
      <c r="F127" s="192" t="s">
        <v>114</v>
      </c>
      <c r="G127" s="192" t="s">
        <v>326</v>
      </c>
      <c r="H127" s="193" t="s">
        <v>59</v>
      </c>
      <c r="I127" s="193" t="s">
        <v>121</v>
      </c>
      <c r="J127" s="41">
        <f t="shared" si="54"/>
        <v>0</v>
      </c>
      <c r="K127" s="41">
        <f t="shared" si="54"/>
        <v>0</v>
      </c>
      <c r="L127" s="41">
        <f t="shared" si="54"/>
        <v>0</v>
      </c>
      <c r="M127" s="41">
        <f t="shared" si="54"/>
        <v>0</v>
      </c>
      <c r="N127" s="41">
        <f t="shared" si="54"/>
        <v>0</v>
      </c>
      <c r="O127" s="41">
        <f t="shared" si="54"/>
        <v>0</v>
      </c>
      <c r="P127" s="41">
        <f t="shared" si="54"/>
        <v>0</v>
      </c>
      <c r="Q127" s="41">
        <f t="shared" si="54"/>
        <v>0</v>
      </c>
      <c r="R127" s="41">
        <f t="shared" si="54"/>
        <v>0</v>
      </c>
      <c r="S127" s="12"/>
      <c r="T127" s="13"/>
    </row>
    <row r="128" spans="1:20" s="14" customFormat="1" ht="13.5" hidden="1" customHeight="1">
      <c r="A128" s="4" t="s">
        <v>60</v>
      </c>
      <c r="B128" s="38"/>
      <c r="C128" s="38"/>
      <c r="D128" s="39"/>
      <c r="E128" s="39"/>
      <c r="F128" s="194"/>
      <c r="G128" s="194"/>
      <c r="H128" s="195"/>
      <c r="I128" s="195" t="s">
        <v>371</v>
      </c>
      <c r="J128" s="2"/>
      <c r="K128" s="2"/>
      <c r="L128" s="2"/>
      <c r="M128" s="2"/>
      <c r="N128" s="2">
        <f>SUM(J128:M128)</f>
        <v>0</v>
      </c>
      <c r="O128" s="2"/>
      <c r="P128" s="2"/>
      <c r="Q128" s="2"/>
      <c r="R128" s="2">
        <f>N128+Q128</f>
        <v>0</v>
      </c>
      <c r="S128" s="12"/>
      <c r="T128" s="13"/>
    </row>
    <row r="129" spans="1:20" s="15" customFormat="1" ht="15" customHeight="1">
      <c r="A129" s="83" t="s">
        <v>15</v>
      </c>
      <c r="B129" s="177" t="s">
        <v>109</v>
      </c>
      <c r="C129" s="177" t="s">
        <v>111</v>
      </c>
      <c r="D129" s="178" t="s">
        <v>247</v>
      </c>
      <c r="E129" s="178"/>
      <c r="F129" s="179"/>
      <c r="G129" s="179"/>
      <c r="H129" s="180"/>
      <c r="I129" s="180"/>
      <c r="J129" s="181">
        <f t="shared" ref="J129:R132" si="55">J130</f>
        <v>0</v>
      </c>
      <c r="K129" s="181">
        <f t="shared" si="55"/>
        <v>0</v>
      </c>
      <c r="L129" s="181">
        <f t="shared" si="55"/>
        <v>0</v>
      </c>
      <c r="M129" s="181">
        <f t="shared" si="55"/>
        <v>140.6</v>
      </c>
      <c r="N129" s="181">
        <f t="shared" si="55"/>
        <v>140.6</v>
      </c>
      <c r="O129" s="181">
        <f t="shared" si="55"/>
        <v>0</v>
      </c>
      <c r="P129" s="181">
        <f t="shared" si="55"/>
        <v>0</v>
      </c>
      <c r="Q129" s="181">
        <f t="shared" si="55"/>
        <v>0</v>
      </c>
      <c r="R129" s="181">
        <f t="shared" si="55"/>
        <v>14.4</v>
      </c>
      <c r="S129" s="12"/>
      <c r="T129" s="13"/>
    </row>
    <row r="130" spans="1:20" s="19" customFormat="1" ht="14.25" customHeight="1">
      <c r="A130" s="83" t="s">
        <v>17</v>
      </c>
      <c r="B130" s="177" t="s">
        <v>109</v>
      </c>
      <c r="C130" s="177" t="s">
        <v>111</v>
      </c>
      <c r="D130" s="178" t="s">
        <v>247</v>
      </c>
      <c r="E130" s="178" t="s">
        <v>16</v>
      </c>
      <c r="F130" s="179" t="s">
        <v>114</v>
      </c>
      <c r="G130" s="179" t="s">
        <v>326</v>
      </c>
      <c r="H130" s="180" t="s">
        <v>327</v>
      </c>
      <c r="I130" s="180"/>
      <c r="J130" s="181">
        <f t="shared" si="55"/>
        <v>0</v>
      </c>
      <c r="K130" s="181">
        <f t="shared" si="55"/>
        <v>0</v>
      </c>
      <c r="L130" s="181">
        <f t="shared" si="55"/>
        <v>0</v>
      </c>
      <c r="M130" s="181">
        <f t="shared" si="55"/>
        <v>140.6</v>
      </c>
      <c r="N130" s="181">
        <f t="shared" si="55"/>
        <v>140.6</v>
      </c>
      <c r="O130" s="181">
        <f t="shared" si="55"/>
        <v>0</v>
      </c>
      <c r="P130" s="181">
        <f t="shared" si="55"/>
        <v>0</v>
      </c>
      <c r="Q130" s="181">
        <f t="shared" si="55"/>
        <v>0</v>
      </c>
      <c r="R130" s="181">
        <f t="shared" si="55"/>
        <v>14.4</v>
      </c>
      <c r="S130" s="12"/>
      <c r="T130" s="13"/>
    </row>
    <row r="131" spans="1:20" s="19" customFormat="1" ht="39.75" customHeight="1">
      <c r="A131" s="79" t="s">
        <v>19</v>
      </c>
      <c r="B131" s="16" t="s">
        <v>109</v>
      </c>
      <c r="C131" s="16" t="s">
        <v>111</v>
      </c>
      <c r="D131" s="17" t="s">
        <v>247</v>
      </c>
      <c r="E131" s="17" t="s">
        <v>16</v>
      </c>
      <c r="F131" s="188" t="s">
        <v>114</v>
      </c>
      <c r="G131" s="188" t="s">
        <v>326</v>
      </c>
      <c r="H131" s="3" t="s">
        <v>18</v>
      </c>
      <c r="I131" s="3"/>
      <c r="J131" s="33">
        <f t="shared" si="55"/>
        <v>0</v>
      </c>
      <c r="K131" s="33">
        <f t="shared" si="55"/>
        <v>0</v>
      </c>
      <c r="L131" s="33">
        <f t="shared" si="55"/>
        <v>0</v>
      </c>
      <c r="M131" s="33">
        <f t="shared" si="55"/>
        <v>140.6</v>
      </c>
      <c r="N131" s="33">
        <f t="shared" si="55"/>
        <v>140.6</v>
      </c>
      <c r="O131" s="33">
        <f t="shared" si="55"/>
        <v>0</v>
      </c>
      <c r="P131" s="33">
        <f t="shared" si="55"/>
        <v>0</v>
      </c>
      <c r="Q131" s="33">
        <f t="shared" si="55"/>
        <v>0</v>
      </c>
      <c r="R131" s="33">
        <f t="shared" si="55"/>
        <v>14.4</v>
      </c>
      <c r="S131" s="226"/>
      <c r="T131" s="227"/>
    </row>
    <row r="132" spans="1:20" s="19" customFormat="1" ht="21" customHeight="1">
      <c r="A132" s="20" t="s">
        <v>132</v>
      </c>
      <c r="B132" s="80" t="s">
        <v>109</v>
      </c>
      <c r="C132" s="80" t="s">
        <v>111</v>
      </c>
      <c r="D132" s="87" t="s">
        <v>247</v>
      </c>
      <c r="E132" s="28" t="s">
        <v>16</v>
      </c>
      <c r="F132" s="29" t="s">
        <v>114</v>
      </c>
      <c r="G132" s="29" t="s">
        <v>326</v>
      </c>
      <c r="H132" s="1" t="s">
        <v>18</v>
      </c>
      <c r="I132" s="204" t="s">
        <v>133</v>
      </c>
      <c r="J132" s="34">
        <f t="shared" si="55"/>
        <v>0</v>
      </c>
      <c r="K132" s="34">
        <f t="shared" si="55"/>
        <v>0</v>
      </c>
      <c r="L132" s="34">
        <f t="shared" si="55"/>
        <v>0</v>
      </c>
      <c r="M132" s="34">
        <f t="shared" si="55"/>
        <v>140.6</v>
      </c>
      <c r="N132" s="34">
        <f t="shared" si="55"/>
        <v>140.6</v>
      </c>
      <c r="O132" s="34">
        <f t="shared" si="55"/>
        <v>0</v>
      </c>
      <c r="P132" s="34">
        <f t="shared" si="55"/>
        <v>0</v>
      </c>
      <c r="Q132" s="34">
        <f t="shared" si="55"/>
        <v>0</v>
      </c>
      <c r="R132" s="34">
        <f t="shared" si="55"/>
        <v>14.4</v>
      </c>
      <c r="S132" s="12"/>
      <c r="T132" s="13"/>
    </row>
    <row r="133" spans="1:20" s="85" customFormat="1" ht="22.5" customHeight="1">
      <c r="A133" s="189" t="s">
        <v>134</v>
      </c>
      <c r="B133" s="207" t="s">
        <v>109</v>
      </c>
      <c r="C133" s="207" t="s">
        <v>111</v>
      </c>
      <c r="D133" s="208" t="s">
        <v>247</v>
      </c>
      <c r="E133" s="209" t="s">
        <v>16</v>
      </c>
      <c r="F133" s="210" t="s">
        <v>114</v>
      </c>
      <c r="G133" s="210" t="s">
        <v>326</v>
      </c>
      <c r="H133" s="211" t="s">
        <v>18</v>
      </c>
      <c r="I133" s="212" t="s">
        <v>135</v>
      </c>
      <c r="J133" s="205"/>
      <c r="K133" s="205"/>
      <c r="L133" s="205"/>
      <c r="M133" s="205">
        <v>140.6</v>
      </c>
      <c r="N133" s="2">
        <f>SUM(J133:M133)</f>
        <v>140.6</v>
      </c>
      <c r="O133" s="205"/>
      <c r="P133" s="205"/>
      <c r="Q133" s="205"/>
      <c r="R133" s="2">
        <v>14.4</v>
      </c>
      <c r="S133" s="12"/>
      <c r="T133" s="13"/>
    </row>
    <row r="134" spans="1:20" s="15" customFormat="1" ht="25.5" customHeight="1">
      <c r="A134" s="83" t="s">
        <v>147</v>
      </c>
      <c r="B134" s="177" t="s">
        <v>109</v>
      </c>
      <c r="C134" s="177" t="s">
        <v>111</v>
      </c>
      <c r="D134" s="178" t="s">
        <v>148</v>
      </c>
      <c r="E134" s="178"/>
      <c r="F134" s="179"/>
      <c r="G134" s="179"/>
      <c r="H134" s="180"/>
      <c r="I134" s="180"/>
      <c r="J134" s="181">
        <f>J135+J154+J169</f>
        <v>9705.4000000000015</v>
      </c>
      <c r="K134" s="181">
        <f>K135+K154+K169</f>
        <v>-351.40000000000072</v>
      </c>
      <c r="L134" s="181">
        <f t="shared" ref="L134:R134" si="56">L135+L154+L169</f>
        <v>0</v>
      </c>
      <c r="M134" s="181">
        <f t="shared" si="56"/>
        <v>0</v>
      </c>
      <c r="N134" s="181">
        <f t="shared" si="56"/>
        <v>9354</v>
      </c>
      <c r="O134" s="181">
        <f t="shared" si="56"/>
        <v>0</v>
      </c>
      <c r="P134" s="181">
        <f t="shared" si="56"/>
        <v>0</v>
      </c>
      <c r="Q134" s="181">
        <f t="shared" si="56"/>
        <v>0</v>
      </c>
      <c r="R134" s="181">
        <f t="shared" si="56"/>
        <v>9665.9</v>
      </c>
      <c r="S134" s="12"/>
      <c r="T134" s="13"/>
    </row>
    <row r="135" spans="1:20" s="19" customFormat="1" ht="41.25" customHeight="1">
      <c r="A135" s="176" t="s">
        <v>805</v>
      </c>
      <c r="B135" s="177" t="s">
        <v>109</v>
      </c>
      <c r="C135" s="177" t="s">
        <v>111</v>
      </c>
      <c r="D135" s="178" t="s">
        <v>148</v>
      </c>
      <c r="E135" s="178" t="s">
        <v>113</v>
      </c>
      <c r="F135" s="179" t="s">
        <v>114</v>
      </c>
      <c r="G135" s="179" t="s">
        <v>326</v>
      </c>
      <c r="H135" s="180" t="s">
        <v>327</v>
      </c>
      <c r="I135" s="180"/>
      <c r="J135" s="181">
        <f t="shared" ref="J135:R136" si="57">J136</f>
        <v>8110.8000000000011</v>
      </c>
      <c r="K135" s="181">
        <f t="shared" si="57"/>
        <v>-292.20000000000073</v>
      </c>
      <c r="L135" s="181">
        <f t="shared" si="57"/>
        <v>0</v>
      </c>
      <c r="M135" s="181">
        <f t="shared" si="57"/>
        <v>0</v>
      </c>
      <c r="N135" s="181">
        <f t="shared" si="57"/>
        <v>7818.6</v>
      </c>
      <c r="O135" s="181">
        <f t="shared" si="57"/>
        <v>0</v>
      </c>
      <c r="P135" s="181">
        <f t="shared" si="57"/>
        <v>0</v>
      </c>
      <c r="Q135" s="181">
        <f t="shared" si="57"/>
        <v>0</v>
      </c>
      <c r="R135" s="181">
        <f t="shared" si="57"/>
        <v>8034.4</v>
      </c>
      <c r="S135" s="12"/>
      <c r="T135" s="13"/>
    </row>
    <row r="136" spans="1:20" s="187" customFormat="1" ht="24" customHeight="1">
      <c r="A136" s="82" t="s">
        <v>810</v>
      </c>
      <c r="B136" s="200" t="s">
        <v>109</v>
      </c>
      <c r="C136" s="200" t="s">
        <v>111</v>
      </c>
      <c r="D136" s="201" t="s">
        <v>148</v>
      </c>
      <c r="E136" s="201" t="s">
        <v>113</v>
      </c>
      <c r="F136" s="228" t="s">
        <v>116</v>
      </c>
      <c r="G136" s="228" t="s">
        <v>326</v>
      </c>
      <c r="H136" s="202" t="s">
        <v>327</v>
      </c>
      <c r="I136" s="202"/>
      <c r="J136" s="203">
        <f t="shared" si="57"/>
        <v>8110.8000000000011</v>
      </c>
      <c r="K136" s="203">
        <f t="shared" si="57"/>
        <v>-292.20000000000073</v>
      </c>
      <c r="L136" s="203">
        <f t="shared" si="57"/>
        <v>0</v>
      </c>
      <c r="M136" s="203">
        <f t="shared" si="57"/>
        <v>0</v>
      </c>
      <c r="N136" s="203">
        <f t="shared" si="57"/>
        <v>7818.6</v>
      </c>
      <c r="O136" s="203">
        <f t="shared" si="57"/>
        <v>0</v>
      </c>
      <c r="P136" s="203">
        <f t="shared" si="57"/>
        <v>0</v>
      </c>
      <c r="Q136" s="203">
        <f t="shared" si="57"/>
        <v>0</v>
      </c>
      <c r="R136" s="203">
        <f t="shared" si="57"/>
        <v>8034.4</v>
      </c>
      <c r="S136" s="12"/>
      <c r="T136" s="13"/>
    </row>
    <row r="137" spans="1:20" s="15" customFormat="1" ht="27" customHeight="1">
      <c r="A137" s="79" t="s">
        <v>149</v>
      </c>
      <c r="B137" s="80" t="s">
        <v>109</v>
      </c>
      <c r="C137" s="80" t="s">
        <v>111</v>
      </c>
      <c r="D137" s="87" t="s">
        <v>148</v>
      </c>
      <c r="E137" s="87" t="s">
        <v>113</v>
      </c>
      <c r="F137" s="229" t="s">
        <v>116</v>
      </c>
      <c r="G137" s="229" t="s">
        <v>326</v>
      </c>
      <c r="H137" s="204" t="s">
        <v>331</v>
      </c>
      <c r="I137" s="204"/>
      <c r="J137" s="34">
        <f>J138+J143+J147+J150</f>
        <v>8110.8000000000011</v>
      </c>
      <c r="K137" s="34">
        <f>K138+K143+K147+K150</f>
        <v>-292.20000000000073</v>
      </c>
      <c r="L137" s="34">
        <f t="shared" ref="L137:R137" si="58">L138+L143+L147+L150</f>
        <v>0</v>
      </c>
      <c r="M137" s="34">
        <f t="shared" si="58"/>
        <v>0</v>
      </c>
      <c r="N137" s="34">
        <f t="shared" si="58"/>
        <v>7818.6</v>
      </c>
      <c r="O137" s="34">
        <f t="shared" si="58"/>
        <v>0</v>
      </c>
      <c r="P137" s="34">
        <f t="shared" si="58"/>
        <v>0</v>
      </c>
      <c r="Q137" s="34">
        <f t="shared" si="58"/>
        <v>0</v>
      </c>
      <c r="R137" s="34">
        <f t="shared" si="58"/>
        <v>8034.4</v>
      </c>
      <c r="S137" s="12"/>
      <c r="T137" s="13"/>
    </row>
    <row r="138" spans="1:20" s="19" customFormat="1" ht="38.25" customHeight="1">
      <c r="A138" s="20" t="s">
        <v>118</v>
      </c>
      <c r="B138" s="16" t="s">
        <v>109</v>
      </c>
      <c r="C138" s="16" t="s">
        <v>111</v>
      </c>
      <c r="D138" s="17" t="s">
        <v>148</v>
      </c>
      <c r="E138" s="17" t="s">
        <v>113</v>
      </c>
      <c r="F138" s="188" t="s">
        <v>116</v>
      </c>
      <c r="G138" s="188" t="s">
        <v>326</v>
      </c>
      <c r="H138" s="3" t="s">
        <v>331</v>
      </c>
      <c r="I138" s="3" t="s">
        <v>119</v>
      </c>
      <c r="J138" s="33">
        <f>J139</f>
        <v>7744.8000000000011</v>
      </c>
      <c r="K138" s="33">
        <f>K139</f>
        <v>-292.20000000000073</v>
      </c>
      <c r="L138" s="33">
        <f t="shared" ref="L138:R138" si="59">L139</f>
        <v>0</v>
      </c>
      <c r="M138" s="33">
        <f t="shared" si="59"/>
        <v>0</v>
      </c>
      <c r="N138" s="33">
        <f t="shared" si="59"/>
        <v>7452.6</v>
      </c>
      <c r="O138" s="33">
        <f t="shared" si="59"/>
        <v>0</v>
      </c>
      <c r="P138" s="33">
        <f t="shared" si="59"/>
        <v>0</v>
      </c>
      <c r="Q138" s="33">
        <f t="shared" si="59"/>
        <v>0</v>
      </c>
      <c r="R138" s="33">
        <f t="shared" si="59"/>
        <v>7670</v>
      </c>
      <c r="S138" s="12"/>
      <c r="T138" s="13"/>
    </row>
    <row r="139" spans="1:20" s="85" customFormat="1" ht="15.75" customHeight="1">
      <c r="A139" s="189" t="s">
        <v>120</v>
      </c>
      <c r="B139" s="190" t="s">
        <v>109</v>
      </c>
      <c r="C139" s="190" t="s">
        <v>111</v>
      </c>
      <c r="D139" s="191" t="s">
        <v>148</v>
      </c>
      <c r="E139" s="191" t="s">
        <v>113</v>
      </c>
      <c r="F139" s="192" t="s">
        <v>116</v>
      </c>
      <c r="G139" s="192" t="s">
        <v>326</v>
      </c>
      <c r="H139" s="193" t="s">
        <v>331</v>
      </c>
      <c r="I139" s="193" t="s">
        <v>121</v>
      </c>
      <c r="J139" s="41">
        <f>J140+J141+J142</f>
        <v>7744.8000000000011</v>
      </c>
      <c r="K139" s="41">
        <f>K140+K141+K142</f>
        <v>-292.20000000000073</v>
      </c>
      <c r="L139" s="41">
        <f t="shared" ref="L139:R139" si="60">L140+L141+L142</f>
        <v>0</v>
      </c>
      <c r="M139" s="41">
        <f t="shared" si="60"/>
        <v>0</v>
      </c>
      <c r="N139" s="41">
        <f t="shared" si="60"/>
        <v>7452.6</v>
      </c>
      <c r="O139" s="41">
        <f t="shared" si="60"/>
        <v>0</v>
      </c>
      <c r="P139" s="41">
        <f t="shared" si="60"/>
        <v>0</v>
      </c>
      <c r="Q139" s="41">
        <f t="shared" si="60"/>
        <v>0</v>
      </c>
      <c r="R139" s="41">
        <f t="shared" si="60"/>
        <v>7670</v>
      </c>
      <c r="S139" s="12"/>
      <c r="T139" s="13"/>
    </row>
    <row r="140" spans="1:20" s="14" customFormat="1" ht="14.25" hidden="1" customHeight="1">
      <c r="A140" s="4" t="s">
        <v>380</v>
      </c>
      <c r="B140" s="38"/>
      <c r="C140" s="38"/>
      <c r="D140" s="39"/>
      <c r="E140" s="39"/>
      <c r="F140" s="194"/>
      <c r="G140" s="194"/>
      <c r="H140" s="195"/>
      <c r="I140" s="195" t="s">
        <v>369</v>
      </c>
      <c r="J140" s="2">
        <v>5929.1</v>
      </c>
      <c r="K140" s="2">
        <f>5704.7-J140</f>
        <v>-224.40000000000055</v>
      </c>
      <c r="L140" s="2"/>
      <c r="M140" s="2"/>
      <c r="N140" s="2">
        <f>SUM(J140:M140)</f>
        <v>5704.7</v>
      </c>
      <c r="O140" s="2"/>
      <c r="P140" s="2"/>
      <c r="Q140" s="2"/>
      <c r="R140" s="2">
        <v>5872.7</v>
      </c>
      <c r="S140" s="12"/>
      <c r="T140" s="13"/>
    </row>
    <row r="141" spans="1:20" s="14" customFormat="1" ht="13.5" hidden="1" customHeight="1">
      <c r="A141" s="4" t="s">
        <v>381</v>
      </c>
      <c r="B141" s="38"/>
      <c r="C141" s="38"/>
      <c r="D141" s="39"/>
      <c r="E141" s="39"/>
      <c r="F141" s="194"/>
      <c r="G141" s="194"/>
      <c r="H141" s="195"/>
      <c r="I141" s="195" t="s">
        <v>371</v>
      </c>
      <c r="J141" s="2">
        <v>40.799999999999997</v>
      </c>
      <c r="K141" s="2"/>
      <c r="L141" s="2"/>
      <c r="M141" s="2"/>
      <c r="N141" s="2">
        <f>SUM(J141:M141)</f>
        <v>40.799999999999997</v>
      </c>
      <c r="O141" s="2"/>
      <c r="P141" s="2"/>
      <c r="Q141" s="2"/>
      <c r="R141" s="2">
        <v>40.799999999999997</v>
      </c>
      <c r="S141" s="12"/>
      <c r="T141" s="13"/>
    </row>
    <row r="142" spans="1:20" s="14" customFormat="1" ht="13.5" hidden="1" customHeight="1">
      <c r="A142" s="4" t="s">
        <v>382</v>
      </c>
      <c r="B142" s="38"/>
      <c r="C142" s="38"/>
      <c r="D142" s="39"/>
      <c r="E142" s="39"/>
      <c r="F142" s="194"/>
      <c r="G142" s="194"/>
      <c r="H142" s="195"/>
      <c r="I142" s="195" t="s">
        <v>370</v>
      </c>
      <c r="J142" s="2">
        <v>1774.9</v>
      </c>
      <c r="K142" s="2">
        <f>1707.1-J142</f>
        <v>-67.800000000000182</v>
      </c>
      <c r="L142" s="2"/>
      <c r="M142" s="2"/>
      <c r="N142" s="2">
        <f>SUM(J142:M142)</f>
        <v>1707.1</v>
      </c>
      <c r="O142" s="2"/>
      <c r="P142" s="2"/>
      <c r="Q142" s="2"/>
      <c r="R142" s="2">
        <v>1756.5</v>
      </c>
      <c r="S142" s="12"/>
      <c r="T142" s="13"/>
    </row>
    <row r="143" spans="1:20" s="19" customFormat="1" ht="22.5" customHeight="1">
      <c r="A143" s="20" t="s">
        <v>132</v>
      </c>
      <c r="B143" s="80" t="s">
        <v>109</v>
      </c>
      <c r="C143" s="80" t="s">
        <v>111</v>
      </c>
      <c r="D143" s="87" t="s">
        <v>148</v>
      </c>
      <c r="E143" s="28" t="s">
        <v>113</v>
      </c>
      <c r="F143" s="29" t="s">
        <v>116</v>
      </c>
      <c r="G143" s="29" t="s">
        <v>326</v>
      </c>
      <c r="H143" s="1" t="s">
        <v>331</v>
      </c>
      <c r="I143" s="204" t="s">
        <v>133</v>
      </c>
      <c r="J143" s="34">
        <f>J144</f>
        <v>355.9</v>
      </c>
      <c r="K143" s="34">
        <f>K144</f>
        <v>0</v>
      </c>
      <c r="L143" s="34">
        <f t="shared" ref="L143:R143" si="61">L144</f>
        <v>0</v>
      </c>
      <c r="M143" s="34">
        <f t="shared" si="61"/>
        <v>0</v>
      </c>
      <c r="N143" s="34">
        <f t="shared" si="61"/>
        <v>355.9</v>
      </c>
      <c r="O143" s="34">
        <f t="shared" si="61"/>
        <v>0</v>
      </c>
      <c r="P143" s="34">
        <f t="shared" si="61"/>
        <v>0</v>
      </c>
      <c r="Q143" s="34">
        <f t="shared" si="61"/>
        <v>0</v>
      </c>
      <c r="R143" s="34">
        <f t="shared" si="61"/>
        <v>355.9</v>
      </c>
      <c r="S143" s="12"/>
      <c r="T143" s="13"/>
    </row>
    <row r="144" spans="1:20" s="85" customFormat="1" ht="25.5" customHeight="1">
      <c r="A144" s="189" t="s">
        <v>134</v>
      </c>
      <c r="B144" s="207" t="s">
        <v>109</v>
      </c>
      <c r="C144" s="207" t="s">
        <v>111</v>
      </c>
      <c r="D144" s="208" t="s">
        <v>148</v>
      </c>
      <c r="E144" s="209" t="s">
        <v>113</v>
      </c>
      <c r="F144" s="210" t="s">
        <v>116</v>
      </c>
      <c r="G144" s="210" t="s">
        <v>326</v>
      </c>
      <c r="H144" s="211" t="s">
        <v>331</v>
      </c>
      <c r="I144" s="212" t="s">
        <v>135</v>
      </c>
      <c r="J144" s="42">
        <f>J145+J146</f>
        <v>355.9</v>
      </c>
      <c r="K144" s="42">
        <f>K145+K146</f>
        <v>0</v>
      </c>
      <c r="L144" s="42">
        <f t="shared" ref="L144:R144" si="62">L145+L146</f>
        <v>0</v>
      </c>
      <c r="M144" s="42">
        <f t="shared" si="62"/>
        <v>0</v>
      </c>
      <c r="N144" s="42">
        <f t="shared" si="62"/>
        <v>355.9</v>
      </c>
      <c r="O144" s="42">
        <f t="shared" si="62"/>
        <v>0</v>
      </c>
      <c r="P144" s="42">
        <f t="shared" si="62"/>
        <v>0</v>
      </c>
      <c r="Q144" s="42">
        <f t="shared" si="62"/>
        <v>0</v>
      </c>
      <c r="R144" s="42">
        <f t="shared" si="62"/>
        <v>355.9</v>
      </c>
      <c r="S144" s="12"/>
      <c r="T144" s="13"/>
    </row>
    <row r="145" spans="1:20" s="14" customFormat="1" ht="15.75" hidden="1" customHeight="1">
      <c r="A145" s="4" t="s">
        <v>374</v>
      </c>
      <c r="B145" s="5"/>
      <c r="C145" s="5"/>
      <c r="D145" s="6"/>
      <c r="E145" s="7"/>
      <c r="F145" s="8"/>
      <c r="G145" s="8"/>
      <c r="H145" s="9"/>
      <c r="I145" s="10" t="s">
        <v>372</v>
      </c>
      <c r="J145" s="2">
        <v>209.8</v>
      </c>
      <c r="K145" s="2"/>
      <c r="L145" s="2"/>
      <c r="M145" s="2"/>
      <c r="N145" s="2">
        <f>SUM(J145:M145)</f>
        <v>209.8</v>
      </c>
      <c r="O145" s="2"/>
      <c r="P145" s="2"/>
      <c r="Q145" s="2"/>
      <c r="R145" s="2">
        <v>209.8</v>
      </c>
      <c r="S145" s="12"/>
      <c r="T145" s="13"/>
    </row>
    <row r="146" spans="1:20" s="14" customFormat="1" ht="15" hidden="1" customHeight="1">
      <c r="A146" s="4" t="s">
        <v>375</v>
      </c>
      <c r="B146" s="5"/>
      <c r="C146" s="5"/>
      <c r="D146" s="6"/>
      <c r="E146" s="7"/>
      <c r="F146" s="8"/>
      <c r="G146" s="8"/>
      <c r="H146" s="9"/>
      <c r="I146" s="10" t="s">
        <v>373</v>
      </c>
      <c r="J146" s="2">
        <v>146.1</v>
      </c>
      <c r="K146" s="2"/>
      <c r="L146" s="2"/>
      <c r="M146" s="2"/>
      <c r="N146" s="2">
        <f>SUM(J146:M146)</f>
        <v>146.1</v>
      </c>
      <c r="O146" s="2"/>
      <c r="P146" s="2"/>
      <c r="Q146" s="2"/>
      <c r="R146" s="2">
        <v>146.1</v>
      </c>
      <c r="S146" s="12"/>
      <c r="T146" s="13"/>
    </row>
    <row r="147" spans="1:20" s="14" customFormat="1" ht="14.25" hidden="1" customHeight="1">
      <c r="A147" s="20" t="s">
        <v>165</v>
      </c>
      <c r="B147" s="5" t="s">
        <v>109</v>
      </c>
      <c r="C147" s="5" t="s">
        <v>111</v>
      </c>
      <c r="D147" s="6" t="s">
        <v>148</v>
      </c>
      <c r="E147" s="28" t="s">
        <v>113</v>
      </c>
      <c r="F147" s="29" t="s">
        <v>116</v>
      </c>
      <c r="G147" s="29" t="s">
        <v>326</v>
      </c>
      <c r="H147" s="1" t="s">
        <v>331</v>
      </c>
      <c r="I147" s="18">
        <v>300</v>
      </c>
      <c r="J147" s="32">
        <f t="shared" ref="J147:R148" si="63">J148</f>
        <v>0</v>
      </c>
      <c r="K147" s="32">
        <f t="shared" si="63"/>
        <v>0</v>
      </c>
      <c r="L147" s="32">
        <f t="shared" si="63"/>
        <v>0</v>
      </c>
      <c r="M147" s="32">
        <f t="shared" si="63"/>
        <v>0</v>
      </c>
      <c r="N147" s="32">
        <f t="shared" si="63"/>
        <v>0</v>
      </c>
      <c r="O147" s="32">
        <f t="shared" si="63"/>
        <v>0</v>
      </c>
      <c r="P147" s="32">
        <f t="shared" si="63"/>
        <v>0</v>
      </c>
      <c r="Q147" s="32">
        <f t="shared" si="63"/>
        <v>0</v>
      </c>
      <c r="R147" s="32">
        <f t="shared" si="63"/>
        <v>0</v>
      </c>
      <c r="S147" s="12"/>
      <c r="T147" s="13"/>
    </row>
    <row r="148" spans="1:20" s="26" customFormat="1" ht="21.75" hidden="1" customHeight="1">
      <c r="A148" s="189" t="s">
        <v>166</v>
      </c>
      <c r="B148" s="207" t="s">
        <v>109</v>
      </c>
      <c r="C148" s="207" t="s">
        <v>111</v>
      </c>
      <c r="D148" s="208" t="s">
        <v>148</v>
      </c>
      <c r="E148" s="209" t="s">
        <v>113</v>
      </c>
      <c r="F148" s="210" t="s">
        <v>116</v>
      </c>
      <c r="G148" s="210" t="s">
        <v>326</v>
      </c>
      <c r="H148" s="211" t="s">
        <v>331</v>
      </c>
      <c r="I148" s="62">
        <v>320</v>
      </c>
      <c r="J148" s="205">
        <f t="shared" si="63"/>
        <v>0</v>
      </c>
      <c r="K148" s="205">
        <f t="shared" si="63"/>
        <v>0</v>
      </c>
      <c r="L148" s="205">
        <f t="shared" si="63"/>
        <v>0</v>
      </c>
      <c r="M148" s="205">
        <f t="shared" si="63"/>
        <v>0</v>
      </c>
      <c r="N148" s="205">
        <f t="shared" si="63"/>
        <v>0</v>
      </c>
      <c r="O148" s="205">
        <f t="shared" si="63"/>
        <v>0</v>
      </c>
      <c r="P148" s="205">
        <f t="shared" si="63"/>
        <v>0</v>
      </c>
      <c r="Q148" s="205">
        <f t="shared" si="63"/>
        <v>0</v>
      </c>
      <c r="R148" s="205">
        <f t="shared" si="63"/>
        <v>0</v>
      </c>
      <c r="S148" s="12"/>
      <c r="T148" s="13"/>
    </row>
    <row r="149" spans="1:20" s="19" customFormat="1" ht="22.5" hidden="1">
      <c r="A149" s="4" t="s">
        <v>175</v>
      </c>
      <c r="B149" s="5"/>
      <c r="C149" s="5"/>
      <c r="D149" s="6"/>
      <c r="E149" s="7"/>
      <c r="F149" s="8"/>
      <c r="G149" s="8"/>
      <c r="H149" s="9"/>
      <c r="I149" s="10" t="s">
        <v>174</v>
      </c>
      <c r="J149" s="2">
        <v>0</v>
      </c>
      <c r="K149" s="2">
        <v>0</v>
      </c>
      <c r="L149" s="2">
        <v>0</v>
      </c>
      <c r="M149" s="2">
        <v>0</v>
      </c>
      <c r="N149" s="2">
        <f>SUM(J149:M149)</f>
        <v>0</v>
      </c>
      <c r="O149" s="2">
        <v>0</v>
      </c>
      <c r="P149" s="2">
        <v>0</v>
      </c>
      <c r="Q149" s="2">
        <v>0</v>
      </c>
      <c r="R149" s="2"/>
      <c r="S149" s="12"/>
      <c r="T149" s="13"/>
    </row>
    <row r="150" spans="1:20" s="19" customFormat="1" ht="13.5" customHeight="1">
      <c r="A150" s="20" t="s">
        <v>136</v>
      </c>
      <c r="B150" s="80" t="s">
        <v>109</v>
      </c>
      <c r="C150" s="80" t="s">
        <v>111</v>
      </c>
      <c r="D150" s="87" t="s">
        <v>148</v>
      </c>
      <c r="E150" s="28" t="s">
        <v>113</v>
      </c>
      <c r="F150" s="29" t="s">
        <v>116</v>
      </c>
      <c r="G150" s="29" t="s">
        <v>326</v>
      </c>
      <c r="H150" s="1" t="s">
        <v>331</v>
      </c>
      <c r="I150" s="204" t="s">
        <v>137</v>
      </c>
      <c r="J150" s="34">
        <f>J151</f>
        <v>10.1</v>
      </c>
      <c r="K150" s="34">
        <f>K151</f>
        <v>0</v>
      </c>
      <c r="L150" s="34">
        <f t="shared" ref="L150:R150" si="64">L151</f>
        <v>0</v>
      </c>
      <c r="M150" s="34">
        <f t="shared" si="64"/>
        <v>0</v>
      </c>
      <c r="N150" s="34">
        <f t="shared" si="64"/>
        <v>10.1</v>
      </c>
      <c r="O150" s="34">
        <f t="shared" si="64"/>
        <v>0</v>
      </c>
      <c r="P150" s="34">
        <f t="shared" si="64"/>
        <v>0</v>
      </c>
      <c r="Q150" s="34">
        <f t="shared" si="64"/>
        <v>0</v>
      </c>
      <c r="R150" s="34">
        <f t="shared" si="64"/>
        <v>8.5</v>
      </c>
      <c r="S150" s="12"/>
      <c r="T150" s="13"/>
    </row>
    <row r="151" spans="1:20" s="85" customFormat="1" ht="14.25" customHeight="1">
      <c r="A151" s="189" t="s">
        <v>138</v>
      </c>
      <c r="B151" s="207" t="s">
        <v>109</v>
      </c>
      <c r="C151" s="207" t="s">
        <v>111</v>
      </c>
      <c r="D151" s="208" t="s">
        <v>148</v>
      </c>
      <c r="E151" s="209" t="s">
        <v>113</v>
      </c>
      <c r="F151" s="210" t="s">
        <v>116</v>
      </c>
      <c r="G151" s="210" t="s">
        <v>326</v>
      </c>
      <c r="H151" s="211" t="s">
        <v>331</v>
      </c>
      <c r="I151" s="212" t="s">
        <v>139</v>
      </c>
      <c r="J151" s="42">
        <f>J152+J153</f>
        <v>10.1</v>
      </c>
      <c r="K151" s="42">
        <f>K152+K153</f>
        <v>0</v>
      </c>
      <c r="L151" s="42">
        <f t="shared" ref="L151:R151" si="65">L152+L153</f>
        <v>0</v>
      </c>
      <c r="M151" s="42">
        <f t="shared" si="65"/>
        <v>0</v>
      </c>
      <c r="N151" s="42">
        <f t="shared" si="65"/>
        <v>10.1</v>
      </c>
      <c r="O151" s="42">
        <f t="shared" si="65"/>
        <v>0</v>
      </c>
      <c r="P151" s="42">
        <f t="shared" si="65"/>
        <v>0</v>
      </c>
      <c r="Q151" s="42">
        <f t="shared" si="65"/>
        <v>0</v>
      </c>
      <c r="R151" s="42">
        <f t="shared" si="65"/>
        <v>8.5</v>
      </c>
      <c r="S151" s="12"/>
      <c r="T151" s="13"/>
    </row>
    <row r="152" spans="1:20" s="19" customFormat="1" ht="12.75" hidden="1" customHeight="1">
      <c r="A152" s="4" t="s">
        <v>378</v>
      </c>
      <c r="B152" s="5"/>
      <c r="C152" s="5"/>
      <c r="D152" s="6"/>
      <c r="E152" s="7"/>
      <c r="F152" s="8"/>
      <c r="G152" s="8"/>
      <c r="H152" s="9"/>
      <c r="I152" s="10" t="s">
        <v>376</v>
      </c>
      <c r="J152" s="2">
        <v>6</v>
      </c>
      <c r="K152" s="2"/>
      <c r="L152" s="2"/>
      <c r="M152" s="2"/>
      <c r="N152" s="2">
        <f>SUM(J152:M152)</f>
        <v>6</v>
      </c>
      <c r="O152" s="2"/>
      <c r="P152" s="2"/>
      <c r="Q152" s="2"/>
      <c r="R152" s="2">
        <v>6</v>
      </c>
      <c r="S152" s="12"/>
      <c r="T152" s="13"/>
    </row>
    <row r="153" spans="1:20" s="19" customFormat="1" ht="12" hidden="1" customHeight="1">
      <c r="A153" s="4" t="s">
        <v>379</v>
      </c>
      <c r="B153" s="5"/>
      <c r="C153" s="5"/>
      <c r="D153" s="6"/>
      <c r="E153" s="7"/>
      <c r="F153" s="8"/>
      <c r="G153" s="8"/>
      <c r="H153" s="9"/>
      <c r="I153" s="10" t="s">
        <v>377</v>
      </c>
      <c r="J153" s="2">
        <v>4.0999999999999996</v>
      </c>
      <c r="K153" s="2"/>
      <c r="L153" s="2"/>
      <c r="M153" s="2"/>
      <c r="N153" s="2">
        <f>SUM(J153:M153)</f>
        <v>4.0999999999999996</v>
      </c>
      <c r="O153" s="2"/>
      <c r="P153" s="2"/>
      <c r="Q153" s="2"/>
      <c r="R153" s="2">
        <v>2.5</v>
      </c>
      <c r="S153" s="12"/>
      <c r="T153" s="13"/>
    </row>
    <row r="154" spans="1:20" s="19" customFormat="1" ht="15" customHeight="1">
      <c r="A154" s="108" t="s">
        <v>150</v>
      </c>
      <c r="B154" s="177" t="s">
        <v>109</v>
      </c>
      <c r="C154" s="177" t="s">
        <v>111</v>
      </c>
      <c r="D154" s="178" t="s">
        <v>148</v>
      </c>
      <c r="E154" s="178" t="s">
        <v>151</v>
      </c>
      <c r="F154" s="179" t="s">
        <v>114</v>
      </c>
      <c r="G154" s="179" t="s">
        <v>326</v>
      </c>
      <c r="H154" s="180" t="s">
        <v>327</v>
      </c>
      <c r="I154" s="180"/>
      <c r="J154" s="181">
        <f>J155</f>
        <v>1594.6</v>
      </c>
      <c r="K154" s="181">
        <f>K155</f>
        <v>-59.199999999999989</v>
      </c>
      <c r="L154" s="181">
        <f t="shared" ref="L154:R154" si="66">L155</f>
        <v>0</v>
      </c>
      <c r="M154" s="181">
        <f t="shared" si="66"/>
        <v>0</v>
      </c>
      <c r="N154" s="181">
        <f t="shared" si="66"/>
        <v>1535.3999999999999</v>
      </c>
      <c r="O154" s="181">
        <f t="shared" si="66"/>
        <v>0</v>
      </c>
      <c r="P154" s="181">
        <f t="shared" si="66"/>
        <v>0</v>
      </c>
      <c r="Q154" s="181">
        <f t="shared" si="66"/>
        <v>0</v>
      </c>
      <c r="R154" s="181">
        <f t="shared" si="66"/>
        <v>1631.5000000000002</v>
      </c>
      <c r="S154" s="12"/>
      <c r="T154" s="13"/>
    </row>
    <row r="155" spans="1:20" s="15" customFormat="1" ht="24.75" customHeight="1">
      <c r="A155" s="79" t="s">
        <v>149</v>
      </c>
      <c r="B155" s="80" t="s">
        <v>109</v>
      </c>
      <c r="C155" s="80" t="s">
        <v>111</v>
      </c>
      <c r="D155" s="87" t="s">
        <v>148</v>
      </c>
      <c r="E155" s="87" t="s">
        <v>151</v>
      </c>
      <c r="F155" s="229" t="s">
        <v>114</v>
      </c>
      <c r="G155" s="229" t="s">
        <v>326</v>
      </c>
      <c r="H155" s="204" t="s">
        <v>331</v>
      </c>
      <c r="I155" s="204"/>
      <c r="J155" s="34">
        <f>J156+J161+J165</f>
        <v>1594.6</v>
      </c>
      <c r="K155" s="34">
        <f>K156+K161+K165</f>
        <v>-59.199999999999989</v>
      </c>
      <c r="L155" s="34">
        <f t="shared" ref="L155:R155" si="67">L156+L161+L165</f>
        <v>0</v>
      </c>
      <c r="M155" s="34">
        <f t="shared" si="67"/>
        <v>0</v>
      </c>
      <c r="N155" s="34">
        <f t="shared" si="67"/>
        <v>1535.3999999999999</v>
      </c>
      <c r="O155" s="34">
        <f t="shared" si="67"/>
        <v>0</v>
      </c>
      <c r="P155" s="34">
        <f t="shared" si="67"/>
        <v>0</v>
      </c>
      <c r="Q155" s="34">
        <f t="shared" si="67"/>
        <v>0</v>
      </c>
      <c r="R155" s="34">
        <f t="shared" si="67"/>
        <v>1631.5000000000002</v>
      </c>
      <c r="S155" s="12"/>
      <c r="T155" s="13"/>
    </row>
    <row r="156" spans="1:20" s="19" customFormat="1" ht="39.75" customHeight="1">
      <c r="A156" s="20" t="s">
        <v>118</v>
      </c>
      <c r="B156" s="16" t="s">
        <v>109</v>
      </c>
      <c r="C156" s="16" t="s">
        <v>111</v>
      </c>
      <c r="D156" s="17" t="s">
        <v>148</v>
      </c>
      <c r="E156" s="17" t="s">
        <v>151</v>
      </c>
      <c r="F156" s="188" t="s">
        <v>114</v>
      </c>
      <c r="G156" s="188" t="s">
        <v>326</v>
      </c>
      <c r="H156" s="3" t="s">
        <v>331</v>
      </c>
      <c r="I156" s="3" t="s">
        <v>119</v>
      </c>
      <c r="J156" s="33">
        <f>J157</f>
        <v>1552.3</v>
      </c>
      <c r="K156" s="33">
        <f>K157</f>
        <v>-59.199999999999989</v>
      </c>
      <c r="L156" s="33">
        <f t="shared" ref="L156:R156" si="68">L157</f>
        <v>0</v>
      </c>
      <c r="M156" s="33">
        <f t="shared" si="68"/>
        <v>0</v>
      </c>
      <c r="N156" s="33">
        <f t="shared" si="68"/>
        <v>1493.1</v>
      </c>
      <c r="O156" s="33">
        <f t="shared" si="68"/>
        <v>0</v>
      </c>
      <c r="P156" s="33">
        <f t="shared" si="68"/>
        <v>0</v>
      </c>
      <c r="Q156" s="33">
        <f t="shared" si="68"/>
        <v>0</v>
      </c>
      <c r="R156" s="33">
        <f t="shared" si="68"/>
        <v>1589.2000000000003</v>
      </c>
      <c r="S156" s="12"/>
      <c r="T156" s="13"/>
    </row>
    <row r="157" spans="1:20" s="85" customFormat="1" ht="16.5" customHeight="1">
      <c r="A157" s="189" t="s">
        <v>120</v>
      </c>
      <c r="B157" s="190" t="s">
        <v>109</v>
      </c>
      <c r="C157" s="190" t="s">
        <v>111</v>
      </c>
      <c r="D157" s="191" t="s">
        <v>148</v>
      </c>
      <c r="E157" s="191" t="s">
        <v>151</v>
      </c>
      <c r="F157" s="192" t="s">
        <v>114</v>
      </c>
      <c r="G157" s="192" t="s">
        <v>326</v>
      </c>
      <c r="H157" s="193" t="s">
        <v>331</v>
      </c>
      <c r="I157" s="193" t="s">
        <v>121</v>
      </c>
      <c r="J157" s="41">
        <f>J158+J159+J160</f>
        <v>1552.3</v>
      </c>
      <c r="K157" s="41">
        <f>K158+K159+K160</f>
        <v>-59.199999999999989</v>
      </c>
      <c r="L157" s="41">
        <f t="shared" ref="L157:R157" si="69">L158+L159+L160</f>
        <v>0</v>
      </c>
      <c r="M157" s="41">
        <f t="shared" si="69"/>
        <v>0</v>
      </c>
      <c r="N157" s="41">
        <f t="shared" si="69"/>
        <v>1493.1</v>
      </c>
      <c r="O157" s="41">
        <f t="shared" si="69"/>
        <v>0</v>
      </c>
      <c r="P157" s="41">
        <f t="shared" si="69"/>
        <v>0</v>
      </c>
      <c r="Q157" s="41">
        <f t="shared" si="69"/>
        <v>0</v>
      </c>
      <c r="R157" s="41">
        <f t="shared" si="69"/>
        <v>1589.2000000000003</v>
      </c>
      <c r="S157" s="12"/>
      <c r="T157" s="13"/>
    </row>
    <row r="158" spans="1:20" s="14" customFormat="1" ht="13.5" hidden="1" customHeight="1">
      <c r="A158" s="4" t="s">
        <v>380</v>
      </c>
      <c r="B158" s="38"/>
      <c r="C158" s="38"/>
      <c r="D158" s="39"/>
      <c r="E158" s="39"/>
      <c r="F158" s="194"/>
      <c r="G158" s="194"/>
      <c r="H158" s="195"/>
      <c r="I158" s="195" t="s">
        <v>369</v>
      </c>
      <c r="J158" s="2">
        <v>1184.5999999999999</v>
      </c>
      <c r="K158" s="2">
        <f>1139.1-J158</f>
        <v>-45.5</v>
      </c>
      <c r="L158" s="2"/>
      <c r="M158" s="2"/>
      <c r="N158" s="2">
        <f>SUM(J158:M158)</f>
        <v>1139.0999999999999</v>
      </c>
      <c r="O158" s="2"/>
      <c r="P158" s="2"/>
      <c r="Q158" s="2"/>
      <c r="R158" s="2">
        <v>1212.9000000000001</v>
      </c>
      <c r="S158" s="12"/>
      <c r="T158" s="13"/>
    </row>
    <row r="159" spans="1:20" s="14" customFormat="1" ht="14.25" hidden="1" customHeight="1">
      <c r="A159" s="4" t="s">
        <v>381</v>
      </c>
      <c r="B159" s="38"/>
      <c r="C159" s="38"/>
      <c r="D159" s="39"/>
      <c r="E159" s="39"/>
      <c r="F159" s="194"/>
      <c r="G159" s="194"/>
      <c r="H159" s="195"/>
      <c r="I159" s="195" t="s">
        <v>371</v>
      </c>
      <c r="J159" s="2">
        <v>12.4</v>
      </c>
      <c r="K159" s="2"/>
      <c r="L159" s="2"/>
      <c r="M159" s="2"/>
      <c r="N159" s="2">
        <f>SUM(J159:M159)</f>
        <v>12.4</v>
      </c>
      <c r="O159" s="2"/>
      <c r="P159" s="2"/>
      <c r="Q159" s="2"/>
      <c r="R159" s="2">
        <v>12.4</v>
      </c>
      <c r="S159" s="12"/>
      <c r="T159" s="13"/>
    </row>
    <row r="160" spans="1:20" s="14" customFormat="1" ht="13.5" hidden="1" customHeight="1">
      <c r="A160" s="4" t="s">
        <v>382</v>
      </c>
      <c r="B160" s="38"/>
      <c r="C160" s="38"/>
      <c r="D160" s="39"/>
      <c r="E160" s="39"/>
      <c r="F160" s="194"/>
      <c r="G160" s="194"/>
      <c r="H160" s="195"/>
      <c r="I160" s="195" t="s">
        <v>370</v>
      </c>
      <c r="J160" s="2">
        <v>355.3</v>
      </c>
      <c r="K160" s="2">
        <f>341.6-J160</f>
        <v>-13.699999999999989</v>
      </c>
      <c r="L160" s="2"/>
      <c r="M160" s="2"/>
      <c r="N160" s="2">
        <f>SUM(J160:M160)</f>
        <v>341.6</v>
      </c>
      <c r="O160" s="2"/>
      <c r="P160" s="2"/>
      <c r="Q160" s="2"/>
      <c r="R160" s="2">
        <v>363.9</v>
      </c>
      <c r="S160" s="12"/>
      <c r="T160" s="13"/>
    </row>
    <row r="161" spans="1:20" s="19" customFormat="1" ht="18" customHeight="1">
      <c r="A161" s="20" t="s">
        <v>132</v>
      </c>
      <c r="B161" s="80" t="s">
        <v>109</v>
      </c>
      <c r="C161" s="80" t="s">
        <v>111</v>
      </c>
      <c r="D161" s="87" t="s">
        <v>148</v>
      </c>
      <c r="E161" s="28" t="s">
        <v>151</v>
      </c>
      <c r="F161" s="29" t="s">
        <v>114</v>
      </c>
      <c r="G161" s="29" t="s">
        <v>326</v>
      </c>
      <c r="H161" s="1" t="s">
        <v>331</v>
      </c>
      <c r="I161" s="204" t="s">
        <v>133</v>
      </c>
      <c r="J161" s="34">
        <f>J162</f>
        <v>42.3</v>
      </c>
      <c r="K161" s="34">
        <f>K162</f>
        <v>0</v>
      </c>
      <c r="L161" s="34">
        <f t="shared" ref="L161:R161" si="70">L162</f>
        <v>0</v>
      </c>
      <c r="M161" s="34">
        <f t="shared" si="70"/>
        <v>0</v>
      </c>
      <c r="N161" s="34">
        <f t="shared" si="70"/>
        <v>42.3</v>
      </c>
      <c r="O161" s="34">
        <f t="shared" si="70"/>
        <v>0</v>
      </c>
      <c r="P161" s="34">
        <f t="shared" si="70"/>
        <v>0</v>
      </c>
      <c r="Q161" s="34">
        <f t="shared" si="70"/>
        <v>0</v>
      </c>
      <c r="R161" s="34">
        <f t="shared" si="70"/>
        <v>42.300000000000004</v>
      </c>
      <c r="S161" s="12"/>
      <c r="T161" s="13"/>
    </row>
    <row r="162" spans="1:20" s="85" customFormat="1" ht="25.5" customHeight="1">
      <c r="A162" s="189" t="s">
        <v>134</v>
      </c>
      <c r="B162" s="207" t="s">
        <v>109</v>
      </c>
      <c r="C162" s="207" t="s">
        <v>111</v>
      </c>
      <c r="D162" s="208" t="s">
        <v>148</v>
      </c>
      <c r="E162" s="209" t="s">
        <v>151</v>
      </c>
      <c r="F162" s="210" t="s">
        <v>114</v>
      </c>
      <c r="G162" s="210" t="s">
        <v>326</v>
      </c>
      <c r="H162" s="211" t="s">
        <v>331</v>
      </c>
      <c r="I162" s="212" t="s">
        <v>135</v>
      </c>
      <c r="J162" s="42">
        <f>J163+J164</f>
        <v>42.3</v>
      </c>
      <c r="K162" s="42">
        <f>K163+K164</f>
        <v>0</v>
      </c>
      <c r="L162" s="42">
        <f t="shared" ref="L162:R162" si="71">L163+L164</f>
        <v>0</v>
      </c>
      <c r="M162" s="42">
        <f t="shared" si="71"/>
        <v>0</v>
      </c>
      <c r="N162" s="42">
        <f t="shared" si="71"/>
        <v>42.3</v>
      </c>
      <c r="O162" s="42">
        <f t="shared" si="71"/>
        <v>0</v>
      </c>
      <c r="P162" s="42">
        <f t="shared" si="71"/>
        <v>0</v>
      </c>
      <c r="Q162" s="42">
        <f t="shared" si="71"/>
        <v>0</v>
      </c>
      <c r="R162" s="42">
        <f t="shared" si="71"/>
        <v>42.300000000000004</v>
      </c>
      <c r="S162" s="12"/>
      <c r="T162" s="13"/>
    </row>
    <row r="163" spans="1:20" s="14" customFormat="1" ht="15" hidden="1" customHeight="1">
      <c r="A163" s="4" t="s">
        <v>374</v>
      </c>
      <c r="B163" s="5"/>
      <c r="C163" s="5"/>
      <c r="D163" s="6"/>
      <c r="E163" s="7"/>
      <c r="F163" s="8"/>
      <c r="G163" s="8"/>
      <c r="H163" s="9"/>
      <c r="I163" s="10" t="s">
        <v>372</v>
      </c>
      <c r="J163" s="2">
        <v>29</v>
      </c>
      <c r="K163" s="2"/>
      <c r="L163" s="2"/>
      <c r="M163" s="2"/>
      <c r="N163" s="2">
        <f>SUM(J163:M163)</f>
        <v>29</v>
      </c>
      <c r="O163" s="2"/>
      <c r="P163" s="2"/>
      <c r="Q163" s="2"/>
      <c r="R163" s="2">
        <v>9.6</v>
      </c>
      <c r="S163" s="12"/>
      <c r="T163" s="13"/>
    </row>
    <row r="164" spans="1:20" s="14" customFormat="1" ht="17.25" hidden="1" customHeight="1">
      <c r="A164" s="4" t="s">
        <v>375</v>
      </c>
      <c r="B164" s="5"/>
      <c r="C164" s="5"/>
      <c r="D164" s="6"/>
      <c r="E164" s="7"/>
      <c r="F164" s="8"/>
      <c r="G164" s="8"/>
      <c r="H164" s="9"/>
      <c r="I164" s="10" t="s">
        <v>373</v>
      </c>
      <c r="J164" s="2">
        <v>13.3</v>
      </c>
      <c r="K164" s="2"/>
      <c r="L164" s="2"/>
      <c r="M164" s="2"/>
      <c r="N164" s="2">
        <f>SUM(J164:M164)</f>
        <v>13.3</v>
      </c>
      <c r="O164" s="2"/>
      <c r="P164" s="2"/>
      <c r="Q164" s="2"/>
      <c r="R164" s="2">
        <v>32.700000000000003</v>
      </c>
      <c r="S164" s="12"/>
      <c r="T164" s="13"/>
    </row>
    <row r="165" spans="1:20" s="19" customFormat="1" ht="16.5" hidden="1" customHeight="1">
      <c r="A165" s="20" t="s">
        <v>136</v>
      </c>
      <c r="B165" s="80" t="s">
        <v>109</v>
      </c>
      <c r="C165" s="80" t="s">
        <v>111</v>
      </c>
      <c r="D165" s="87" t="s">
        <v>148</v>
      </c>
      <c r="E165" s="28" t="s">
        <v>151</v>
      </c>
      <c r="F165" s="29" t="s">
        <v>114</v>
      </c>
      <c r="G165" s="29" t="s">
        <v>326</v>
      </c>
      <c r="H165" s="1" t="s">
        <v>331</v>
      </c>
      <c r="I165" s="204" t="s">
        <v>137</v>
      </c>
      <c r="J165" s="34">
        <f>J166</f>
        <v>0</v>
      </c>
      <c r="K165" s="34">
        <f>K166</f>
        <v>0</v>
      </c>
      <c r="L165" s="34">
        <f t="shared" ref="L165:R165" si="72">L166</f>
        <v>0</v>
      </c>
      <c r="M165" s="34">
        <f t="shared" si="72"/>
        <v>0</v>
      </c>
      <c r="N165" s="34">
        <f t="shared" si="72"/>
        <v>0</v>
      </c>
      <c r="O165" s="34">
        <f t="shared" si="72"/>
        <v>0</v>
      </c>
      <c r="P165" s="34">
        <f t="shared" si="72"/>
        <v>0</v>
      </c>
      <c r="Q165" s="34">
        <f t="shared" si="72"/>
        <v>0</v>
      </c>
      <c r="R165" s="34">
        <f t="shared" si="72"/>
        <v>0</v>
      </c>
      <c r="S165" s="12"/>
      <c r="T165" s="13"/>
    </row>
    <row r="166" spans="1:20" s="85" customFormat="1" ht="16.5" hidden="1" customHeight="1">
      <c r="A166" s="189" t="s">
        <v>138</v>
      </c>
      <c r="B166" s="207" t="s">
        <v>109</v>
      </c>
      <c r="C166" s="207" t="s">
        <v>111</v>
      </c>
      <c r="D166" s="208" t="s">
        <v>148</v>
      </c>
      <c r="E166" s="209" t="s">
        <v>151</v>
      </c>
      <c r="F166" s="210" t="s">
        <v>114</v>
      </c>
      <c r="G166" s="210" t="s">
        <v>326</v>
      </c>
      <c r="H166" s="211" t="s">
        <v>332</v>
      </c>
      <c r="I166" s="212" t="s">
        <v>139</v>
      </c>
      <c r="J166" s="42">
        <f>J167+J168</f>
        <v>0</v>
      </c>
      <c r="K166" s="42">
        <f>K167+K168</f>
        <v>0</v>
      </c>
      <c r="L166" s="42">
        <f t="shared" ref="L166:R166" si="73">L167+L168</f>
        <v>0</v>
      </c>
      <c r="M166" s="42">
        <f t="shared" si="73"/>
        <v>0</v>
      </c>
      <c r="N166" s="42">
        <f t="shared" si="73"/>
        <v>0</v>
      </c>
      <c r="O166" s="42">
        <f t="shared" si="73"/>
        <v>0</v>
      </c>
      <c r="P166" s="42">
        <f t="shared" si="73"/>
        <v>0</v>
      </c>
      <c r="Q166" s="42">
        <f t="shared" si="73"/>
        <v>0</v>
      </c>
      <c r="R166" s="42">
        <f t="shared" si="73"/>
        <v>0</v>
      </c>
      <c r="S166" s="12"/>
      <c r="T166" s="13"/>
    </row>
    <row r="167" spans="1:20" s="19" customFormat="1" ht="12.75" hidden="1" customHeight="1">
      <c r="A167" s="4" t="s">
        <v>378</v>
      </c>
      <c r="B167" s="5"/>
      <c r="C167" s="5"/>
      <c r="D167" s="6"/>
      <c r="E167" s="7"/>
      <c r="F167" s="8"/>
      <c r="G167" s="8"/>
      <c r="H167" s="9"/>
      <c r="I167" s="10" t="s">
        <v>376</v>
      </c>
      <c r="J167" s="2"/>
      <c r="K167" s="2"/>
      <c r="L167" s="2"/>
      <c r="M167" s="2"/>
      <c r="N167" s="2">
        <f>SUM(J167:M167)</f>
        <v>0</v>
      </c>
      <c r="O167" s="2"/>
      <c r="P167" s="2"/>
      <c r="Q167" s="2"/>
      <c r="R167" s="2"/>
      <c r="S167" s="12"/>
      <c r="T167" s="13"/>
    </row>
    <row r="168" spans="1:20" s="19" customFormat="1" ht="12" hidden="1" customHeight="1">
      <c r="A168" s="4" t="s">
        <v>379</v>
      </c>
      <c r="B168" s="5"/>
      <c r="C168" s="5"/>
      <c r="D168" s="6"/>
      <c r="E168" s="7"/>
      <c r="F168" s="8"/>
      <c r="G168" s="8"/>
      <c r="H168" s="9"/>
      <c r="I168" s="10" t="s">
        <v>377</v>
      </c>
      <c r="J168" s="2"/>
      <c r="K168" s="2"/>
      <c r="L168" s="2"/>
      <c r="M168" s="2"/>
      <c r="N168" s="2">
        <f>SUM(J168:M168)</f>
        <v>0</v>
      </c>
      <c r="O168" s="2"/>
      <c r="P168" s="2"/>
      <c r="Q168" s="2"/>
      <c r="R168" s="2"/>
      <c r="S168" s="12"/>
      <c r="T168" s="13"/>
    </row>
    <row r="169" spans="1:20" s="19" customFormat="1" ht="24.75" hidden="1" customHeight="1">
      <c r="A169" s="213" t="s">
        <v>57</v>
      </c>
      <c r="B169" s="177" t="s">
        <v>109</v>
      </c>
      <c r="C169" s="177" t="s">
        <v>111</v>
      </c>
      <c r="D169" s="178" t="s">
        <v>148</v>
      </c>
      <c r="E169" s="178" t="s">
        <v>61</v>
      </c>
      <c r="F169" s="179" t="s">
        <v>114</v>
      </c>
      <c r="G169" s="179" t="s">
        <v>326</v>
      </c>
      <c r="H169" s="180" t="s">
        <v>327</v>
      </c>
      <c r="I169" s="180"/>
      <c r="J169" s="181">
        <f t="shared" ref="J169:R171" si="74">J170</f>
        <v>0</v>
      </c>
      <c r="K169" s="181">
        <f t="shared" si="74"/>
        <v>0</v>
      </c>
      <c r="L169" s="181">
        <f t="shared" si="74"/>
        <v>0</v>
      </c>
      <c r="M169" s="181">
        <f t="shared" si="74"/>
        <v>0</v>
      </c>
      <c r="N169" s="181">
        <f t="shared" si="74"/>
        <v>0</v>
      </c>
      <c r="O169" s="181">
        <f t="shared" si="74"/>
        <v>0</v>
      </c>
      <c r="P169" s="181">
        <f t="shared" si="74"/>
        <v>0</v>
      </c>
      <c r="Q169" s="181">
        <f t="shared" si="74"/>
        <v>0</v>
      </c>
      <c r="R169" s="181">
        <f t="shared" si="74"/>
        <v>0</v>
      </c>
      <c r="S169" s="12"/>
      <c r="T169" s="13"/>
    </row>
    <row r="170" spans="1:20" s="19" customFormat="1" ht="15" hidden="1" customHeight="1">
      <c r="A170" s="82" t="s">
        <v>58</v>
      </c>
      <c r="B170" s="80" t="s">
        <v>109</v>
      </c>
      <c r="C170" s="80" t="s">
        <v>111</v>
      </c>
      <c r="D170" s="87" t="s">
        <v>148</v>
      </c>
      <c r="E170" s="28" t="s">
        <v>61</v>
      </c>
      <c r="F170" s="29" t="s">
        <v>114</v>
      </c>
      <c r="G170" s="29" t="s">
        <v>326</v>
      </c>
      <c r="H170" s="1" t="s">
        <v>59</v>
      </c>
      <c r="I170" s="204"/>
      <c r="J170" s="34">
        <f t="shared" si="74"/>
        <v>0</v>
      </c>
      <c r="K170" s="34">
        <f t="shared" si="74"/>
        <v>0</v>
      </c>
      <c r="L170" s="34">
        <f t="shared" si="74"/>
        <v>0</v>
      </c>
      <c r="M170" s="34">
        <f t="shared" si="74"/>
        <v>0</v>
      </c>
      <c r="N170" s="34">
        <f t="shared" si="74"/>
        <v>0</v>
      </c>
      <c r="O170" s="34">
        <f t="shared" si="74"/>
        <v>0</v>
      </c>
      <c r="P170" s="34">
        <f t="shared" si="74"/>
        <v>0</v>
      </c>
      <c r="Q170" s="34">
        <f t="shared" si="74"/>
        <v>0</v>
      </c>
      <c r="R170" s="34">
        <f t="shared" si="74"/>
        <v>0</v>
      </c>
      <c r="S170" s="12"/>
      <c r="T170" s="13"/>
    </row>
    <row r="171" spans="1:20" s="15" customFormat="1" ht="34.5" hidden="1" customHeight="1">
      <c r="A171" s="20" t="s">
        <v>118</v>
      </c>
      <c r="B171" s="16" t="s">
        <v>109</v>
      </c>
      <c r="C171" s="16" t="s">
        <v>111</v>
      </c>
      <c r="D171" s="17" t="s">
        <v>148</v>
      </c>
      <c r="E171" s="17" t="s">
        <v>61</v>
      </c>
      <c r="F171" s="188" t="s">
        <v>114</v>
      </c>
      <c r="G171" s="188" t="s">
        <v>326</v>
      </c>
      <c r="H171" s="3" t="s">
        <v>59</v>
      </c>
      <c r="I171" s="3" t="s">
        <v>119</v>
      </c>
      <c r="J171" s="33">
        <f t="shared" si="74"/>
        <v>0</v>
      </c>
      <c r="K171" s="33">
        <f t="shared" si="74"/>
        <v>0</v>
      </c>
      <c r="L171" s="33">
        <f t="shared" si="74"/>
        <v>0</v>
      </c>
      <c r="M171" s="33">
        <f t="shared" si="74"/>
        <v>0</v>
      </c>
      <c r="N171" s="33">
        <f t="shared" si="74"/>
        <v>0</v>
      </c>
      <c r="O171" s="33">
        <f t="shared" si="74"/>
        <v>0</v>
      </c>
      <c r="P171" s="33">
        <f t="shared" si="74"/>
        <v>0</v>
      </c>
      <c r="Q171" s="33">
        <f t="shared" si="74"/>
        <v>0</v>
      </c>
      <c r="R171" s="33">
        <f t="shared" si="74"/>
        <v>0</v>
      </c>
      <c r="S171" s="12"/>
      <c r="T171" s="13"/>
    </row>
    <row r="172" spans="1:20" s="26" customFormat="1" ht="14.25" hidden="1" customHeight="1">
      <c r="A172" s="189" t="s">
        <v>120</v>
      </c>
      <c r="B172" s="190" t="s">
        <v>109</v>
      </c>
      <c r="C172" s="190" t="s">
        <v>111</v>
      </c>
      <c r="D172" s="191" t="s">
        <v>148</v>
      </c>
      <c r="E172" s="191" t="s">
        <v>61</v>
      </c>
      <c r="F172" s="192" t="s">
        <v>114</v>
      </c>
      <c r="G172" s="192" t="s">
        <v>326</v>
      </c>
      <c r="H172" s="193" t="s">
        <v>59</v>
      </c>
      <c r="I172" s="193" t="s">
        <v>121</v>
      </c>
      <c r="J172" s="41">
        <f>J173+J174</f>
        <v>0</v>
      </c>
      <c r="K172" s="41">
        <f>K173+K174</f>
        <v>0</v>
      </c>
      <c r="L172" s="41">
        <f t="shared" ref="L172:R172" si="75">L173+L174</f>
        <v>0</v>
      </c>
      <c r="M172" s="41">
        <f t="shared" si="75"/>
        <v>0</v>
      </c>
      <c r="N172" s="41">
        <f t="shared" si="75"/>
        <v>0</v>
      </c>
      <c r="O172" s="41">
        <f t="shared" si="75"/>
        <v>0</v>
      </c>
      <c r="P172" s="41">
        <f t="shared" si="75"/>
        <v>0</v>
      </c>
      <c r="Q172" s="41">
        <f t="shared" si="75"/>
        <v>0</v>
      </c>
      <c r="R172" s="41">
        <f t="shared" si="75"/>
        <v>0</v>
      </c>
      <c r="S172" s="12"/>
      <c r="T172" s="13"/>
    </row>
    <row r="173" spans="1:20" s="14" customFormat="1" ht="13.5" hidden="1" customHeight="1">
      <c r="A173" s="4" t="s">
        <v>62</v>
      </c>
      <c r="B173" s="38"/>
      <c r="C173" s="38"/>
      <c r="D173" s="39"/>
      <c r="E173" s="39"/>
      <c r="F173" s="194"/>
      <c r="G173" s="194"/>
      <c r="H173" s="195"/>
      <c r="I173" s="195" t="s">
        <v>371</v>
      </c>
      <c r="J173" s="2"/>
      <c r="K173" s="2"/>
      <c r="L173" s="2"/>
      <c r="M173" s="2"/>
      <c r="N173" s="2">
        <f>SUM(J173:M173)</f>
        <v>0</v>
      </c>
      <c r="O173" s="2"/>
      <c r="P173" s="2"/>
      <c r="Q173" s="2"/>
      <c r="R173" s="2">
        <f>N173+Q173</f>
        <v>0</v>
      </c>
      <c r="S173" s="12"/>
      <c r="T173" s="13"/>
    </row>
    <row r="174" spans="1:20" s="14" customFormat="1" ht="13.5" hidden="1" customHeight="1">
      <c r="A174" s="4" t="s">
        <v>41</v>
      </c>
      <c r="B174" s="38"/>
      <c r="C174" s="38"/>
      <c r="D174" s="39"/>
      <c r="E174" s="39"/>
      <c r="F174" s="194"/>
      <c r="G174" s="194"/>
      <c r="H174" s="195"/>
      <c r="I174" s="195" t="s">
        <v>371</v>
      </c>
      <c r="J174" s="2"/>
      <c r="K174" s="2"/>
      <c r="L174" s="2"/>
      <c r="M174" s="2"/>
      <c r="N174" s="2">
        <f>SUM(J174:M174)</f>
        <v>0</v>
      </c>
      <c r="O174" s="2"/>
      <c r="P174" s="2"/>
      <c r="Q174" s="2"/>
      <c r="R174" s="2">
        <f>N174+Q174</f>
        <v>0</v>
      </c>
      <c r="S174" s="12"/>
      <c r="T174" s="13"/>
    </row>
    <row r="175" spans="1:20" s="19" customFormat="1" ht="11.25" customHeight="1">
      <c r="A175" s="83" t="s">
        <v>152</v>
      </c>
      <c r="B175" s="177" t="s">
        <v>109</v>
      </c>
      <c r="C175" s="177" t="s">
        <v>111</v>
      </c>
      <c r="D175" s="178" t="s">
        <v>153</v>
      </c>
      <c r="E175" s="178"/>
      <c r="F175" s="179"/>
      <c r="G175" s="179"/>
      <c r="H175" s="180"/>
      <c r="I175" s="180"/>
      <c r="J175" s="181">
        <f t="shared" ref="J175:R178" si="76">J176</f>
        <v>0</v>
      </c>
      <c r="K175" s="181">
        <f t="shared" si="76"/>
        <v>0</v>
      </c>
      <c r="L175" s="181">
        <f t="shared" si="76"/>
        <v>0</v>
      </c>
      <c r="M175" s="181">
        <f t="shared" si="76"/>
        <v>0</v>
      </c>
      <c r="N175" s="181">
        <f t="shared" si="76"/>
        <v>0</v>
      </c>
      <c r="O175" s="181">
        <f t="shared" si="76"/>
        <v>0</v>
      </c>
      <c r="P175" s="181">
        <f t="shared" si="76"/>
        <v>0</v>
      </c>
      <c r="Q175" s="181">
        <f t="shared" si="76"/>
        <v>0</v>
      </c>
      <c r="R175" s="181">
        <f t="shared" si="76"/>
        <v>300</v>
      </c>
      <c r="S175" s="12"/>
      <c r="T175" s="13"/>
    </row>
    <row r="176" spans="1:20" s="15" customFormat="1" ht="11.25" customHeight="1">
      <c r="A176" s="83" t="s">
        <v>2</v>
      </c>
      <c r="B176" s="77" t="s">
        <v>109</v>
      </c>
      <c r="C176" s="77" t="s">
        <v>111</v>
      </c>
      <c r="D176" s="196" t="s">
        <v>153</v>
      </c>
      <c r="E176" s="196" t="s">
        <v>1</v>
      </c>
      <c r="F176" s="197" t="s">
        <v>114</v>
      </c>
      <c r="G176" s="197" t="s">
        <v>326</v>
      </c>
      <c r="H176" s="198" t="s">
        <v>327</v>
      </c>
      <c r="I176" s="198"/>
      <c r="J176" s="36">
        <f t="shared" si="76"/>
        <v>0</v>
      </c>
      <c r="K176" s="36">
        <f t="shared" si="76"/>
        <v>0</v>
      </c>
      <c r="L176" s="36">
        <f t="shared" si="76"/>
        <v>0</v>
      </c>
      <c r="M176" s="36">
        <f t="shared" si="76"/>
        <v>0</v>
      </c>
      <c r="N176" s="36">
        <f t="shared" si="76"/>
        <v>0</v>
      </c>
      <c r="O176" s="36">
        <f t="shared" si="76"/>
        <v>0</v>
      </c>
      <c r="P176" s="36">
        <f t="shared" si="76"/>
        <v>0</v>
      </c>
      <c r="Q176" s="36">
        <f t="shared" si="76"/>
        <v>0</v>
      </c>
      <c r="R176" s="36">
        <f t="shared" si="76"/>
        <v>300</v>
      </c>
      <c r="S176" s="12"/>
      <c r="T176" s="13"/>
    </row>
    <row r="177" spans="1:20" s="85" customFormat="1" ht="11.25" customHeight="1">
      <c r="A177" s="199" t="s">
        <v>4</v>
      </c>
      <c r="B177" s="200" t="s">
        <v>109</v>
      </c>
      <c r="C177" s="200" t="s">
        <v>111</v>
      </c>
      <c r="D177" s="201" t="s">
        <v>153</v>
      </c>
      <c r="E177" s="201" t="s">
        <v>1</v>
      </c>
      <c r="F177" s="228" t="s">
        <v>114</v>
      </c>
      <c r="G177" s="228" t="s">
        <v>326</v>
      </c>
      <c r="H177" s="202" t="s">
        <v>3</v>
      </c>
      <c r="I177" s="202"/>
      <c r="J177" s="203">
        <f t="shared" si="76"/>
        <v>0</v>
      </c>
      <c r="K177" s="203">
        <f t="shared" si="76"/>
        <v>0</v>
      </c>
      <c r="L177" s="203">
        <f t="shared" si="76"/>
        <v>0</v>
      </c>
      <c r="M177" s="203">
        <f t="shared" si="76"/>
        <v>0</v>
      </c>
      <c r="N177" s="203">
        <f t="shared" si="76"/>
        <v>0</v>
      </c>
      <c r="O177" s="203">
        <f t="shared" si="76"/>
        <v>0</v>
      </c>
      <c r="P177" s="203">
        <f t="shared" si="76"/>
        <v>0</v>
      </c>
      <c r="Q177" s="203">
        <f t="shared" si="76"/>
        <v>0</v>
      </c>
      <c r="R177" s="203">
        <f t="shared" si="76"/>
        <v>300</v>
      </c>
      <c r="S177" s="12"/>
      <c r="T177" s="13"/>
    </row>
    <row r="178" spans="1:20" s="19" customFormat="1" ht="11.25" customHeight="1">
      <c r="A178" s="82" t="s">
        <v>136</v>
      </c>
      <c r="B178" s="80" t="s">
        <v>109</v>
      </c>
      <c r="C178" s="80" t="s">
        <v>111</v>
      </c>
      <c r="D178" s="87" t="s">
        <v>153</v>
      </c>
      <c r="E178" s="87" t="s">
        <v>1</v>
      </c>
      <c r="F178" s="229" t="s">
        <v>114</v>
      </c>
      <c r="G178" s="229" t="s">
        <v>326</v>
      </c>
      <c r="H178" s="204" t="s">
        <v>3</v>
      </c>
      <c r="I178" s="204" t="s">
        <v>137</v>
      </c>
      <c r="J178" s="34">
        <f t="shared" si="76"/>
        <v>0</v>
      </c>
      <c r="K178" s="34">
        <f t="shared" si="76"/>
        <v>0</v>
      </c>
      <c r="L178" s="34">
        <f t="shared" si="76"/>
        <v>0</v>
      </c>
      <c r="M178" s="34">
        <f t="shared" si="76"/>
        <v>0</v>
      </c>
      <c r="N178" s="34">
        <f t="shared" si="76"/>
        <v>0</v>
      </c>
      <c r="O178" s="34">
        <f t="shared" si="76"/>
        <v>0</v>
      </c>
      <c r="P178" s="34">
        <f t="shared" si="76"/>
        <v>0</v>
      </c>
      <c r="Q178" s="34">
        <f t="shared" si="76"/>
        <v>0</v>
      </c>
      <c r="R178" s="34">
        <f t="shared" si="76"/>
        <v>300</v>
      </c>
      <c r="S178" s="12"/>
      <c r="T178" s="13"/>
    </row>
    <row r="179" spans="1:20" s="26" customFormat="1" ht="11.25" customHeight="1">
      <c r="A179" s="230" t="s">
        <v>6</v>
      </c>
      <c r="B179" s="207" t="s">
        <v>109</v>
      </c>
      <c r="C179" s="207" t="s">
        <v>111</v>
      </c>
      <c r="D179" s="208" t="s">
        <v>153</v>
      </c>
      <c r="E179" s="208" t="s">
        <v>1</v>
      </c>
      <c r="F179" s="231" t="s">
        <v>114</v>
      </c>
      <c r="G179" s="231" t="s">
        <v>326</v>
      </c>
      <c r="H179" s="212" t="s">
        <v>3</v>
      </c>
      <c r="I179" s="212" t="s">
        <v>5</v>
      </c>
      <c r="J179" s="2"/>
      <c r="K179" s="2"/>
      <c r="L179" s="2"/>
      <c r="M179" s="2"/>
      <c r="N179" s="2">
        <f>SUM(J179:M179)</f>
        <v>0</v>
      </c>
      <c r="O179" s="2"/>
      <c r="P179" s="2"/>
      <c r="Q179" s="2"/>
      <c r="R179" s="2">
        <v>300</v>
      </c>
      <c r="S179" s="12"/>
      <c r="T179" s="13"/>
    </row>
    <row r="180" spans="1:20" s="19" customFormat="1" ht="11.25" customHeight="1">
      <c r="A180" s="83" t="s">
        <v>154</v>
      </c>
      <c r="B180" s="177" t="s">
        <v>109</v>
      </c>
      <c r="C180" s="177" t="s">
        <v>111</v>
      </c>
      <c r="D180" s="178" t="s">
        <v>155</v>
      </c>
      <c r="E180" s="178"/>
      <c r="F180" s="179"/>
      <c r="G180" s="179"/>
      <c r="H180" s="180"/>
      <c r="I180" s="180"/>
      <c r="J180" s="181">
        <f t="shared" ref="J180:R183" si="77">J181</f>
        <v>350</v>
      </c>
      <c r="K180" s="181">
        <f t="shared" si="77"/>
        <v>0</v>
      </c>
      <c r="L180" s="181">
        <f t="shared" si="77"/>
        <v>0</v>
      </c>
      <c r="M180" s="181">
        <f t="shared" si="77"/>
        <v>0</v>
      </c>
      <c r="N180" s="181">
        <f t="shared" si="77"/>
        <v>350</v>
      </c>
      <c r="O180" s="181">
        <f t="shared" si="77"/>
        <v>0</v>
      </c>
      <c r="P180" s="181">
        <f t="shared" si="77"/>
        <v>0</v>
      </c>
      <c r="Q180" s="181">
        <f t="shared" si="77"/>
        <v>0</v>
      </c>
      <c r="R180" s="181">
        <f t="shared" si="77"/>
        <v>350</v>
      </c>
      <c r="S180" s="12"/>
      <c r="T180" s="13"/>
    </row>
    <row r="181" spans="1:20" s="15" customFormat="1" ht="15" customHeight="1">
      <c r="A181" s="83" t="s">
        <v>154</v>
      </c>
      <c r="B181" s="77" t="s">
        <v>109</v>
      </c>
      <c r="C181" s="77" t="s">
        <v>111</v>
      </c>
      <c r="D181" s="196" t="s">
        <v>155</v>
      </c>
      <c r="E181" s="196" t="s">
        <v>156</v>
      </c>
      <c r="F181" s="197" t="s">
        <v>114</v>
      </c>
      <c r="G181" s="197" t="s">
        <v>326</v>
      </c>
      <c r="H181" s="198" t="s">
        <v>327</v>
      </c>
      <c r="I181" s="198"/>
      <c r="J181" s="36">
        <f t="shared" si="77"/>
        <v>350</v>
      </c>
      <c r="K181" s="36">
        <f t="shared" si="77"/>
        <v>0</v>
      </c>
      <c r="L181" s="36">
        <f t="shared" si="77"/>
        <v>0</v>
      </c>
      <c r="M181" s="36">
        <f t="shared" si="77"/>
        <v>0</v>
      </c>
      <c r="N181" s="36">
        <f t="shared" si="77"/>
        <v>350</v>
      </c>
      <c r="O181" s="36">
        <f t="shared" si="77"/>
        <v>0</v>
      </c>
      <c r="P181" s="36">
        <f t="shared" si="77"/>
        <v>0</v>
      </c>
      <c r="Q181" s="36">
        <f t="shared" si="77"/>
        <v>0</v>
      </c>
      <c r="R181" s="36">
        <f t="shared" si="77"/>
        <v>350</v>
      </c>
      <c r="S181" s="12"/>
      <c r="T181" s="13"/>
    </row>
    <row r="182" spans="1:20" s="85" customFormat="1" ht="15" customHeight="1">
      <c r="A182" s="199" t="s">
        <v>157</v>
      </c>
      <c r="B182" s="200" t="s">
        <v>109</v>
      </c>
      <c r="C182" s="200" t="s">
        <v>111</v>
      </c>
      <c r="D182" s="201" t="s">
        <v>155</v>
      </c>
      <c r="E182" s="201" t="s">
        <v>156</v>
      </c>
      <c r="F182" s="228" t="s">
        <v>114</v>
      </c>
      <c r="G182" s="228" t="s">
        <v>326</v>
      </c>
      <c r="H182" s="202" t="s">
        <v>333</v>
      </c>
      <c r="I182" s="202"/>
      <c r="J182" s="203">
        <f t="shared" si="77"/>
        <v>350</v>
      </c>
      <c r="K182" s="203">
        <f t="shared" si="77"/>
        <v>0</v>
      </c>
      <c r="L182" s="203">
        <f t="shared" si="77"/>
        <v>0</v>
      </c>
      <c r="M182" s="203">
        <f t="shared" si="77"/>
        <v>0</v>
      </c>
      <c r="N182" s="203">
        <f t="shared" si="77"/>
        <v>350</v>
      </c>
      <c r="O182" s="203">
        <f t="shared" si="77"/>
        <v>0</v>
      </c>
      <c r="P182" s="203">
        <f t="shared" si="77"/>
        <v>0</v>
      </c>
      <c r="Q182" s="203">
        <f t="shared" si="77"/>
        <v>0</v>
      </c>
      <c r="R182" s="203">
        <f t="shared" si="77"/>
        <v>350</v>
      </c>
      <c r="S182" s="12"/>
      <c r="T182" s="13"/>
    </row>
    <row r="183" spans="1:20" s="19" customFormat="1" ht="13.5" customHeight="1">
      <c r="A183" s="82" t="s">
        <v>136</v>
      </c>
      <c r="B183" s="80" t="s">
        <v>109</v>
      </c>
      <c r="C183" s="80" t="s">
        <v>111</v>
      </c>
      <c r="D183" s="87" t="s">
        <v>155</v>
      </c>
      <c r="E183" s="87" t="s">
        <v>156</v>
      </c>
      <c r="F183" s="229" t="s">
        <v>114</v>
      </c>
      <c r="G183" s="229" t="s">
        <v>326</v>
      </c>
      <c r="H183" s="204" t="s">
        <v>333</v>
      </c>
      <c r="I183" s="204" t="s">
        <v>137</v>
      </c>
      <c r="J183" s="34">
        <f t="shared" si="77"/>
        <v>350</v>
      </c>
      <c r="K183" s="34">
        <f t="shared" si="77"/>
        <v>0</v>
      </c>
      <c r="L183" s="34">
        <f t="shared" si="77"/>
        <v>0</v>
      </c>
      <c r="M183" s="34">
        <f t="shared" si="77"/>
        <v>0</v>
      </c>
      <c r="N183" s="34">
        <f t="shared" si="77"/>
        <v>350</v>
      </c>
      <c r="O183" s="34">
        <f t="shared" si="77"/>
        <v>0</v>
      </c>
      <c r="P183" s="34">
        <f t="shared" si="77"/>
        <v>0</v>
      </c>
      <c r="Q183" s="34">
        <f t="shared" si="77"/>
        <v>0</v>
      </c>
      <c r="R183" s="34">
        <f t="shared" si="77"/>
        <v>350</v>
      </c>
      <c r="S183" s="12"/>
      <c r="T183" s="13"/>
    </row>
    <row r="184" spans="1:20" s="26" customFormat="1" ht="13.5" customHeight="1">
      <c r="A184" s="230" t="s">
        <v>158</v>
      </c>
      <c r="B184" s="207" t="s">
        <v>109</v>
      </c>
      <c r="C184" s="207" t="s">
        <v>111</v>
      </c>
      <c r="D184" s="208" t="s">
        <v>155</v>
      </c>
      <c r="E184" s="208" t="s">
        <v>156</v>
      </c>
      <c r="F184" s="231" t="s">
        <v>114</v>
      </c>
      <c r="G184" s="231" t="s">
        <v>326</v>
      </c>
      <c r="H184" s="212" t="s">
        <v>333</v>
      </c>
      <c r="I184" s="212" t="s">
        <v>159</v>
      </c>
      <c r="J184" s="205">
        <v>350</v>
      </c>
      <c r="K184" s="205"/>
      <c r="L184" s="205"/>
      <c r="M184" s="205"/>
      <c r="N184" s="2">
        <f>SUM(J184:M184)</f>
        <v>350</v>
      </c>
      <c r="O184" s="205"/>
      <c r="P184" s="205"/>
      <c r="Q184" s="205"/>
      <c r="R184" s="2">
        <v>350</v>
      </c>
      <c r="S184" s="12"/>
      <c r="T184" s="13"/>
    </row>
    <row r="185" spans="1:20" s="19" customFormat="1" ht="20.25" customHeight="1">
      <c r="A185" s="83" t="s">
        <v>160</v>
      </c>
      <c r="B185" s="177" t="s">
        <v>109</v>
      </c>
      <c r="C185" s="177" t="s">
        <v>111</v>
      </c>
      <c r="D185" s="178" t="s">
        <v>162</v>
      </c>
      <c r="E185" s="178"/>
      <c r="F185" s="179"/>
      <c r="G185" s="179"/>
      <c r="H185" s="180"/>
      <c r="I185" s="180"/>
      <c r="J185" s="181" t="e">
        <f t="shared" ref="J185:R185" si="78">J186+J219+J239+J245+J265+J270+J275</f>
        <v>#REF!</v>
      </c>
      <c r="K185" s="181" t="e">
        <f t="shared" si="78"/>
        <v>#REF!</v>
      </c>
      <c r="L185" s="181" t="e">
        <f t="shared" si="78"/>
        <v>#REF!</v>
      </c>
      <c r="M185" s="181" t="e">
        <f t="shared" si="78"/>
        <v>#REF!</v>
      </c>
      <c r="N185" s="181" t="e">
        <f t="shared" si="78"/>
        <v>#REF!</v>
      </c>
      <c r="O185" s="181" t="e">
        <f t="shared" si="78"/>
        <v>#REF!</v>
      </c>
      <c r="P185" s="181" t="e">
        <f t="shared" si="78"/>
        <v>#REF!</v>
      </c>
      <c r="Q185" s="181" t="e">
        <f t="shared" si="78"/>
        <v>#REF!</v>
      </c>
      <c r="R185" s="181">
        <f t="shared" si="78"/>
        <v>17781.5</v>
      </c>
      <c r="S185" s="12"/>
      <c r="T185" s="13"/>
    </row>
    <row r="186" spans="1:20" s="15" customFormat="1" ht="39" customHeight="1">
      <c r="A186" s="176" t="s">
        <v>434</v>
      </c>
      <c r="B186" s="177" t="s">
        <v>109</v>
      </c>
      <c r="C186" s="177" t="s">
        <v>111</v>
      </c>
      <c r="D186" s="178" t="s">
        <v>162</v>
      </c>
      <c r="E186" s="178" t="s">
        <v>111</v>
      </c>
      <c r="F186" s="179" t="s">
        <v>114</v>
      </c>
      <c r="G186" s="179" t="s">
        <v>326</v>
      </c>
      <c r="H186" s="180" t="s">
        <v>327</v>
      </c>
      <c r="I186" s="180"/>
      <c r="J186" s="181">
        <f>J192+J187</f>
        <v>2569.8000000000002</v>
      </c>
      <c r="K186" s="181">
        <f>K192+K187</f>
        <v>-30.6</v>
      </c>
      <c r="L186" s="181">
        <f t="shared" ref="L186:R186" si="79">L192+L187</f>
        <v>0</v>
      </c>
      <c r="M186" s="181">
        <f t="shared" si="79"/>
        <v>0</v>
      </c>
      <c r="N186" s="181">
        <f t="shared" si="79"/>
        <v>2539.1999999999998</v>
      </c>
      <c r="O186" s="181">
        <f t="shared" si="79"/>
        <v>0</v>
      </c>
      <c r="P186" s="181">
        <f t="shared" si="79"/>
        <v>0</v>
      </c>
      <c r="Q186" s="181">
        <f t="shared" si="79"/>
        <v>0</v>
      </c>
      <c r="R186" s="181">
        <f t="shared" si="79"/>
        <v>2470.1999999999998</v>
      </c>
      <c r="S186" s="12"/>
      <c r="T186" s="13"/>
    </row>
    <row r="187" spans="1:20" s="15" customFormat="1" ht="90.75" customHeight="1">
      <c r="A187" s="20" t="s">
        <v>435</v>
      </c>
      <c r="B187" s="182" t="s">
        <v>109</v>
      </c>
      <c r="C187" s="182" t="s">
        <v>111</v>
      </c>
      <c r="D187" s="183" t="s">
        <v>162</v>
      </c>
      <c r="E187" s="183" t="s">
        <v>111</v>
      </c>
      <c r="F187" s="184" t="s">
        <v>116</v>
      </c>
      <c r="G187" s="184" t="s">
        <v>326</v>
      </c>
      <c r="H187" s="185" t="s">
        <v>115</v>
      </c>
      <c r="I187" s="180"/>
      <c r="J187" s="33">
        <f t="shared" ref="J187:R190" si="80">J188</f>
        <v>1750</v>
      </c>
      <c r="K187" s="33">
        <f t="shared" si="80"/>
        <v>-30.6</v>
      </c>
      <c r="L187" s="33">
        <f t="shared" si="80"/>
        <v>0</v>
      </c>
      <c r="M187" s="33">
        <f t="shared" si="80"/>
        <v>0</v>
      </c>
      <c r="N187" s="33">
        <f t="shared" si="80"/>
        <v>1719.4</v>
      </c>
      <c r="O187" s="33">
        <f t="shared" si="80"/>
        <v>0</v>
      </c>
      <c r="P187" s="33">
        <f t="shared" si="80"/>
        <v>0</v>
      </c>
      <c r="Q187" s="33">
        <f t="shared" si="80"/>
        <v>0</v>
      </c>
      <c r="R187" s="33">
        <f t="shared" si="80"/>
        <v>1750</v>
      </c>
      <c r="S187" s="12"/>
      <c r="T187" s="13"/>
    </row>
    <row r="188" spans="1:20" s="15" customFormat="1" ht="16.5" customHeight="1">
      <c r="A188" s="20" t="s">
        <v>334</v>
      </c>
      <c r="B188" s="16" t="s">
        <v>109</v>
      </c>
      <c r="C188" s="16" t="s">
        <v>111</v>
      </c>
      <c r="D188" s="17" t="s">
        <v>162</v>
      </c>
      <c r="E188" s="28" t="s">
        <v>111</v>
      </c>
      <c r="F188" s="29" t="s">
        <v>116</v>
      </c>
      <c r="G188" s="29" t="s">
        <v>326</v>
      </c>
      <c r="H188" s="1" t="s">
        <v>335</v>
      </c>
      <c r="I188" s="18"/>
      <c r="J188" s="32">
        <f t="shared" si="80"/>
        <v>1750</v>
      </c>
      <c r="K188" s="32">
        <f t="shared" si="80"/>
        <v>-30.6</v>
      </c>
      <c r="L188" s="32">
        <f t="shared" si="80"/>
        <v>0</v>
      </c>
      <c r="M188" s="32">
        <f t="shared" si="80"/>
        <v>0</v>
      </c>
      <c r="N188" s="32">
        <f t="shared" si="80"/>
        <v>1719.4</v>
      </c>
      <c r="O188" s="32">
        <f t="shared" si="80"/>
        <v>0</v>
      </c>
      <c r="P188" s="32">
        <f t="shared" si="80"/>
        <v>0</v>
      </c>
      <c r="Q188" s="32">
        <f t="shared" si="80"/>
        <v>0</v>
      </c>
      <c r="R188" s="32">
        <f t="shared" si="80"/>
        <v>1750</v>
      </c>
      <c r="S188" s="12"/>
      <c r="T188" s="13"/>
    </row>
    <row r="189" spans="1:20" s="15" customFormat="1" ht="25.5" customHeight="1">
      <c r="A189" s="20" t="s">
        <v>132</v>
      </c>
      <c r="B189" s="80" t="s">
        <v>109</v>
      </c>
      <c r="C189" s="80" t="s">
        <v>111</v>
      </c>
      <c r="D189" s="87" t="s">
        <v>162</v>
      </c>
      <c r="E189" s="28" t="s">
        <v>111</v>
      </c>
      <c r="F189" s="29" t="s">
        <v>116</v>
      </c>
      <c r="G189" s="29" t="s">
        <v>326</v>
      </c>
      <c r="H189" s="1" t="s">
        <v>335</v>
      </c>
      <c r="I189" s="204" t="s">
        <v>133</v>
      </c>
      <c r="J189" s="32">
        <f t="shared" si="80"/>
        <v>1750</v>
      </c>
      <c r="K189" s="32">
        <f t="shared" si="80"/>
        <v>-30.6</v>
      </c>
      <c r="L189" s="32">
        <f t="shared" si="80"/>
        <v>0</v>
      </c>
      <c r="M189" s="32">
        <f t="shared" si="80"/>
        <v>0</v>
      </c>
      <c r="N189" s="32">
        <f t="shared" si="80"/>
        <v>1719.4</v>
      </c>
      <c r="O189" s="32">
        <f t="shared" si="80"/>
        <v>0</v>
      </c>
      <c r="P189" s="32">
        <f t="shared" si="80"/>
        <v>0</v>
      </c>
      <c r="Q189" s="32">
        <f t="shared" si="80"/>
        <v>0</v>
      </c>
      <c r="R189" s="32">
        <f t="shared" si="80"/>
        <v>1750</v>
      </c>
      <c r="S189" s="12"/>
      <c r="T189" s="13"/>
    </row>
    <row r="190" spans="1:20" s="15" customFormat="1" ht="24" customHeight="1">
      <c r="A190" s="189" t="s">
        <v>134</v>
      </c>
      <c r="B190" s="207" t="s">
        <v>109</v>
      </c>
      <c r="C190" s="207" t="s">
        <v>111</v>
      </c>
      <c r="D190" s="208" t="s">
        <v>162</v>
      </c>
      <c r="E190" s="209" t="s">
        <v>111</v>
      </c>
      <c r="F190" s="210" t="s">
        <v>116</v>
      </c>
      <c r="G190" s="210" t="s">
        <v>326</v>
      </c>
      <c r="H190" s="211" t="s">
        <v>335</v>
      </c>
      <c r="I190" s="212" t="s">
        <v>135</v>
      </c>
      <c r="J190" s="33">
        <f t="shared" si="80"/>
        <v>1750</v>
      </c>
      <c r="K190" s="33">
        <f t="shared" si="80"/>
        <v>-30.6</v>
      </c>
      <c r="L190" s="33">
        <f t="shared" si="80"/>
        <v>0</v>
      </c>
      <c r="M190" s="33">
        <f t="shared" si="80"/>
        <v>0</v>
      </c>
      <c r="N190" s="33">
        <f t="shared" si="80"/>
        <v>1719.4</v>
      </c>
      <c r="O190" s="33">
        <f t="shared" si="80"/>
        <v>0</v>
      </c>
      <c r="P190" s="33">
        <f t="shared" si="80"/>
        <v>0</v>
      </c>
      <c r="Q190" s="33">
        <f t="shared" si="80"/>
        <v>0</v>
      </c>
      <c r="R190" s="33">
        <f t="shared" si="80"/>
        <v>1750</v>
      </c>
      <c r="S190" s="12"/>
      <c r="T190" s="13"/>
    </row>
    <row r="191" spans="1:20" s="15" customFormat="1" ht="24" hidden="1" customHeight="1">
      <c r="A191" s="43" t="s">
        <v>638</v>
      </c>
      <c r="B191" s="207" t="s">
        <v>109</v>
      </c>
      <c r="C191" s="207" t="s">
        <v>111</v>
      </c>
      <c r="D191" s="208" t="s">
        <v>162</v>
      </c>
      <c r="E191" s="209" t="s">
        <v>111</v>
      </c>
      <c r="F191" s="210" t="s">
        <v>116</v>
      </c>
      <c r="G191" s="210" t="s">
        <v>326</v>
      </c>
      <c r="H191" s="211" t="s">
        <v>335</v>
      </c>
      <c r="I191" s="212" t="s">
        <v>373</v>
      </c>
      <c r="J191" s="33">
        <v>1750</v>
      </c>
      <c r="K191" s="33">
        <v>-30.6</v>
      </c>
      <c r="L191" s="33"/>
      <c r="M191" s="33"/>
      <c r="N191" s="2">
        <f>SUM(J191:M191)</f>
        <v>1719.4</v>
      </c>
      <c r="O191" s="33"/>
      <c r="P191" s="33"/>
      <c r="Q191" s="33"/>
      <c r="R191" s="2">
        <v>1750</v>
      </c>
      <c r="S191" s="12"/>
      <c r="T191" s="13"/>
    </row>
    <row r="192" spans="1:20" s="187" customFormat="1" ht="27.75" customHeight="1">
      <c r="A192" s="20" t="s">
        <v>394</v>
      </c>
      <c r="B192" s="182" t="s">
        <v>109</v>
      </c>
      <c r="C192" s="182" t="s">
        <v>111</v>
      </c>
      <c r="D192" s="183" t="s">
        <v>162</v>
      </c>
      <c r="E192" s="183" t="s">
        <v>111</v>
      </c>
      <c r="F192" s="184" t="s">
        <v>129</v>
      </c>
      <c r="G192" s="184" t="s">
        <v>326</v>
      </c>
      <c r="H192" s="185" t="s">
        <v>327</v>
      </c>
      <c r="I192" s="185"/>
      <c r="J192" s="186">
        <f>J193</f>
        <v>819.8</v>
      </c>
      <c r="K192" s="186">
        <f>K193</f>
        <v>0</v>
      </c>
      <c r="L192" s="186">
        <f t="shared" ref="L192:R192" si="81">L193</f>
        <v>0</v>
      </c>
      <c r="M192" s="186">
        <f t="shared" si="81"/>
        <v>0</v>
      </c>
      <c r="N192" s="186">
        <f t="shared" si="81"/>
        <v>819.8</v>
      </c>
      <c r="O192" s="186">
        <f t="shared" si="81"/>
        <v>0</v>
      </c>
      <c r="P192" s="186">
        <f t="shared" si="81"/>
        <v>0</v>
      </c>
      <c r="Q192" s="186">
        <f t="shared" si="81"/>
        <v>0</v>
      </c>
      <c r="R192" s="186">
        <f t="shared" si="81"/>
        <v>720.19999999999993</v>
      </c>
      <c r="S192" s="12"/>
      <c r="T192" s="13"/>
    </row>
    <row r="193" spans="1:20" s="15" customFormat="1" ht="14.25" customHeight="1">
      <c r="A193" s="20" t="s">
        <v>334</v>
      </c>
      <c r="B193" s="16" t="s">
        <v>109</v>
      </c>
      <c r="C193" s="16" t="s">
        <v>111</v>
      </c>
      <c r="D193" s="17" t="s">
        <v>162</v>
      </c>
      <c r="E193" s="28" t="s">
        <v>111</v>
      </c>
      <c r="F193" s="29" t="s">
        <v>129</v>
      </c>
      <c r="G193" s="29" t="s">
        <v>326</v>
      </c>
      <c r="H193" s="1" t="s">
        <v>335</v>
      </c>
      <c r="I193" s="18"/>
      <c r="J193" s="32">
        <f>J194+J197+J210+J215</f>
        <v>819.8</v>
      </c>
      <c r="K193" s="32">
        <f>K194+K197+K210+K215</f>
        <v>0</v>
      </c>
      <c r="L193" s="32">
        <f t="shared" ref="L193:R193" si="82">L194+L197+L210+L215</f>
        <v>0</v>
      </c>
      <c r="M193" s="32">
        <f t="shared" si="82"/>
        <v>0</v>
      </c>
      <c r="N193" s="32">
        <f t="shared" si="82"/>
        <v>819.8</v>
      </c>
      <c r="O193" s="32">
        <f t="shared" si="82"/>
        <v>0</v>
      </c>
      <c r="P193" s="32">
        <f t="shared" si="82"/>
        <v>0</v>
      </c>
      <c r="Q193" s="32">
        <f t="shared" si="82"/>
        <v>0</v>
      </c>
      <c r="R193" s="32">
        <f t="shared" si="82"/>
        <v>720.19999999999993</v>
      </c>
      <c r="S193" s="12"/>
      <c r="T193" s="13"/>
    </row>
    <row r="194" spans="1:20" s="15" customFormat="1" ht="34.5" customHeight="1">
      <c r="A194" s="20" t="s">
        <v>118</v>
      </c>
      <c r="B194" s="16" t="s">
        <v>109</v>
      </c>
      <c r="C194" s="16" t="s">
        <v>111</v>
      </c>
      <c r="D194" s="17" t="s">
        <v>162</v>
      </c>
      <c r="E194" s="17" t="s">
        <v>111</v>
      </c>
      <c r="F194" s="188" t="s">
        <v>129</v>
      </c>
      <c r="G194" s="188" t="s">
        <v>326</v>
      </c>
      <c r="H194" s="3" t="s">
        <v>335</v>
      </c>
      <c r="I194" s="3" t="s">
        <v>119</v>
      </c>
      <c r="J194" s="33">
        <f t="shared" ref="J194:R195" si="83">J195</f>
        <v>24.4</v>
      </c>
      <c r="K194" s="33">
        <f t="shared" si="83"/>
        <v>0</v>
      </c>
      <c r="L194" s="33">
        <f t="shared" si="83"/>
        <v>0</v>
      </c>
      <c r="M194" s="33">
        <f t="shared" si="83"/>
        <v>0</v>
      </c>
      <c r="N194" s="33">
        <f t="shared" si="83"/>
        <v>24.4</v>
      </c>
      <c r="O194" s="33">
        <f t="shared" si="83"/>
        <v>0</v>
      </c>
      <c r="P194" s="33">
        <f t="shared" si="83"/>
        <v>0</v>
      </c>
      <c r="Q194" s="33">
        <f t="shared" si="83"/>
        <v>0</v>
      </c>
      <c r="R194" s="33">
        <f t="shared" si="83"/>
        <v>24.4</v>
      </c>
      <c r="S194" s="12"/>
      <c r="T194" s="13"/>
    </row>
    <row r="195" spans="1:20" s="26" customFormat="1" ht="15" customHeight="1">
      <c r="A195" s="189" t="s">
        <v>120</v>
      </c>
      <c r="B195" s="190" t="s">
        <v>109</v>
      </c>
      <c r="C195" s="190" t="s">
        <v>111</v>
      </c>
      <c r="D195" s="191" t="s">
        <v>162</v>
      </c>
      <c r="E195" s="191" t="s">
        <v>111</v>
      </c>
      <c r="F195" s="192" t="s">
        <v>129</v>
      </c>
      <c r="G195" s="192" t="s">
        <v>326</v>
      </c>
      <c r="H195" s="193" t="s">
        <v>335</v>
      </c>
      <c r="I195" s="193" t="s">
        <v>121</v>
      </c>
      <c r="J195" s="41">
        <f t="shared" si="83"/>
        <v>24.4</v>
      </c>
      <c r="K195" s="41">
        <f t="shared" si="83"/>
        <v>0</v>
      </c>
      <c r="L195" s="41">
        <f t="shared" si="83"/>
        <v>0</v>
      </c>
      <c r="M195" s="41">
        <f t="shared" si="83"/>
        <v>0</v>
      </c>
      <c r="N195" s="41">
        <f t="shared" si="83"/>
        <v>24.4</v>
      </c>
      <c r="O195" s="41">
        <f t="shared" si="83"/>
        <v>0</v>
      </c>
      <c r="P195" s="41">
        <f t="shared" si="83"/>
        <v>0</v>
      </c>
      <c r="Q195" s="41">
        <f t="shared" si="83"/>
        <v>0</v>
      </c>
      <c r="R195" s="41">
        <f t="shared" si="83"/>
        <v>24.4</v>
      </c>
      <c r="S195" s="12"/>
      <c r="T195" s="13"/>
    </row>
    <row r="196" spans="1:20" s="232" customFormat="1" ht="13.5" hidden="1" customHeight="1">
      <c r="A196" s="4" t="s">
        <v>168</v>
      </c>
      <c r="B196" s="5"/>
      <c r="C196" s="5"/>
      <c r="D196" s="6"/>
      <c r="E196" s="7"/>
      <c r="F196" s="366"/>
      <c r="G196" s="366"/>
      <c r="H196" s="367"/>
      <c r="I196" s="10" t="s">
        <v>371</v>
      </c>
      <c r="J196" s="205">
        <v>24.4</v>
      </c>
      <c r="K196" s="205"/>
      <c r="L196" s="205"/>
      <c r="M196" s="205"/>
      <c r="N196" s="2">
        <f>SUM(J196:M196)</f>
        <v>24.4</v>
      </c>
      <c r="O196" s="205"/>
      <c r="P196" s="205"/>
      <c r="Q196" s="205"/>
      <c r="R196" s="2">
        <v>24.4</v>
      </c>
      <c r="S196" s="12"/>
      <c r="T196" s="13"/>
    </row>
    <row r="197" spans="1:20" s="19" customFormat="1" ht="26.25" customHeight="1">
      <c r="A197" s="20" t="s">
        <v>132</v>
      </c>
      <c r="B197" s="80" t="s">
        <v>109</v>
      </c>
      <c r="C197" s="80" t="s">
        <v>111</v>
      </c>
      <c r="D197" s="87" t="s">
        <v>162</v>
      </c>
      <c r="E197" s="28" t="s">
        <v>111</v>
      </c>
      <c r="F197" s="29" t="s">
        <v>129</v>
      </c>
      <c r="G197" s="29" t="s">
        <v>326</v>
      </c>
      <c r="H197" s="1" t="s">
        <v>335</v>
      </c>
      <c r="I197" s="204" t="s">
        <v>133</v>
      </c>
      <c r="J197" s="34">
        <f>J198</f>
        <v>368.5</v>
      </c>
      <c r="K197" s="34">
        <f>K198</f>
        <v>0</v>
      </c>
      <c r="L197" s="34">
        <f t="shared" ref="L197:R197" si="84">L198</f>
        <v>0</v>
      </c>
      <c r="M197" s="34">
        <f t="shared" si="84"/>
        <v>0</v>
      </c>
      <c r="N197" s="34">
        <f t="shared" si="84"/>
        <v>368.5</v>
      </c>
      <c r="O197" s="34">
        <f t="shared" si="84"/>
        <v>0</v>
      </c>
      <c r="P197" s="34">
        <f t="shared" si="84"/>
        <v>0</v>
      </c>
      <c r="Q197" s="34">
        <f t="shared" si="84"/>
        <v>0</v>
      </c>
      <c r="R197" s="34">
        <f t="shared" si="84"/>
        <v>268.89999999999998</v>
      </c>
      <c r="S197" s="12"/>
      <c r="T197" s="13"/>
    </row>
    <row r="198" spans="1:20" s="85" customFormat="1" ht="21" customHeight="1">
      <c r="A198" s="189" t="s">
        <v>134</v>
      </c>
      <c r="B198" s="207" t="s">
        <v>109</v>
      </c>
      <c r="C198" s="207" t="s">
        <v>111</v>
      </c>
      <c r="D198" s="208" t="s">
        <v>162</v>
      </c>
      <c r="E198" s="209" t="s">
        <v>111</v>
      </c>
      <c r="F198" s="210" t="s">
        <v>129</v>
      </c>
      <c r="G198" s="210" t="s">
        <v>326</v>
      </c>
      <c r="H198" s="211" t="s">
        <v>335</v>
      </c>
      <c r="I198" s="212" t="s">
        <v>135</v>
      </c>
      <c r="J198" s="42">
        <f>SUM(J199:J209)</f>
        <v>368.5</v>
      </c>
      <c r="K198" s="42">
        <f>SUM(K199:K209)</f>
        <v>0</v>
      </c>
      <c r="L198" s="42">
        <f t="shared" ref="L198:R198" si="85">SUM(L199:L209)</f>
        <v>0</v>
      </c>
      <c r="M198" s="42">
        <f t="shared" si="85"/>
        <v>0</v>
      </c>
      <c r="N198" s="42">
        <f t="shared" si="85"/>
        <v>368.5</v>
      </c>
      <c r="O198" s="42">
        <f t="shared" si="85"/>
        <v>0</v>
      </c>
      <c r="P198" s="42">
        <f t="shared" si="85"/>
        <v>0</v>
      </c>
      <c r="Q198" s="42">
        <f t="shared" si="85"/>
        <v>0</v>
      </c>
      <c r="R198" s="42">
        <f t="shared" si="85"/>
        <v>268.89999999999998</v>
      </c>
      <c r="S198" s="12"/>
      <c r="T198" s="13"/>
    </row>
    <row r="199" spans="1:20" s="14" customFormat="1" ht="15" hidden="1" customHeight="1">
      <c r="A199" s="4"/>
      <c r="B199" s="5"/>
      <c r="C199" s="5"/>
      <c r="D199" s="6"/>
      <c r="E199" s="7"/>
      <c r="F199" s="8"/>
      <c r="G199" s="8"/>
      <c r="H199" s="9"/>
      <c r="I199" s="10" t="s">
        <v>372</v>
      </c>
      <c r="J199" s="11"/>
      <c r="K199" s="11"/>
      <c r="L199" s="11"/>
      <c r="M199" s="11"/>
      <c r="N199" s="2">
        <f t="shared" ref="N199:N209" si="86">SUM(J199:M199)</f>
        <v>0</v>
      </c>
      <c r="O199" s="11"/>
      <c r="P199" s="11"/>
      <c r="Q199" s="11"/>
      <c r="R199" s="2"/>
      <c r="S199" s="12"/>
      <c r="T199" s="13"/>
    </row>
    <row r="200" spans="1:20" s="14" customFormat="1" ht="15" hidden="1" customHeight="1">
      <c r="A200" s="4" t="s">
        <v>414</v>
      </c>
      <c r="B200" s="5"/>
      <c r="C200" s="5"/>
      <c r="D200" s="6"/>
      <c r="E200" s="7"/>
      <c r="F200" s="8"/>
      <c r="G200" s="8"/>
      <c r="H200" s="9"/>
      <c r="I200" s="10" t="s">
        <v>372</v>
      </c>
      <c r="J200" s="11">
        <v>74.5</v>
      </c>
      <c r="K200" s="11"/>
      <c r="L200" s="11"/>
      <c r="M200" s="11"/>
      <c r="N200" s="2">
        <f t="shared" si="86"/>
        <v>74.5</v>
      </c>
      <c r="O200" s="11"/>
      <c r="P200" s="11"/>
      <c r="Q200" s="11"/>
      <c r="R200" s="2">
        <v>20.9</v>
      </c>
      <c r="S200" s="12"/>
      <c r="T200" s="13"/>
    </row>
    <row r="201" spans="1:20" s="232" customFormat="1" ht="12.75" hidden="1" customHeight="1">
      <c r="A201" s="4" t="s">
        <v>169</v>
      </c>
      <c r="B201" s="5"/>
      <c r="C201" s="5"/>
      <c r="D201" s="6"/>
      <c r="E201" s="7"/>
      <c r="F201" s="8"/>
      <c r="G201" s="8"/>
      <c r="H201" s="9"/>
      <c r="I201" s="10" t="s">
        <v>373</v>
      </c>
      <c r="J201" s="2">
        <v>150</v>
      </c>
      <c r="K201" s="2"/>
      <c r="L201" s="2"/>
      <c r="M201" s="2"/>
      <c r="N201" s="2">
        <f t="shared" si="86"/>
        <v>150</v>
      </c>
      <c r="O201" s="2"/>
      <c r="P201" s="2"/>
      <c r="Q201" s="2"/>
      <c r="R201" s="2">
        <v>150</v>
      </c>
      <c r="S201" s="12"/>
      <c r="T201" s="13"/>
    </row>
    <row r="202" spans="1:20" s="232" customFormat="1" ht="12.75" hidden="1" customHeight="1">
      <c r="A202" s="4"/>
      <c r="B202" s="5"/>
      <c r="C202" s="5"/>
      <c r="D202" s="6"/>
      <c r="E202" s="7"/>
      <c r="F202" s="8"/>
      <c r="G202" s="8"/>
      <c r="H202" s="9"/>
      <c r="I202" s="10" t="s">
        <v>373</v>
      </c>
      <c r="J202" s="2">
        <v>110.7</v>
      </c>
      <c r="K202" s="2"/>
      <c r="L202" s="2"/>
      <c r="M202" s="2"/>
      <c r="N202" s="2">
        <f t="shared" si="86"/>
        <v>110.7</v>
      </c>
      <c r="O202" s="2"/>
      <c r="P202" s="2"/>
      <c r="Q202" s="2"/>
      <c r="R202" s="2"/>
      <c r="S202" s="12"/>
      <c r="T202" s="13"/>
    </row>
    <row r="203" spans="1:20" s="232" customFormat="1" ht="12.75" hidden="1" customHeight="1">
      <c r="A203" s="4" t="s">
        <v>171</v>
      </c>
      <c r="B203" s="5"/>
      <c r="C203" s="5"/>
      <c r="D203" s="6"/>
      <c r="E203" s="7"/>
      <c r="F203" s="8"/>
      <c r="G203" s="8"/>
      <c r="H203" s="9"/>
      <c r="I203" s="10" t="s">
        <v>373</v>
      </c>
      <c r="J203" s="2">
        <v>10</v>
      </c>
      <c r="K203" s="2"/>
      <c r="L203" s="2"/>
      <c r="M203" s="2"/>
      <c r="N203" s="2">
        <f t="shared" si="86"/>
        <v>10</v>
      </c>
      <c r="O203" s="2"/>
      <c r="P203" s="2"/>
      <c r="Q203" s="2"/>
      <c r="R203" s="2">
        <v>10</v>
      </c>
      <c r="S203" s="12"/>
      <c r="T203" s="13"/>
    </row>
    <row r="204" spans="1:20" s="232" customFormat="1" ht="12.75" hidden="1" customHeight="1">
      <c r="A204" s="4" t="s">
        <v>479</v>
      </c>
      <c r="B204" s="5"/>
      <c r="C204" s="5"/>
      <c r="D204" s="6"/>
      <c r="E204" s="7"/>
      <c r="F204" s="8"/>
      <c r="G204" s="8"/>
      <c r="H204" s="9"/>
      <c r="I204" s="10" t="s">
        <v>373</v>
      </c>
      <c r="J204" s="2">
        <v>0</v>
      </c>
      <c r="K204" s="2"/>
      <c r="L204" s="2"/>
      <c r="M204" s="2"/>
      <c r="N204" s="2">
        <f t="shared" si="86"/>
        <v>0</v>
      </c>
      <c r="O204" s="2"/>
      <c r="P204" s="2"/>
      <c r="Q204" s="2"/>
      <c r="R204" s="2">
        <v>22</v>
      </c>
      <c r="S204" s="12"/>
      <c r="T204" s="13"/>
    </row>
    <row r="205" spans="1:20" s="232" customFormat="1" ht="12.75" hidden="1" customHeight="1">
      <c r="A205" s="4" t="s">
        <v>415</v>
      </c>
      <c r="B205" s="5"/>
      <c r="C205" s="5"/>
      <c r="D205" s="6"/>
      <c r="E205" s="7"/>
      <c r="F205" s="8"/>
      <c r="G205" s="8"/>
      <c r="H205" s="9"/>
      <c r="I205" s="10" t="s">
        <v>373</v>
      </c>
      <c r="J205" s="2">
        <v>0</v>
      </c>
      <c r="K205" s="2"/>
      <c r="L205" s="2"/>
      <c r="M205" s="2"/>
      <c r="N205" s="2">
        <f t="shared" si="86"/>
        <v>0</v>
      </c>
      <c r="O205" s="2"/>
      <c r="P205" s="2"/>
      <c r="Q205" s="2"/>
      <c r="R205" s="2">
        <v>40</v>
      </c>
      <c r="S205" s="12"/>
      <c r="T205" s="13"/>
    </row>
    <row r="206" spans="1:20" s="232" customFormat="1" ht="12.75" hidden="1" customHeight="1">
      <c r="A206" s="4" t="s">
        <v>416</v>
      </c>
      <c r="B206" s="5"/>
      <c r="C206" s="5"/>
      <c r="D206" s="6"/>
      <c r="E206" s="7"/>
      <c r="F206" s="8"/>
      <c r="G206" s="8"/>
      <c r="H206" s="9"/>
      <c r="I206" s="10" t="s">
        <v>373</v>
      </c>
      <c r="J206" s="2">
        <v>0</v>
      </c>
      <c r="K206" s="2"/>
      <c r="L206" s="2"/>
      <c r="M206" s="2"/>
      <c r="N206" s="2">
        <f t="shared" si="86"/>
        <v>0</v>
      </c>
      <c r="O206" s="2"/>
      <c r="P206" s="2"/>
      <c r="Q206" s="2"/>
      <c r="R206" s="2"/>
      <c r="S206" s="12"/>
      <c r="T206" s="13"/>
    </row>
    <row r="207" spans="1:20" s="232" customFormat="1" ht="12.75" hidden="1" customHeight="1">
      <c r="A207" s="4" t="s">
        <v>815</v>
      </c>
      <c r="B207" s="5"/>
      <c r="C207" s="5"/>
      <c r="D207" s="6"/>
      <c r="E207" s="7"/>
      <c r="F207" s="8"/>
      <c r="G207" s="8"/>
      <c r="H207" s="9"/>
      <c r="I207" s="10" t="s">
        <v>373</v>
      </c>
      <c r="J207" s="2">
        <v>0</v>
      </c>
      <c r="K207" s="2"/>
      <c r="L207" s="2"/>
      <c r="M207" s="2"/>
      <c r="N207" s="2">
        <f t="shared" si="86"/>
        <v>0</v>
      </c>
      <c r="O207" s="2"/>
      <c r="P207" s="2"/>
      <c r="Q207" s="2"/>
      <c r="R207" s="2">
        <v>20</v>
      </c>
      <c r="S207" s="12"/>
      <c r="T207" s="13"/>
    </row>
    <row r="208" spans="1:20" s="232" customFormat="1" ht="12.75" hidden="1" customHeight="1">
      <c r="A208" s="4" t="s">
        <v>639</v>
      </c>
      <c r="B208" s="5"/>
      <c r="C208" s="5"/>
      <c r="D208" s="6"/>
      <c r="E208" s="7"/>
      <c r="F208" s="8"/>
      <c r="G208" s="8"/>
      <c r="H208" s="9"/>
      <c r="I208" s="10" t="s">
        <v>373</v>
      </c>
      <c r="J208" s="2">
        <v>7.5</v>
      </c>
      <c r="K208" s="2"/>
      <c r="L208" s="2"/>
      <c r="M208" s="2"/>
      <c r="N208" s="2">
        <f t="shared" si="86"/>
        <v>7.5</v>
      </c>
      <c r="O208" s="2"/>
      <c r="P208" s="2"/>
      <c r="Q208" s="2"/>
      <c r="R208" s="2"/>
      <c r="S208" s="12"/>
      <c r="T208" s="13"/>
    </row>
    <row r="209" spans="1:20" s="232" customFormat="1" ht="18" hidden="1" customHeight="1">
      <c r="A209" s="4" t="s">
        <v>640</v>
      </c>
      <c r="B209" s="5"/>
      <c r="C209" s="5"/>
      <c r="D209" s="6"/>
      <c r="E209" s="7"/>
      <c r="F209" s="8"/>
      <c r="G209" s="8"/>
      <c r="H209" s="9"/>
      <c r="I209" s="10" t="s">
        <v>373</v>
      </c>
      <c r="J209" s="2">
        <v>15.8</v>
      </c>
      <c r="K209" s="2"/>
      <c r="L209" s="2"/>
      <c r="M209" s="2"/>
      <c r="N209" s="2">
        <f t="shared" si="86"/>
        <v>15.8</v>
      </c>
      <c r="O209" s="2"/>
      <c r="P209" s="2"/>
      <c r="Q209" s="2"/>
      <c r="R209" s="2">
        <v>6</v>
      </c>
      <c r="S209" s="12"/>
      <c r="T209" s="13"/>
    </row>
    <row r="210" spans="1:20" s="14" customFormat="1" ht="14.25" customHeight="1">
      <c r="A210" s="20" t="s">
        <v>165</v>
      </c>
      <c r="B210" s="5" t="s">
        <v>109</v>
      </c>
      <c r="C210" s="5" t="s">
        <v>111</v>
      </c>
      <c r="D210" s="6" t="s">
        <v>162</v>
      </c>
      <c r="E210" s="28" t="s">
        <v>111</v>
      </c>
      <c r="F210" s="29" t="s">
        <v>129</v>
      </c>
      <c r="G210" s="29" t="s">
        <v>326</v>
      </c>
      <c r="H210" s="1" t="s">
        <v>335</v>
      </c>
      <c r="I210" s="18">
        <v>300</v>
      </c>
      <c r="J210" s="32">
        <f>J211</f>
        <v>285</v>
      </c>
      <c r="K210" s="32">
        <f>K211</f>
        <v>0</v>
      </c>
      <c r="L210" s="32">
        <f t="shared" ref="L210:R210" si="87">L211</f>
        <v>0</v>
      </c>
      <c r="M210" s="32">
        <f t="shared" si="87"/>
        <v>0</v>
      </c>
      <c r="N210" s="32">
        <f t="shared" si="87"/>
        <v>285</v>
      </c>
      <c r="O210" s="32">
        <f t="shared" si="87"/>
        <v>0</v>
      </c>
      <c r="P210" s="32">
        <f t="shared" si="87"/>
        <v>0</v>
      </c>
      <c r="Q210" s="32">
        <f t="shared" si="87"/>
        <v>0</v>
      </c>
      <c r="R210" s="32">
        <f t="shared" si="87"/>
        <v>285</v>
      </c>
      <c r="S210" s="12"/>
      <c r="T210" s="13"/>
    </row>
    <row r="211" spans="1:20" s="26" customFormat="1" ht="13.5" customHeight="1">
      <c r="A211" s="189" t="s">
        <v>172</v>
      </c>
      <c r="B211" s="207" t="s">
        <v>109</v>
      </c>
      <c r="C211" s="207" t="s">
        <v>111</v>
      </c>
      <c r="D211" s="208" t="s">
        <v>162</v>
      </c>
      <c r="E211" s="209" t="s">
        <v>111</v>
      </c>
      <c r="F211" s="210" t="s">
        <v>129</v>
      </c>
      <c r="G211" s="210" t="s">
        <v>326</v>
      </c>
      <c r="H211" s="211" t="s">
        <v>335</v>
      </c>
      <c r="I211" s="62">
        <v>350</v>
      </c>
      <c r="J211" s="205">
        <f>SUM(J212:J214)</f>
        <v>285</v>
      </c>
      <c r="K211" s="205">
        <f>SUM(K212:K214)</f>
        <v>0</v>
      </c>
      <c r="L211" s="205">
        <f t="shared" ref="L211:R211" si="88">SUM(L212:L214)</f>
        <v>0</v>
      </c>
      <c r="M211" s="205">
        <f t="shared" si="88"/>
        <v>0</v>
      </c>
      <c r="N211" s="205">
        <f t="shared" si="88"/>
        <v>285</v>
      </c>
      <c r="O211" s="205">
        <f t="shared" si="88"/>
        <v>0</v>
      </c>
      <c r="P211" s="205">
        <f t="shared" si="88"/>
        <v>0</v>
      </c>
      <c r="Q211" s="205">
        <f t="shared" si="88"/>
        <v>0</v>
      </c>
      <c r="R211" s="205">
        <f t="shared" si="88"/>
        <v>285</v>
      </c>
      <c r="S211" s="12"/>
      <c r="T211" s="13"/>
    </row>
    <row r="212" spans="1:20" s="232" customFormat="1" ht="12.75" hidden="1" customHeight="1">
      <c r="A212" s="4" t="s">
        <v>475</v>
      </c>
      <c r="B212" s="5"/>
      <c r="C212" s="5"/>
      <c r="D212" s="6"/>
      <c r="E212" s="7"/>
      <c r="F212" s="8"/>
      <c r="G212" s="8"/>
      <c r="H212" s="9"/>
      <c r="I212" s="10" t="s">
        <v>480</v>
      </c>
      <c r="J212" s="2">
        <v>100</v>
      </c>
      <c r="K212" s="2"/>
      <c r="L212" s="2"/>
      <c r="M212" s="2"/>
      <c r="N212" s="2">
        <f>SUM(J212:M212)</f>
        <v>100</v>
      </c>
      <c r="O212" s="2"/>
      <c r="P212" s="2"/>
      <c r="Q212" s="2"/>
      <c r="R212" s="2">
        <v>100</v>
      </c>
      <c r="S212" s="12"/>
      <c r="T212" s="13"/>
    </row>
    <row r="213" spans="1:20" s="232" customFormat="1" ht="12.75" hidden="1" customHeight="1">
      <c r="A213" s="4" t="s">
        <v>476</v>
      </c>
      <c r="B213" s="5"/>
      <c r="C213" s="5"/>
      <c r="D213" s="6"/>
      <c r="E213" s="7"/>
      <c r="F213" s="8"/>
      <c r="G213" s="8"/>
      <c r="H213" s="9"/>
      <c r="I213" s="10" t="s">
        <v>480</v>
      </c>
      <c r="J213" s="2">
        <v>85</v>
      </c>
      <c r="K213" s="2"/>
      <c r="L213" s="2"/>
      <c r="M213" s="2"/>
      <c r="N213" s="2">
        <f>SUM(J213:M213)</f>
        <v>85</v>
      </c>
      <c r="O213" s="2"/>
      <c r="P213" s="2"/>
      <c r="Q213" s="2"/>
      <c r="R213" s="2">
        <v>85</v>
      </c>
      <c r="S213" s="12"/>
      <c r="T213" s="13"/>
    </row>
    <row r="214" spans="1:20" s="232" customFormat="1" ht="12.75" hidden="1" customHeight="1">
      <c r="A214" s="4" t="s">
        <v>477</v>
      </c>
      <c r="B214" s="5"/>
      <c r="C214" s="5"/>
      <c r="D214" s="6"/>
      <c r="E214" s="7"/>
      <c r="F214" s="8"/>
      <c r="G214" s="8"/>
      <c r="H214" s="9"/>
      <c r="I214" s="10" t="s">
        <v>480</v>
      </c>
      <c r="J214" s="2">
        <v>100</v>
      </c>
      <c r="K214" s="2"/>
      <c r="L214" s="2"/>
      <c r="M214" s="2"/>
      <c r="N214" s="2">
        <f>SUM(J214:M214)</f>
        <v>100</v>
      </c>
      <c r="O214" s="2"/>
      <c r="P214" s="2"/>
      <c r="Q214" s="2"/>
      <c r="R214" s="2">
        <v>100</v>
      </c>
      <c r="S214" s="12"/>
      <c r="T214" s="13"/>
    </row>
    <row r="215" spans="1:20" s="19" customFormat="1" ht="16.5" customHeight="1">
      <c r="A215" s="20" t="s">
        <v>136</v>
      </c>
      <c r="B215" s="80" t="s">
        <v>109</v>
      </c>
      <c r="C215" s="80" t="s">
        <v>111</v>
      </c>
      <c r="D215" s="87" t="s">
        <v>162</v>
      </c>
      <c r="E215" s="28" t="s">
        <v>111</v>
      </c>
      <c r="F215" s="29" t="s">
        <v>129</v>
      </c>
      <c r="G215" s="29" t="s">
        <v>326</v>
      </c>
      <c r="H215" s="1" t="s">
        <v>335</v>
      </c>
      <c r="I215" s="204" t="s">
        <v>137</v>
      </c>
      <c r="J215" s="34">
        <f>J216</f>
        <v>141.9</v>
      </c>
      <c r="K215" s="34">
        <f>K216</f>
        <v>0</v>
      </c>
      <c r="L215" s="34">
        <f t="shared" ref="L215:R215" si="89">L216</f>
        <v>0</v>
      </c>
      <c r="M215" s="34">
        <f t="shared" si="89"/>
        <v>0</v>
      </c>
      <c r="N215" s="34">
        <f t="shared" si="89"/>
        <v>141.9</v>
      </c>
      <c r="O215" s="34">
        <f t="shared" si="89"/>
        <v>0</v>
      </c>
      <c r="P215" s="34">
        <f t="shared" si="89"/>
        <v>0</v>
      </c>
      <c r="Q215" s="34">
        <f t="shared" si="89"/>
        <v>0</v>
      </c>
      <c r="R215" s="34">
        <f t="shared" si="89"/>
        <v>141.9</v>
      </c>
      <c r="S215" s="12"/>
      <c r="T215" s="13"/>
    </row>
    <row r="216" spans="1:20" s="85" customFormat="1" ht="16.5" customHeight="1">
      <c r="A216" s="189" t="s">
        <v>138</v>
      </c>
      <c r="B216" s="207" t="s">
        <v>109</v>
      </c>
      <c r="C216" s="207" t="s">
        <v>111</v>
      </c>
      <c r="D216" s="208" t="s">
        <v>162</v>
      </c>
      <c r="E216" s="209" t="s">
        <v>111</v>
      </c>
      <c r="F216" s="210" t="s">
        <v>129</v>
      </c>
      <c r="G216" s="210" t="s">
        <v>326</v>
      </c>
      <c r="H216" s="211" t="s">
        <v>335</v>
      </c>
      <c r="I216" s="212" t="s">
        <v>139</v>
      </c>
      <c r="J216" s="42">
        <f>J218+J217</f>
        <v>141.9</v>
      </c>
      <c r="K216" s="42">
        <f>K218+K217</f>
        <v>0</v>
      </c>
      <c r="L216" s="42">
        <f t="shared" ref="L216:R216" si="90">L218+L217</f>
        <v>0</v>
      </c>
      <c r="M216" s="42">
        <f t="shared" si="90"/>
        <v>0</v>
      </c>
      <c r="N216" s="42">
        <f t="shared" si="90"/>
        <v>141.9</v>
      </c>
      <c r="O216" s="42">
        <f t="shared" si="90"/>
        <v>0</v>
      </c>
      <c r="P216" s="42">
        <f t="shared" si="90"/>
        <v>0</v>
      </c>
      <c r="Q216" s="42">
        <f t="shared" si="90"/>
        <v>0</v>
      </c>
      <c r="R216" s="42">
        <f t="shared" si="90"/>
        <v>141.9</v>
      </c>
      <c r="S216" s="12"/>
      <c r="T216" s="13"/>
    </row>
    <row r="217" spans="1:20" s="85" customFormat="1" ht="16.5" hidden="1" customHeight="1">
      <c r="A217" s="43" t="s">
        <v>641</v>
      </c>
      <c r="B217" s="207"/>
      <c r="C217" s="207"/>
      <c r="D217" s="208"/>
      <c r="E217" s="209"/>
      <c r="F217" s="210"/>
      <c r="G217" s="210"/>
      <c r="H217" s="211"/>
      <c r="I217" s="212" t="s">
        <v>173</v>
      </c>
      <c r="J217" s="205">
        <v>0</v>
      </c>
      <c r="K217" s="205"/>
      <c r="L217" s="205"/>
      <c r="M217" s="205"/>
      <c r="N217" s="2">
        <f>SUM(J217:M217)</f>
        <v>0</v>
      </c>
      <c r="O217" s="205"/>
      <c r="P217" s="205"/>
      <c r="Q217" s="205"/>
      <c r="R217" s="2"/>
      <c r="S217" s="12"/>
      <c r="T217" s="13"/>
    </row>
    <row r="218" spans="1:20" s="19" customFormat="1" ht="15.75" hidden="1" customHeight="1">
      <c r="A218" s="4" t="s">
        <v>417</v>
      </c>
      <c r="B218" s="5"/>
      <c r="C218" s="5"/>
      <c r="D218" s="6"/>
      <c r="E218" s="7"/>
      <c r="F218" s="8"/>
      <c r="G218" s="8"/>
      <c r="H218" s="9"/>
      <c r="I218" s="10" t="s">
        <v>173</v>
      </c>
      <c r="J218" s="2">
        <v>141.9</v>
      </c>
      <c r="K218" s="2"/>
      <c r="L218" s="2"/>
      <c r="M218" s="2"/>
      <c r="N218" s="2">
        <f>SUM(J218:M218)</f>
        <v>141.9</v>
      </c>
      <c r="O218" s="2"/>
      <c r="P218" s="2"/>
      <c r="Q218" s="2"/>
      <c r="R218" s="2">
        <v>141.9</v>
      </c>
      <c r="S218" s="12"/>
      <c r="T218" s="13"/>
    </row>
    <row r="219" spans="1:20" s="19" customFormat="1" ht="39" customHeight="1">
      <c r="A219" s="176" t="s">
        <v>805</v>
      </c>
      <c r="B219" s="177" t="s">
        <v>109</v>
      </c>
      <c r="C219" s="177" t="s">
        <v>111</v>
      </c>
      <c r="D219" s="178" t="s">
        <v>162</v>
      </c>
      <c r="E219" s="178" t="s">
        <v>113</v>
      </c>
      <c r="F219" s="179" t="s">
        <v>114</v>
      </c>
      <c r="G219" s="179" t="s">
        <v>326</v>
      </c>
      <c r="H219" s="180" t="s">
        <v>327</v>
      </c>
      <c r="I219" s="180"/>
      <c r="J219" s="181" t="e">
        <f>J225+J220</f>
        <v>#REF!</v>
      </c>
      <c r="K219" s="181" t="e">
        <f>K225+K220</f>
        <v>#REF!</v>
      </c>
      <c r="L219" s="181" t="e">
        <f t="shared" ref="L219:R219" si="91">L225+L220</f>
        <v>#REF!</v>
      </c>
      <c r="M219" s="181" t="e">
        <f t="shared" si="91"/>
        <v>#REF!</v>
      </c>
      <c r="N219" s="181" t="e">
        <f t="shared" si="91"/>
        <v>#REF!</v>
      </c>
      <c r="O219" s="181" t="e">
        <f t="shared" si="91"/>
        <v>#REF!</v>
      </c>
      <c r="P219" s="181" t="e">
        <f t="shared" si="91"/>
        <v>#REF!</v>
      </c>
      <c r="Q219" s="181" t="e">
        <f t="shared" si="91"/>
        <v>#REF!</v>
      </c>
      <c r="R219" s="181">
        <f t="shared" si="91"/>
        <v>11716.800000000001</v>
      </c>
      <c r="S219" s="12"/>
      <c r="T219" s="13"/>
    </row>
    <row r="220" spans="1:20" s="187" customFormat="1" ht="27.75" customHeight="1">
      <c r="A220" s="82" t="s">
        <v>810</v>
      </c>
      <c r="B220" s="200" t="s">
        <v>109</v>
      </c>
      <c r="C220" s="200" t="s">
        <v>111</v>
      </c>
      <c r="D220" s="201" t="s">
        <v>162</v>
      </c>
      <c r="E220" s="201" t="s">
        <v>113</v>
      </c>
      <c r="F220" s="228" t="s">
        <v>116</v>
      </c>
      <c r="G220" s="228" t="s">
        <v>326</v>
      </c>
      <c r="H220" s="202" t="s">
        <v>327</v>
      </c>
      <c r="I220" s="202"/>
      <c r="J220" s="203">
        <f t="shared" ref="J220:R223" si="92">J221</f>
        <v>983.1</v>
      </c>
      <c r="K220" s="203">
        <f t="shared" si="92"/>
        <v>0</v>
      </c>
      <c r="L220" s="203">
        <f t="shared" si="92"/>
        <v>0</v>
      </c>
      <c r="M220" s="203">
        <f t="shared" si="92"/>
        <v>0</v>
      </c>
      <c r="N220" s="203">
        <f t="shared" si="92"/>
        <v>983.1</v>
      </c>
      <c r="O220" s="203">
        <f t="shared" si="92"/>
        <v>0</v>
      </c>
      <c r="P220" s="203">
        <f t="shared" si="92"/>
        <v>0</v>
      </c>
      <c r="Q220" s="203">
        <f t="shared" si="92"/>
        <v>0</v>
      </c>
      <c r="R220" s="203">
        <f t="shared" si="92"/>
        <v>1001.5</v>
      </c>
      <c r="S220" s="12"/>
      <c r="T220" s="13"/>
    </row>
    <row r="221" spans="1:20" s="15" customFormat="1" ht="15.75" customHeight="1">
      <c r="A221" s="20" t="s">
        <v>334</v>
      </c>
      <c r="B221" s="16" t="s">
        <v>109</v>
      </c>
      <c r="C221" s="16" t="s">
        <v>111</v>
      </c>
      <c r="D221" s="17" t="s">
        <v>162</v>
      </c>
      <c r="E221" s="28" t="s">
        <v>113</v>
      </c>
      <c r="F221" s="29" t="s">
        <v>116</v>
      </c>
      <c r="G221" s="29" t="s">
        <v>326</v>
      </c>
      <c r="H221" s="1" t="s">
        <v>335</v>
      </c>
      <c r="I221" s="18"/>
      <c r="J221" s="32">
        <f t="shared" ref="J221:Q221" si="93">J223</f>
        <v>983.1</v>
      </c>
      <c r="K221" s="32">
        <f t="shared" si="93"/>
        <v>0</v>
      </c>
      <c r="L221" s="32">
        <f t="shared" si="93"/>
        <v>0</v>
      </c>
      <c r="M221" s="32">
        <f t="shared" si="93"/>
        <v>0</v>
      </c>
      <c r="N221" s="32">
        <f t="shared" si="93"/>
        <v>983.1</v>
      </c>
      <c r="O221" s="32">
        <f t="shared" si="93"/>
        <v>0</v>
      </c>
      <c r="P221" s="32">
        <f t="shared" si="93"/>
        <v>0</v>
      </c>
      <c r="Q221" s="32">
        <f t="shared" si="93"/>
        <v>0</v>
      </c>
      <c r="R221" s="32">
        <f>R222</f>
        <v>1001.5</v>
      </c>
      <c r="S221" s="12"/>
      <c r="T221" s="13"/>
    </row>
    <row r="222" spans="1:20" s="15" customFormat="1" ht="25.5" customHeight="1">
      <c r="A222" s="20" t="s">
        <v>132</v>
      </c>
      <c r="B222" s="80" t="s">
        <v>109</v>
      </c>
      <c r="C222" s="80" t="s">
        <v>111</v>
      </c>
      <c r="D222" s="87" t="s">
        <v>162</v>
      </c>
      <c r="E222" s="28" t="s">
        <v>113</v>
      </c>
      <c r="F222" s="29" t="s">
        <v>116</v>
      </c>
      <c r="G222" s="29" t="s">
        <v>326</v>
      </c>
      <c r="H222" s="1" t="s">
        <v>335</v>
      </c>
      <c r="I222" s="204" t="s">
        <v>133</v>
      </c>
      <c r="J222" s="32">
        <f t="shared" ref="J222:R222" si="94">J223</f>
        <v>983.1</v>
      </c>
      <c r="K222" s="32">
        <f t="shared" si="94"/>
        <v>0</v>
      </c>
      <c r="L222" s="32">
        <f t="shared" si="94"/>
        <v>0</v>
      </c>
      <c r="M222" s="32">
        <f t="shared" si="94"/>
        <v>0</v>
      </c>
      <c r="N222" s="32">
        <f t="shared" si="94"/>
        <v>983.1</v>
      </c>
      <c r="O222" s="32">
        <f t="shared" si="94"/>
        <v>0</v>
      </c>
      <c r="P222" s="32">
        <f t="shared" si="94"/>
        <v>0</v>
      </c>
      <c r="Q222" s="32">
        <f t="shared" si="94"/>
        <v>0</v>
      </c>
      <c r="R222" s="32">
        <f t="shared" si="94"/>
        <v>1001.5</v>
      </c>
      <c r="S222" s="12"/>
      <c r="T222" s="13"/>
    </row>
    <row r="223" spans="1:20" s="85" customFormat="1" ht="24" customHeight="1">
      <c r="A223" s="189" t="s">
        <v>134</v>
      </c>
      <c r="B223" s="207" t="s">
        <v>109</v>
      </c>
      <c r="C223" s="207" t="s">
        <v>111</v>
      </c>
      <c r="D223" s="208" t="s">
        <v>162</v>
      </c>
      <c r="E223" s="209" t="s">
        <v>113</v>
      </c>
      <c r="F223" s="210" t="s">
        <v>116</v>
      </c>
      <c r="G223" s="210" t="s">
        <v>326</v>
      </c>
      <c r="H223" s="211" t="s">
        <v>335</v>
      </c>
      <c r="I223" s="212" t="s">
        <v>135</v>
      </c>
      <c r="J223" s="42">
        <f t="shared" si="92"/>
        <v>983.1</v>
      </c>
      <c r="K223" s="42">
        <f t="shared" si="92"/>
        <v>0</v>
      </c>
      <c r="L223" s="42">
        <f t="shared" si="92"/>
        <v>0</v>
      </c>
      <c r="M223" s="42">
        <f t="shared" si="92"/>
        <v>0</v>
      </c>
      <c r="N223" s="42">
        <f t="shared" si="92"/>
        <v>983.1</v>
      </c>
      <c r="O223" s="42">
        <f t="shared" si="92"/>
        <v>0</v>
      </c>
      <c r="P223" s="42">
        <f t="shared" si="92"/>
        <v>0</v>
      </c>
      <c r="Q223" s="42">
        <f t="shared" si="92"/>
        <v>0</v>
      </c>
      <c r="R223" s="42">
        <f t="shared" si="92"/>
        <v>1001.5</v>
      </c>
      <c r="S223" s="12"/>
      <c r="T223" s="13"/>
    </row>
    <row r="224" spans="1:20" s="14" customFormat="1" ht="12.75" hidden="1" customHeight="1">
      <c r="A224" s="4" t="s">
        <v>642</v>
      </c>
      <c r="B224" s="5"/>
      <c r="C224" s="5"/>
      <c r="D224" s="6"/>
      <c r="E224" s="7"/>
      <c r="F224" s="8"/>
      <c r="G224" s="8"/>
      <c r="H224" s="9"/>
      <c r="I224" s="10" t="s">
        <v>372</v>
      </c>
      <c r="J224" s="11">
        <v>983.1</v>
      </c>
      <c r="K224" s="11"/>
      <c r="L224" s="11"/>
      <c r="M224" s="11"/>
      <c r="N224" s="2">
        <f>SUM(J224:M224)</f>
        <v>983.1</v>
      </c>
      <c r="O224" s="11"/>
      <c r="P224" s="11"/>
      <c r="Q224" s="11"/>
      <c r="R224" s="2">
        <v>1001.5</v>
      </c>
      <c r="S224" s="12"/>
      <c r="T224" s="13"/>
    </row>
    <row r="225" spans="1:20" s="187" customFormat="1" ht="51.75" customHeight="1">
      <c r="A225" s="20" t="s">
        <v>809</v>
      </c>
      <c r="B225" s="200" t="s">
        <v>109</v>
      </c>
      <c r="C225" s="200" t="s">
        <v>111</v>
      </c>
      <c r="D225" s="201" t="s">
        <v>162</v>
      </c>
      <c r="E225" s="201" t="s">
        <v>113</v>
      </c>
      <c r="F225" s="228" t="s">
        <v>129</v>
      </c>
      <c r="G225" s="228" t="s">
        <v>326</v>
      </c>
      <c r="H225" s="202" t="s">
        <v>327</v>
      </c>
      <c r="I225" s="202"/>
      <c r="J225" s="203" t="e">
        <f t="shared" ref="J225:R225" si="95">J226</f>
        <v>#REF!</v>
      </c>
      <c r="K225" s="203" t="e">
        <f t="shared" si="95"/>
        <v>#REF!</v>
      </c>
      <c r="L225" s="203" t="e">
        <f t="shared" si="95"/>
        <v>#REF!</v>
      </c>
      <c r="M225" s="203" t="e">
        <f t="shared" si="95"/>
        <v>#REF!</v>
      </c>
      <c r="N225" s="203" t="e">
        <f t="shared" si="95"/>
        <v>#REF!</v>
      </c>
      <c r="O225" s="203" t="e">
        <f t="shared" si="95"/>
        <v>#REF!</v>
      </c>
      <c r="P225" s="203" t="e">
        <f t="shared" si="95"/>
        <v>#REF!</v>
      </c>
      <c r="Q225" s="203" t="e">
        <f t="shared" si="95"/>
        <v>#REF!</v>
      </c>
      <c r="R225" s="203">
        <f t="shared" si="95"/>
        <v>10715.300000000001</v>
      </c>
      <c r="S225" s="12"/>
      <c r="T225" s="13"/>
    </row>
    <row r="226" spans="1:20" s="15" customFormat="1" ht="16.5" customHeight="1">
      <c r="A226" s="79" t="s">
        <v>176</v>
      </c>
      <c r="B226" s="80" t="s">
        <v>109</v>
      </c>
      <c r="C226" s="80" t="s">
        <v>111</v>
      </c>
      <c r="D226" s="87" t="s">
        <v>162</v>
      </c>
      <c r="E226" s="87" t="s">
        <v>113</v>
      </c>
      <c r="F226" s="229" t="s">
        <v>129</v>
      </c>
      <c r="G226" s="229" t="s">
        <v>326</v>
      </c>
      <c r="H226" s="204" t="s">
        <v>336</v>
      </c>
      <c r="I226" s="204"/>
      <c r="J226" s="34" t="e">
        <f>#REF!</f>
        <v>#REF!</v>
      </c>
      <c r="K226" s="34" t="e">
        <f>#REF!</f>
        <v>#REF!</v>
      </c>
      <c r="L226" s="34" t="e">
        <f>#REF!</f>
        <v>#REF!</v>
      </c>
      <c r="M226" s="34" t="e">
        <f>#REF!</f>
        <v>#REF!</v>
      </c>
      <c r="N226" s="34" t="e">
        <f>#REF!</f>
        <v>#REF!</v>
      </c>
      <c r="O226" s="34" t="e">
        <f>#REF!</f>
        <v>#REF!</v>
      </c>
      <c r="P226" s="34" t="e">
        <f>#REF!</f>
        <v>#REF!</v>
      </c>
      <c r="Q226" s="34" t="e">
        <f>#REF!</f>
        <v>#REF!</v>
      </c>
      <c r="R226" s="34">
        <f>R227+R231+R235</f>
        <v>10715.300000000001</v>
      </c>
      <c r="S226" s="12"/>
      <c r="T226" s="13"/>
    </row>
    <row r="227" spans="1:20" s="26" customFormat="1" ht="15" customHeight="1">
      <c r="A227" s="189" t="s">
        <v>196</v>
      </c>
      <c r="B227" s="190" t="s">
        <v>109</v>
      </c>
      <c r="C227" s="190" t="s">
        <v>111</v>
      </c>
      <c r="D227" s="191" t="s">
        <v>162</v>
      </c>
      <c r="E227" s="209" t="s">
        <v>113</v>
      </c>
      <c r="F227" s="210" t="s">
        <v>129</v>
      </c>
      <c r="G227" s="210" t="s">
        <v>326</v>
      </c>
      <c r="H227" s="211" t="s">
        <v>336</v>
      </c>
      <c r="I227" s="62">
        <v>110</v>
      </c>
      <c r="J227" s="205">
        <f>J228+J229+J230</f>
        <v>1161.4000000000001</v>
      </c>
      <c r="K227" s="205">
        <f>K228+K229+K230</f>
        <v>0</v>
      </c>
      <c r="L227" s="205">
        <f t="shared" ref="L227:Q227" si="96">L228+L229+L230</f>
        <v>0</v>
      </c>
      <c r="M227" s="205">
        <f t="shared" si="96"/>
        <v>0</v>
      </c>
      <c r="N227" s="205">
        <f t="shared" si="96"/>
        <v>1161.4000000000001</v>
      </c>
      <c r="O227" s="205">
        <f t="shared" si="96"/>
        <v>0</v>
      </c>
      <c r="P227" s="205">
        <f t="shared" si="96"/>
        <v>0</v>
      </c>
      <c r="Q227" s="205">
        <f t="shared" si="96"/>
        <v>0</v>
      </c>
      <c r="R227" s="205">
        <f>R228+R229+R230</f>
        <v>9894</v>
      </c>
      <c r="S227" s="12"/>
      <c r="T227" s="13"/>
    </row>
    <row r="228" spans="1:20" s="14" customFormat="1" ht="13.5" hidden="1" customHeight="1">
      <c r="A228" s="4" t="s">
        <v>380</v>
      </c>
      <c r="B228" s="38"/>
      <c r="C228" s="38"/>
      <c r="D228" s="39"/>
      <c r="E228" s="39"/>
      <c r="F228" s="194"/>
      <c r="G228" s="194"/>
      <c r="H228" s="195"/>
      <c r="I228" s="195" t="s">
        <v>384</v>
      </c>
      <c r="J228" s="2">
        <v>892</v>
      </c>
      <c r="K228" s="2">
        <v>0</v>
      </c>
      <c r="L228" s="2"/>
      <c r="M228" s="2"/>
      <c r="N228" s="2">
        <f>SUM(J228:M228)</f>
        <v>892</v>
      </c>
      <c r="O228" s="2"/>
      <c r="P228" s="2"/>
      <c r="Q228" s="2"/>
      <c r="R228" s="2">
        <v>7592.3</v>
      </c>
      <c r="S228" s="12"/>
      <c r="T228" s="13"/>
    </row>
    <row r="229" spans="1:20" s="14" customFormat="1" ht="13.5" hidden="1" customHeight="1">
      <c r="A229" s="4" t="s">
        <v>381</v>
      </c>
      <c r="B229" s="38"/>
      <c r="C229" s="38"/>
      <c r="D229" s="39"/>
      <c r="E229" s="39"/>
      <c r="F229" s="194"/>
      <c r="G229" s="194"/>
      <c r="H229" s="195"/>
      <c r="I229" s="195" t="s">
        <v>385</v>
      </c>
      <c r="J229" s="2"/>
      <c r="K229" s="2"/>
      <c r="L229" s="2"/>
      <c r="M229" s="2"/>
      <c r="N229" s="2">
        <f>SUM(J229:M229)</f>
        <v>0</v>
      </c>
      <c r="O229" s="2"/>
      <c r="P229" s="2"/>
      <c r="Q229" s="2"/>
      <c r="R229" s="2">
        <v>8.8000000000000007</v>
      </c>
      <c r="S229" s="12"/>
      <c r="T229" s="13"/>
    </row>
    <row r="230" spans="1:20" s="14" customFormat="1" ht="13.5" hidden="1" customHeight="1">
      <c r="A230" s="4" t="s">
        <v>382</v>
      </c>
      <c r="B230" s="38"/>
      <c r="C230" s="38"/>
      <c r="D230" s="39"/>
      <c r="E230" s="39"/>
      <c r="F230" s="194"/>
      <c r="G230" s="194"/>
      <c r="H230" s="195"/>
      <c r="I230" s="195" t="s">
        <v>386</v>
      </c>
      <c r="J230" s="2">
        <v>269.39999999999998</v>
      </c>
      <c r="K230" s="2">
        <v>0</v>
      </c>
      <c r="L230" s="2"/>
      <c r="M230" s="2"/>
      <c r="N230" s="2">
        <f>SUM(J230:M230)</f>
        <v>269.39999999999998</v>
      </c>
      <c r="O230" s="2"/>
      <c r="P230" s="2"/>
      <c r="Q230" s="2"/>
      <c r="R230" s="2">
        <v>2292.9</v>
      </c>
      <c r="S230" s="12"/>
      <c r="T230" s="13"/>
    </row>
    <row r="231" spans="1:20" s="19" customFormat="1" ht="24" customHeight="1">
      <c r="A231" s="20" t="s">
        <v>132</v>
      </c>
      <c r="B231" s="38" t="s">
        <v>109</v>
      </c>
      <c r="C231" s="38" t="s">
        <v>111</v>
      </c>
      <c r="D231" s="39" t="s">
        <v>162</v>
      </c>
      <c r="E231" s="7" t="s">
        <v>113</v>
      </c>
      <c r="F231" s="8" t="s">
        <v>129</v>
      </c>
      <c r="G231" s="8" t="s">
        <v>326</v>
      </c>
      <c r="H231" s="9" t="s">
        <v>336</v>
      </c>
      <c r="I231" s="18">
        <v>200</v>
      </c>
      <c r="J231" s="32">
        <f>J232</f>
        <v>236.09999999999997</v>
      </c>
      <c r="K231" s="32">
        <f>K232</f>
        <v>-12</v>
      </c>
      <c r="L231" s="32">
        <f t="shared" ref="L231:R231" si="97">L232</f>
        <v>0</v>
      </c>
      <c r="M231" s="32">
        <f t="shared" si="97"/>
        <v>0</v>
      </c>
      <c r="N231" s="32">
        <f t="shared" si="97"/>
        <v>224.09999999999997</v>
      </c>
      <c r="O231" s="32">
        <f t="shared" si="97"/>
        <v>0</v>
      </c>
      <c r="P231" s="32">
        <f t="shared" si="97"/>
        <v>0</v>
      </c>
      <c r="Q231" s="32">
        <f t="shared" si="97"/>
        <v>0</v>
      </c>
      <c r="R231" s="32">
        <f t="shared" si="97"/>
        <v>812.6</v>
      </c>
      <c r="S231" s="12"/>
      <c r="T231" s="13"/>
    </row>
    <row r="232" spans="1:20" s="26" customFormat="1" ht="22.5" customHeight="1">
      <c r="A232" s="189" t="s">
        <v>134</v>
      </c>
      <c r="B232" s="190" t="s">
        <v>109</v>
      </c>
      <c r="C232" s="190" t="s">
        <v>111</v>
      </c>
      <c r="D232" s="191" t="s">
        <v>162</v>
      </c>
      <c r="E232" s="209" t="s">
        <v>113</v>
      </c>
      <c r="F232" s="210" t="s">
        <v>129</v>
      </c>
      <c r="G232" s="210" t="s">
        <v>326</v>
      </c>
      <c r="H232" s="211" t="s">
        <v>336</v>
      </c>
      <c r="I232" s="62">
        <v>240</v>
      </c>
      <c r="J232" s="205">
        <f>J233+J234</f>
        <v>236.09999999999997</v>
      </c>
      <c r="K232" s="205">
        <f>K233+K234</f>
        <v>-12</v>
      </c>
      <c r="L232" s="205">
        <f t="shared" ref="L232:R232" si="98">L233+L234</f>
        <v>0</v>
      </c>
      <c r="M232" s="205">
        <f t="shared" si="98"/>
        <v>0</v>
      </c>
      <c r="N232" s="205">
        <f t="shared" si="98"/>
        <v>224.09999999999997</v>
      </c>
      <c r="O232" s="205">
        <f t="shared" si="98"/>
        <v>0</v>
      </c>
      <c r="P232" s="205">
        <f t="shared" si="98"/>
        <v>0</v>
      </c>
      <c r="Q232" s="205">
        <f t="shared" si="98"/>
        <v>0</v>
      </c>
      <c r="R232" s="205">
        <f t="shared" si="98"/>
        <v>812.6</v>
      </c>
      <c r="S232" s="12"/>
      <c r="T232" s="13"/>
    </row>
    <row r="233" spans="1:20" s="14" customFormat="1" ht="15" hidden="1" customHeight="1">
      <c r="A233" s="4" t="s">
        <v>374</v>
      </c>
      <c r="B233" s="5"/>
      <c r="C233" s="5"/>
      <c r="D233" s="6"/>
      <c r="E233" s="7"/>
      <c r="F233" s="8"/>
      <c r="G233" s="8"/>
      <c r="H233" s="9"/>
      <c r="I233" s="10" t="s">
        <v>372</v>
      </c>
      <c r="J233" s="2">
        <v>13.2</v>
      </c>
      <c r="K233" s="2">
        <v>0</v>
      </c>
      <c r="L233" s="2"/>
      <c r="M233" s="2"/>
      <c r="N233" s="2">
        <f>SUM(J233:M233)</f>
        <v>13.2</v>
      </c>
      <c r="O233" s="2"/>
      <c r="P233" s="2"/>
      <c r="Q233" s="2"/>
      <c r="R233" s="2">
        <v>454.6</v>
      </c>
      <c r="S233" s="12"/>
      <c r="T233" s="13"/>
    </row>
    <row r="234" spans="1:20" s="14" customFormat="1" ht="15" hidden="1" customHeight="1">
      <c r="A234" s="4" t="s">
        <v>375</v>
      </c>
      <c r="B234" s="5"/>
      <c r="C234" s="5"/>
      <c r="D234" s="6"/>
      <c r="E234" s="7"/>
      <c r="F234" s="8"/>
      <c r="G234" s="8"/>
      <c r="H234" s="9"/>
      <c r="I234" s="10" t="s">
        <v>373</v>
      </c>
      <c r="J234" s="2">
        <f>59.3+141.6+22</f>
        <v>222.89999999999998</v>
      </c>
      <c r="K234" s="2">
        <v>-12</v>
      </c>
      <c r="L234" s="2"/>
      <c r="M234" s="2"/>
      <c r="N234" s="2">
        <f>SUM(J234:M234)</f>
        <v>210.89999999999998</v>
      </c>
      <c r="O234" s="2"/>
      <c r="P234" s="2"/>
      <c r="Q234" s="2"/>
      <c r="R234" s="2">
        <v>358</v>
      </c>
      <c r="S234" s="12"/>
      <c r="T234" s="13"/>
    </row>
    <row r="235" spans="1:20" s="19" customFormat="1" ht="14.25" customHeight="1">
      <c r="A235" s="20" t="s">
        <v>136</v>
      </c>
      <c r="B235" s="38" t="s">
        <v>109</v>
      </c>
      <c r="C235" s="38" t="s">
        <v>111</v>
      </c>
      <c r="D235" s="39" t="s">
        <v>162</v>
      </c>
      <c r="E235" s="7" t="s">
        <v>113</v>
      </c>
      <c r="F235" s="8" t="s">
        <v>129</v>
      </c>
      <c r="G235" s="8" t="s">
        <v>326</v>
      </c>
      <c r="H235" s="9" t="s">
        <v>336</v>
      </c>
      <c r="I235" s="18">
        <v>800</v>
      </c>
      <c r="J235" s="32">
        <f t="shared" ref="J235:R236" si="99">J236</f>
        <v>36.1</v>
      </c>
      <c r="K235" s="32">
        <f t="shared" si="99"/>
        <v>0</v>
      </c>
      <c r="L235" s="32">
        <f t="shared" si="99"/>
        <v>0</v>
      </c>
      <c r="M235" s="32">
        <f t="shared" si="99"/>
        <v>0</v>
      </c>
      <c r="N235" s="32">
        <f t="shared" si="99"/>
        <v>36.1</v>
      </c>
      <c r="O235" s="32">
        <f t="shared" si="99"/>
        <v>0</v>
      </c>
      <c r="P235" s="32">
        <f t="shared" si="99"/>
        <v>0</v>
      </c>
      <c r="Q235" s="32">
        <f t="shared" si="99"/>
        <v>0</v>
      </c>
      <c r="R235" s="32">
        <f t="shared" si="99"/>
        <v>8.6999999999999993</v>
      </c>
      <c r="S235" s="12"/>
      <c r="T235" s="13"/>
    </row>
    <row r="236" spans="1:20" s="26" customFormat="1" ht="13.5" customHeight="1">
      <c r="A236" s="189" t="s">
        <v>138</v>
      </c>
      <c r="B236" s="190" t="s">
        <v>109</v>
      </c>
      <c r="C236" s="190" t="s">
        <v>111</v>
      </c>
      <c r="D236" s="191" t="s">
        <v>162</v>
      </c>
      <c r="E236" s="209" t="s">
        <v>113</v>
      </c>
      <c r="F236" s="210" t="s">
        <v>129</v>
      </c>
      <c r="G236" s="210" t="s">
        <v>326</v>
      </c>
      <c r="H236" s="211" t="s">
        <v>336</v>
      </c>
      <c r="I236" s="62">
        <v>850</v>
      </c>
      <c r="J236" s="205">
        <f t="shared" si="99"/>
        <v>36.1</v>
      </c>
      <c r="K236" s="205">
        <f t="shared" si="99"/>
        <v>0</v>
      </c>
      <c r="L236" s="205">
        <f t="shared" si="99"/>
        <v>0</v>
      </c>
      <c r="M236" s="205">
        <f t="shared" si="99"/>
        <v>0</v>
      </c>
      <c r="N236" s="205">
        <f t="shared" si="99"/>
        <v>36.1</v>
      </c>
      <c r="O236" s="205">
        <f t="shared" si="99"/>
        <v>0</v>
      </c>
      <c r="P236" s="205">
        <f t="shared" si="99"/>
        <v>0</v>
      </c>
      <c r="Q236" s="205">
        <f t="shared" si="99"/>
        <v>0</v>
      </c>
      <c r="R236" s="205">
        <f t="shared" si="99"/>
        <v>8.6999999999999993</v>
      </c>
      <c r="S236" s="12"/>
      <c r="T236" s="13"/>
    </row>
    <row r="237" spans="1:20" s="19" customFormat="1" ht="12.75" hidden="1" customHeight="1">
      <c r="A237" s="4" t="s">
        <v>378</v>
      </c>
      <c r="B237" s="5"/>
      <c r="C237" s="5"/>
      <c r="D237" s="6"/>
      <c r="E237" s="7"/>
      <c r="F237" s="8"/>
      <c r="G237" s="8"/>
      <c r="H237" s="9"/>
      <c r="I237" s="10" t="s">
        <v>376</v>
      </c>
      <c r="J237" s="2">
        <v>36.1</v>
      </c>
      <c r="K237" s="2">
        <v>0</v>
      </c>
      <c r="L237" s="2"/>
      <c r="M237" s="2"/>
      <c r="N237" s="2">
        <f>SUM(J237:M237)</f>
        <v>36.1</v>
      </c>
      <c r="O237" s="2"/>
      <c r="P237" s="2"/>
      <c r="Q237" s="2"/>
      <c r="R237" s="2">
        <v>8.6999999999999993</v>
      </c>
      <c r="S237" s="12"/>
      <c r="T237" s="13"/>
    </row>
    <row r="238" spans="1:20" s="19" customFormat="1" ht="12" hidden="1" customHeight="1">
      <c r="A238" s="4" t="s">
        <v>379</v>
      </c>
      <c r="B238" s="5"/>
      <c r="C238" s="5"/>
      <c r="D238" s="6"/>
      <c r="E238" s="7"/>
      <c r="F238" s="8"/>
      <c r="G238" s="8"/>
      <c r="H238" s="9"/>
      <c r="I238" s="10" t="s">
        <v>377</v>
      </c>
      <c r="J238" s="2"/>
      <c r="K238" s="2"/>
      <c r="L238" s="2"/>
      <c r="M238" s="2"/>
      <c r="N238" s="2">
        <f>SUM(J238:M238)</f>
        <v>0</v>
      </c>
      <c r="O238" s="2"/>
      <c r="P238" s="2"/>
      <c r="Q238" s="2"/>
      <c r="R238" s="2"/>
      <c r="S238" s="12"/>
      <c r="T238" s="13"/>
    </row>
    <row r="239" spans="1:20" s="19" customFormat="1" ht="26.25" customHeight="1">
      <c r="A239" s="76" t="s">
        <v>259</v>
      </c>
      <c r="B239" s="177" t="s">
        <v>109</v>
      </c>
      <c r="C239" s="177" t="s">
        <v>111</v>
      </c>
      <c r="D239" s="178" t="s">
        <v>162</v>
      </c>
      <c r="E239" s="178" t="s">
        <v>247</v>
      </c>
      <c r="F239" s="179" t="s">
        <v>114</v>
      </c>
      <c r="G239" s="179" t="s">
        <v>326</v>
      </c>
      <c r="H239" s="180" t="s">
        <v>327</v>
      </c>
      <c r="I239" s="10"/>
      <c r="J239" s="31">
        <f t="shared" ref="J239:R243" si="100">J240</f>
        <v>18.600000000000001</v>
      </c>
      <c r="K239" s="31">
        <f t="shared" si="100"/>
        <v>0</v>
      </c>
      <c r="L239" s="31">
        <f t="shared" si="100"/>
        <v>0</v>
      </c>
      <c r="M239" s="31">
        <f t="shared" si="100"/>
        <v>0</v>
      </c>
      <c r="N239" s="31">
        <f t="shared" si="100"/>
        <v>18.600000000000001</v>
      </c>
      <c r="O239" s="31">
        <f t="shared" si="100"/>
        <v>0</v>
      </c>
      <c r="P239" s="31">
        <f t="shared" si="100"/>
        <v>0</v>
      </c>
      <c r="Q239" s="31">
        <f t="shared" si="100"/>
        <v>0</v>
      </c>
      <c r="R239" s="31">
        <f t="shared" si="100"/>
        <v>25.900000000000002</v>
      </c>
      <c r="S239" s="12"/>
      <c r="T239" s="13"/>
    </row>
    <row r="240" spans="1:20" s="19" customFormat="1" ht="15" customHeight="1">
      <c r="A240" s="20" t="s">
        <v>334</v>
      </c>
      <c r="B240" s="16" t="s">
        <v>109</v>
      </c>
      <c r="C240" s="16" t="s">
        <v>111</v>
      </c>
      <c r="D240" s="17" t="s">
        <v>162</v>
      </c>
      <c r="E240" s="28" t="s">
        <v>247</v>
      </c>
      <c r="F240" s="29" t="s">
        <v>114</v>
      </c>
      <c r="G240" s="29" t="s">
        <v>326</v>
      </c>
      <c r="H240" s="1" t="s">
        <v>335</v>
      </c>
      <c r="I240" s="18"/>
      <c r="J240" s="32">
        <f t="shared" ref="J240:Q240" si="101">J243</f>
        <v>18.600000000000001</v>
      </c>
      <c r="K240" s="32">
        <f t="shared" si="101"/>
        <v>0</v>
      </c>
      <c r="L240" s="32">
        <f t="shared" si="101"/>
        <v>0</v>
      </c>
      <c r="M240" s="32">
        <f t="shared" si="101"/>
        <v>0</v>
      </c>
      <c r="N240" s="32">
        <f t="shared" si="101"/>
        <v>18.600000000000001</v>
      </c>
      <c r="O240" s="32">
        <f t="shared" si="101"/>
        <v>0</v>
      </c>
      <c r="P240" s="32">
        <f t="shared" si="101"/>
        <v>0</v>
      </c>
      <c r="Q240" s="32">
        <f t="shared" si="101"/>
        <v>0</v>
      </c>
      <c r="R240" s="32">
        <f>R243+R241</f>
        <v>25.900000000000002</v>
      </c>
      <c r="S240" s="12"/>
      <c r="T240" s="13"/>
    </row>
    <row r="241" spans="1:20" s="26" customFormat="1" ht="22.5" customHeight="1">
      <c r="A241" s="189" t="s">
        <v>134</v>
      </c>
      <c r="B241" s="5" t="s">
        <v>109</v>
      </c>
      <c r="C241" s="5" t="s">
        <v>111</v>
      </c>
      <c r="D241" s="6" t="s">
        <v>162</v>
      </c>
      <c r="E241" s="28" t="s">
        <v>247</v>
      </c>
      <c r="F241" s="29" t="s">
        <v>114</v>
      </c>
      <c r="G241" s="29" t="s">
        <v>326</v>
      </c>
      <c r="H241" s="1" t="s">
        <v>335</v>
      </c>
      <c r="I241" s="62">
        <v>240</v>
      </c>
      <c r="J241" s="205">
        <f>J242+J243</f>
        <v>31.8</v>
      </c>
      <c r="K241" s="205">
        <f>K242+K243</f>
        <v>0</v>
      </c>
      <c r="L241" s="205">
        <f t="shared" ref="L241:Q241" si="102">L242+L243</f>
        <v>0</v>
      </c>
      <c r="M241" s="205">
        <f t="shared" si="102"/>
        <v>0</v>
      </c>
      <c r="N241" s="205">
        <f t="shared" si="102"/>
        <v>31.8</v>
      </c>
      <c r="O241" s="205">
        <f t="shared" si="102"/>
        <v>0</v>
      </c>
      <c r="P241" s="205">
        <f t="shared" si="102"/>
        <v>0</v>
      </c>
      <c r="Q241" s="205">
        <f t="shared" si="102"/>
        <v>0</v>
      </c>
      <c r="R241" s="205">
        <f>R242</f>
        <v>7.3</v>
      </c>
      <c r="S241" s="12"/>
      <c r="T241" s="13"/>
    </row>
    <row r="242" spans="1:20" s="14" customFormat="1" ht="15" hidden="1" customHeight="1">
      <c r="A242" s="4" t="s">
        <v>375</v>
      </c>
      <c r="B242" s="5"/>
      <c r="C242" s="5"/>
      <c r="D242" s="6"/>
      <c r="E242" s="7"/>
      <c r="F242" s="8"/>
      <c r="G242" s="8"/>
      <c r="H242" s="9"/>
      <c r="I242" s="10" t="s">
        <v>373</v>
      </c>
      <c r="J242" s="2">
        <v>13.2</v>
      </c>
      <c r="K242" s="2">
        <v>0</v>
      </c>
      <c r="L242" s="2"/>
      <c r="M242" s="2"/>
      <c r="N242" s="2">
        <f>SUM(J242:M242)</f>
        <v>13.2</v>
      </c>
      <c r="O242" s="2"/>
      <c r="P242" s="2"/>
      <c r="Q242" s="2"/>
      <c r="R242" s="2">
        <v>7.3</v>
      </c>
      <c r="S242" s="12"/>
      <c r="T242" s="13"/>
    </row>
    <row r="243" spans="1:20" s="14" customFormat="1" ht="14.25" customHeight="1">
      <c r="A243" s="20" t="s">
        <v>165</v>
      </c>
      <c r="B243" s="5" t="s">
        <v>109</v>
      </c>
      <c r="C243" s="5" t="s">
        <v>111</v>
      </c>
      <c r="D243" s="6" t="s">
        <v>162</v>
      </c>
      <c r="E243" s="28" t="s">
        <v>247</v>
      </c>
      <c r="F243" s="29" t="s">
        <v>114</v>
      </c>
      <c r="G243" s="29" t="s">
        <v>326</v>
      </c>
      <c r="H243" s="1" t="s">
        <v>335</v>
      </c>
      <c r="I243" s="18">
        <v>300</v>
      </c>
      <c r="J243" s="32">
        <f t="shared" si="100"/>
        <v>18.600000000000001</v>
      </c>
      <c r="K243" s="32">
        <f t="shared" si="100"/>
        <v>0</v>
      </c>
      <c r="L243" s="32">
        <f t="shared" si="100"/>
        <v>0</v>
      </c>
      <c r="M243" s="32">
        <f t="shared" si="100"/>
        <v>0</v>
      </c>
      <c r="N243" s="32">
        <f t="shared" si="100"/>
        <v>18.600000000000001</v>
      </c>
      <c r="O243" s="32">
        <f t="shared" si="100"/>
        <v>0</v>
      </c>
      <c r="P243" s="32">
        <f t="shared" si="100"/>
        <v>0</v>
      </c>
      <c r="Q243" s="32">
        <f t="shared" si="100"/>
        <v>0</v>
      </c>
      <c r="R243" s="32">
        <f t="shared" si="100"/>
        <v>18.600000000000001</v>
      </c>
      <c r="S243" s="12"/>
      <c r="T243" s="13"/>
    </row>
    <row r="244" spans="1:20" s="26" customFormat="1" ht="14.25" customHeight="1">
      <c r="A244" s="189" t="s">
        <v>172</v>
      </c>
      <c r="B244" s="207" t="s">
        <v>109</v>
      </c>
      <c r="C244" s="207" t="s">
        <v>111</v>
      </c>
      <c r="D244" s="208" t="s">
        <v>162</v>
      </c>
      <c r="E244" s="209" t="s">
        <v>247</v>
      </c>
      <c r="F244" s="210" t="s">
        <v>114</v>
      </c>
      <c r="G244" s="210" t="s">
        <v>326</v>
      </c>
      <c r="H244" s="211" t="s">
        <v>335</v>
      </c>
      <c r="I244" s="62">
        <v>350</v>
      </c>
      <c r="J244" s="2">
        <v>18.600000000000001</v>
      </c>
      <c r="K244" s="2"/>
      <c r="L244" s="2"/>
      <c r="M244" s="2"/>
      <c r="N244" s="2">
        <f>SUM(J244:M244)</f>
        <v>18.600000000000001</v>
      </c>
      <c r="O244" s="2"/>
      <c r="P244" s="2"/>
      <c r="Q244" s="2"/>
      <c r="R244" s="2">
        <v>18.600000000000001</v>
      </c>
      <c r="S244" s="12"/>
      <c r="T244" s="48"/>
    </row>
    <row r="245" spans="1:20" s="19" customFormat="1" ht="53.25" customHeight="1">
      <c r="A245" s="223" t="s">
        <v>437</v>
      </c>
      <c r="B245" s="177" t="s">
        <v>109</v>
      </c>
      <c r="C245" s="177" t="s">
        <v>111</v>
      </c>
      <c r="D245" s="178" t="s">
        <v>162</v>
      </c>
      <c r="E245" s="178" t="s">
        <v>148</v>
      </c>
      <c r="F245" s="179" t="s">
        <v>114</v>
      </c>
      <c r="G245" s="179" t="s">
        <v>326</v>
      </c>
      <c r="H245" s="180" t="s">
        <v>327</v>
      </c>
      <c r="I245" s="10"/>
      <c r="J245" s="181">
        <f>J246+J251</f>
        <v>90</v>
      </c>
      <c r="K245" s="181">
        <f>K246+K251</f>
        <v>-40</v>
      </c>
      <c r="L245" s="181">
        <f t="shared" ref="L245:R245" si="103">L246+L251</f>
        <v>0</v>
      </c>
      <c r="M245" s="181">
        <f t="shared" si="103"/>
        <v>93.7</v>
      </c>
      <c r="N245" s="181">
        <f t="shared" si="103"/>
        <v>143.69999999999999</v>
      </c>
      <c r="O245" s="181">
        <f t="shared" si="103"/>
        <v>0</v>
      </c>
      <c r="P245" s="181">
        <f t="shared" si="103"/>
        <v>0</v>
      </c>
      <c r="Q245" s="181">
        <f t="shared" si="103"/>
        <v>0</v>
      </c>
      <c r="R245" s="181">
        <f t="shared" si="103"/>
        <v>68.599999999999994</v>
      </c>
      <c r="S245" s="12"/>
      <c r="T245" s="13"/>
    </row>
    <row r="246" spans="1:20" s="19" customFormat="1" ht="25.5" customHeight="1">
      <c r="A246" s="122" t="s">
        <v>438</v>
      </c>
      <c r="B246" s="16" t="s">
        <v>109</v>
      </c>
      <c r="C246" s="16" t="s">
        <v>111</v>
      </c>
      <c r="D246" s="17" t="s">
        <v>162</v>
      </c>
      <c r="E246" s="28" t="s">
        <v>148</v>
      </c>
      <c r="F246" s="29" t="s">
        <v>116</v>
      </c>
      <c r="G246" s="29" t="s">
        <v>326</v>
      </c>
      <c r="H246" s="1" t="s">
        <v>327</v>
      </c>
      <c r="I246" s="18"/>
      <c r="J246" s="32">
        <f t="shared" ref="J246:R249" si="104">J247</f>
        <v>40</v>
      </c>
      <c r="K246" s="32">
        <f t="shared" si="104"/>
        <v>-40</v>
      </c>
      <c r="L246" s="32">
        <f t="shared" si="104"/>
        <v>0</v>
      </c>
      <c r="M246" s="32">
        <f t="shared" si="104"/>
        <v>0</v>
      </c>
      <c r="N246" s="32">
        <f t="shared" si="104"/>
        <v>0</v>
      </c>
      <c r="O246" s="32">
        <f t="shared" si="104"/>
        <v>0</v>
      </c>
      <c r="P246" s="32">
        <f t="shared" si="104"/>
        <v>0</v>
      </c>
      <c r="Q246" s="32">
        <f t="shared" si="104"/>
        <v>0</v>
      </c>
      <c r="R246" s="32">
        <f t="shared" si="104"/>
        <v>20</v>
      </c>
      <c r="S246" s="12"/>
      <c r="T246" s="13"/>
    </row>
    <row r="247" spans="1:20" s="19" customFormat="1" ht="63" customHeight="1">
      <c r="A247" s="130" t="s">
        <v>871</v>
      </c>
      <c r="B247" s="16" t="s">
        <v>109</v>
      </c>
      <c r="C247" s="16" t="s">
        <v>111</v>
      </c>
      <c r="D247" s="17" t="s">
        <v>162</v>
      </c>
      <c r="E247" s="28" t="s">
        <v>148</v>
      </c>
      <c r="F247" s="29" t="s">
        <v>116</v>
      </c>
      <c r="G247" s="29" t="s">
        <v>326</v>
      </c>
      <c r="H247" s="1" t="s">
        <v>726</v>
      </c>
      <c r="I247" s="18"/>
      <c r="J247" s="32">
        <f t="shared" si="104"/>
        <v>40</v>
      </c>
      <c r="K247" s="32">
        <f t="shared" si="104"/>
        <v>-40</v>
      </c>
      <c r="L247" s="32">
        <f t="shared" si="104"/>
        <v>0</v>
      </c>
      <c r="M247" s="32">
        <f t="shared" si="104"/>
        <v>0</v>
      </c>
      <c r="N247" s="32">
        <f t="shared" si="104"/>
        <v>0</v>
      </c>
      <c r="O247" s="32">
        <f t="shared" si="104"/>
        <v>0</v>
      </c>
      <c r="P247" s="32">
        <f t="shared" si="104"/>
        <v>0</v>
      </c>
      <c r="Q247" s="32">
        <f t="shared" si="104"/>
        <v>0</v>
      </c>
      <c r="R247" s="32">
        <f t="shared" si="104"/>
        <v>20</v>
      </c>
      <c r="S247" s="12"/>
      <c r="T247" s="13"/>
    </row>
    <row r="248" spans="1:20" s="19" customFormat="1" ht="16.5" customHeight="1">
      <c r="A248" s="20" t="s">
        <v>136</v>
      </c>
      <c r="B248" s="16" t="s">
        <v>109</v>
      </c>
      <c r="C248" s="16" t="s">
        <v>111</v>
      </c>
      <c r="D248" s="17" t="s">
        <v>162</v>
      </c>
      <c r="E248" s="28" t="s">
        <v>148</v>
      </c>
      <c r="F248" s="29" t="s">
        <v>116</v>
      </c>
      <c r="G248" s="29" t="s">
        <v>326</v>
      </c>
      <c r="H248" s="1" t="s">
        <v>726</v>
      </c>
      <c r="I248" s="18">
        <v>600</v>
      </c>
      <c r="J248" s="32">
        <f t="shared" si="104"/>
        <v>40</v>
      </c>
      <c r="K248" s="32">
        <f t="shared" si="104"/>
        <v>-40</v>
      </c>
      <c r="L248" s="32">
        <f t="shared" si="104"/>
        <v>0</v>
      </c>
      <c r="M248" s="32">
        <f t="shared" si="104"/>
        <v>0</v>
      </c>
      <c r="N248" s="32">
        <f t="shared" si="104"/>
        <v>0</v>
      </c>
      <c r="O248" s="32">
        <f t="shared" si="104"/>
        <v>0</v>
      </c>
      <c r="P248" s="32">
        <f t="shared" si="104"/>
        <v>0</v>
      </c>
      <c r="Q248" s="32">
        <f t="shared" si="104"/>
        <v>0</v>
      </c>
      <c r="R248" s="32">
        <f t="shared" si="104"/>
        <v>20</v>
      </c>
      <c r="S248" s="12"/>
      <c r="T248" s="13"/>
    </row>
    <row r="249" spans="1:20" s="19" customFormat="1" ht="25.15" customHeight="1">
      <c r="A249" s="233" t="s">
        <v>874</v>
      </c>
      <c r="B249" s="16" t="s">
        <v>109</v>
      </c>
      <c r="C249" s="16" t="s">
        <v>111</v>
      </c>
      <c r="D249" s="17" t="s">
        <v>162</v>
      </c>
      <c r="E249" s="28" t="s">
        <v>148</v>
      </c>
      <c r="F249" s="29" t="s">
        <v>116</v>
      </c>
      <c r="G249" s="29" t="s">
        <v>326</v>
      </c>
      <c r="H249" s="1" t="s">
        <v>726</v>
      </c>
      <c r="I249" s="204" t="s">
        <v>183</v>
      </c>
      <c r="J249" s="34">
        <f t="shared" si="104"/>
        <v>40</v>
      </c>
      <c r="K249" s="34">
        <f t="shared" si="104"/>
        <v>-40</v>
      </c>
      <c r="L249" s="34">
        <f t="shared" si="104"/>
        <v>0</v>
      </c>
      <c r="M249" s="34">
        <f t="shared" si="104"/>
        <v>0</v>
      </c>
      <c r="N249" s="34">
        <f t="shared" si="104"/>
        <v>0</v>
      </c>
      <c r="O249" s="34">
        <f t="shared" si="104"/>
        <v>0</v>
      </c>
      <c r="P249" s="34">
        <f t="shared" si="104"/>
        <v>0</v>
      </c>
      <c r="Q249" s="34">
        <f t="shared" si="104"/>
        <v>0</v>
      </c>
      <c r="R249" s="34">
        <f t="shared" si="104"/>
        <v>20</v>
      </c>
      <c r="S249" s="12"/>
      <c r="T249" s="13"/>
    </row>
    <row r="250" spans="1:20" s="19" customFormat="1" ht="24.75" hidden="1" customHeight="1">
      <c r="A250" s="4" t="s">
        <v>490</v>
      </c>
      <c r="B250" s="207"/>
      <c r="C250" s="207"/>
      <c r="D250" s="208"/>
      <c r="E250" s="209"/>
      <c r="F250" s="210"/>
      <c r="G250" s="210"/>
      <c r="H250" s="211"/>
      <c r="I250" s="212" t="s">
        <v>873</v>
      </c>
      <c r="J250" s="205">
        <v>40</v>
      </c>
      <c r="K250" s="205">
        <v>-40</v>
      </c>
      <c r="L250" s="205"/>
      <c r="M250" s="205"/>
      <c r="N250" s="2">
        <f>SUM(J250:M250)</f>
        <v>0</v>
      </c>
      <c r="O250" s="205"/>
      <c r="P250" s="205"/>
      <c r="Q250" s="205"/>
      <c r="R250" s="2">
        <v>20</v>
      </c>
      <c r="S250" s="12"/>
      <c r="T250" s="13"/>
    </row>
    <row r="251" spans="1:20" s="19" customFormat="1" ht="15" customHeight="1">
      <c r="A251" s="122" t="s">
        <v>742</v>
      </c>
      <c r="B251" s="16" t="s">
        <v>109</v>
      </c>
      <c r="C251" s="16" t="s">
        <v>111</v>
      </c>
      <c r="D251" s="17" t="s">
        <v>162</v>
      </c>
      <c r="E251" s="28" t="s">
        <v>148</v>
      </c>
      <c r="F251" s="29" t="s">
        <v>129</v>
      </c>
      <c r="G251" s="29" t="s">
        <v>326</v>
      </c>
      <c r="H251" s="1" t="s">
        <v>327</v>
      </c>
      <c r="I251" s="18"/>
      <c r="J251" s="32">
        <f>J256+J261+J252</f>
        <v>50</v>
      </c>
      <c r="K251" s="32">
        <f t="shared" ref="K251:Q251" si="105">K256+K261+K252</f>
        <v>0</v>
      </c>
      <c r="L251" s="32">
        <f t="shared" si="105"/>
        <v>0</v>
      </c>
      <c r="M251" s="32">
        <f t="shared" si="105"/>
        <v>93.7</v>
      </c>
      <c r="N251" s="32">
        <f t="shared" si="105"/>
        <v>143.69999999999999</v>
      </c>
      <c r="O251" s="32">
        <f t="shared" si="105"/>
        <v>0</v>
      </c>
      <c r="P251" s="32">
        <f t="shared" si="105"/>
        <v>0</v>
      </c>
      <c r="Q251" s="32">
        <f t="shared" si="105"/>
        <v>0</v>
      </c>
      <c r="R251" s="32">
        <f>R256+R261+R252</f>
        <v>48.599999999999994</v>
      </c>
      <c r="S251" s="12"/>
      <c r="T251" s="13"/>
    </row>
    <row r="252" spans="1:20" s="19" customFormat="1" ht="26.45" hidden="1" customHeight="1">
      <c r="A252" s="20" t="s">
        <v>741</v>
      </c>
      <c r="B252" s="80" t="s">
        <v>109</v>
      </c>
      <c r="C252" s="80" t="s">
        <v>111</v>
      </c>
      <c r="D252" s="87" t="s">
        <v>162</v>
      </c>
      <c r="E252" s="28" t="s">
        <v>148</v>
      </c>
      <c r="F252" s="29" t="s">
        <v>129</v>
      </c>
      <c r="G252" s="29" t="s">
        <v>326</v>
      </c>
      <c r="H252" s="1" t="s">
        <v>739</v>
      </c>
      <c r="I252" s="204"/>
      <c r="J252" s="34">
        <f t="shared" ref="J252:R254" si="106">J253</f>
        <v>0</v>
      </c>
      <c r="K252" s="34">
        <f t="shared" si="106"/>
        <v>0</v>
      </c>
      <c r="L252" s="34">
        <f t="shared" si="106"/>
        <v>0</v>
      </c>
      <c r="M252" s="34">
        <f t="shared" si="106"/>
        <v>93.7</v>
      </c>
      <c r="N252" s="34">
        <f t="shared" si="106"/>
        <v>93.7</v>
      </c>
      <c r="O252" s="34">
        <f t="shared" si="106"/>
        <v>0</v>
      </c>
      <c r="P252" s="34">
        <f t="shared" si="106"/>
        <v>0</v>
      </c>
      <c r="Q252" s="34">
        <f t="shared" si="106"/>
        <v>0</v>
      </c>
      <c r="R252" s="34">
        <f t="shared" si="106"/>
        <v>0</v>
      </c>
      <c r="S252" s="12"/>
      <c r="T252" s="13"/>
    </row>
    <row r="253" spans="1:20" s="19" customFormat="1" ht="17.25" hidden="1" customHeight="1">
      <c r="A253" s="20" t="s">
        <v>136</v>
      </c>
      <c r="B253" s="80" t="s">
        <v>109</v>
      </c>
      <c r="C253" s="80" t="s">
        <v>111</v>
      </c>
      <c r="D253" s="87" t="s">
        <v>162</v>
      </c>
      <c r="E253" s="28" t="s">
        <v>148</v>
      </c>
      <c r="F253" s="29" t="s">
        <v>129</v>
      </c>
      <c r="G253" s="29" t="s">
        <v>326</v>
      </c>
      <c r="H253" s="1" t="s">
        <v>739</v>
      </c>
      <c r="I253" s="204" t="s">
        <v>178</v>
      </c>
      <c r="J253" s="34">
        <f t="shared" si="106"/>
        <v>0</v>
      </c>
      <c r="K253" s="34">
        <f t="shared" si="106"/>
        <v>0</v>
      </c>
      <c r="L253" s="34">
        <f t="shared" si="106"/>
        <v>0</v>
      </c>
      <c r="M253" s="34">
        <f t="shared" si="106"/>
        <v>93.7</v>
      </c>
      <c r="N253" s="34">
        <f t="shared" si="106"/>
        <v>93.7</v>
      </c>
      <c r="O253" s="34">
        <f t="shared" si="106"/>
        <v>0</v>
      </c>
      <c r="P253" s="34">
        <f t="shared" si="106"/>
        <v>0</v>
      </c>
      <c r="Q253" s="34">
        <f t="shared" si="106"/>
        <v>0</v>
      </c>
      <c r="R253" s="34">
        <f t="shared" si="106"/>
        <v>0</v>
      </c>
      <c r="S253" s="12"/>
      <c r="T253" s="13"/>
    </row>
    <row r="254" spans="1:20" s="19" customFormat="1" ht="42" hidden="1" customHeight="1">
      <c r="A254" s="20" t="s">
        <v>383</v>
      </c>
      <c r="B254" s="80" t="s">
        <v>109</v>
      </c>
      <c r="C254" s="80" t="s">
        <v>111</v>
      </c>
      <c r="D254" s="87" t="s">
        <v>162</v>
      </c>
      <c r="E254" s="28" t="s">
        <v>148</v>
      </c>
      <c r="F254" s="29" t="s">
        <v>129</v>
      </c>
      <c r="G254" s="29" t="s">
        <v>326</v>
      </c>
      <c r="H254" s="1" t="s">
        <v>739</v>
      </c>
      <c r="I254" s="204" t="s">
        <v>816</v>
      </c>
      <c r="J254" s="34">
        <f t="shared" si="106"/>
        <v>0</v>
      </c>
      <c r="K254" s="34">
        <f t="shared" si="106"/>
        <v>0</v>
      </c>
      <c r="L254" s="34">
        <f t="shared" si="106"/>
        <v>0</v>
      </c>
      <c r="M254" s="34">
        <f t="shared" si="106"/>
        <v>93.7</v>
      </c>
      <c r="N254" s="34">
        <f t="shared" si="106"/>
        <v>93.7</v>
      </c>
      <c r="O254" s="34">
        <f t="shared" si="106"/>
        <v>0</v>
      </c>
      <c r="P254" s="34">
        <f t="shared" si="106"/>
        <v>0</v>
      </c>
      <c r="Q254" s="34">
        <f t="shared" si="106"/>
        <v>0</v>
      </c>
      <c r="R254" s="34">
        <f t="shared" si="106"/>
        <v>0</v>
      </c>
      <c r="S254" s="12"/>
      <c r="T254" s="13"/>
    </row>
    <row r="255" spans="1:20" s="19" customFormat="1" ht="24" hidden="1" customHeight="1">
      <c r="A255" s="4" t="s">
        <v>489</v>
      </c>
      <c r="B255" s="207"/>
      <c r="C255" s="207"/>
      <c r="D255" s="208"/>
      <c r="E255" s="209"/>
      <c r="F255" s="210"/>
      <c r="G255" s="210"/>
      <c r="H255" s="211"/>
      <c r="I255" s="212" t="s">
        <v>816</v>
      </c>
      <c r="J255" s="205"/>
      <c r="K255" s="205"/>
      <c r="L255" s="205"/>
      <c r="M255" s="205">
        <v>93.7</v>
      </c>
      <c r="N255" s="2">
        <f>SUM(J255:M255)</f>
        <v>93.7</v>
      </c>
      <c r="O255" s="205"/>
      <c r="P255" s="205"/>
      <c r="Q255" s="205"/>
      <c r="R255" s="2"/>
      <c r="S255" s="12"/>
      <c r="T255" s="13"/>
    </row>
    <row r="256" spans="1:20" s="19" customFormat="1" ht="72.75" customHeight="1">
      <c r="A256" s="130" t="s">
        <v>872</v>
      </c>
      <c r="B256" s="80" t="s">
        <v>109</v>
      </c>
      <c r="C256" s="80" t="s">
        <v>111</v>
      </c>
      <c r="D256" s="87" t="s">
        <v>162</v>
      </c>
      <c r="E256" s="28" t="s">
        <v>148</v>
      </c>
      <c r="F256" s="29" t="s">
        <v>129</v>
      </c>
      <c r="G256" s="29" t="s">
        <v>326</v>
      </c>
      <c r="H256" s="1" t="s">
        <v>243</v>
      </c>
      <c r="I256" s="204"/>
      <c r="J256" s="34">
        <f t="shared" ref="J256:R263" si="107">J257</f>
        <v>50</v>
      </c>
      <c r="K256" s="34">
        <f t="shared" si="107"/>
        <v>-3</v>
      </c>
      <c r="L256" s="34">
        <f t="shared" si="107"/>
        <v>0</v>
      </c>
      <c r="M256" s="34">
        <f t="shared" si="107"/>
        <v>0</v>
      </c>
      <c r="N256" s="34">
        <f t="shared" si="107"/>
        <v>47</v>
      </c>
      <c r="O256" s="34">
        <f t="shared" si="107"/>
        <v>0</v>
      </c>
      <c r="P256" s="34">
        <f t="shared" si="107"/>
        <v>0</v>
      </c>
      <c r="Q256" s="34">
        <f t="shared" si="107"/>
        <v>0</v>
      </c>
      <c r="R256" s="34">
        <f t="shared" si="107"/>
        <v>45.599999999999994</v>
      </c>
      <c r="S256" s="12"/>
      <c r="T256" s="13"/>
    </row>
    <row r="257" spans="1:20" s="19" customFormat="1" ht="17.25" customHeight="1">
      <c r="A257" s="20" t="s">
        <v>136</v>
      </c>
      <c r="B257" s="80" t="s">
        <v>109</v>
      </c>
      <c r="C257" s="80" t="s">
        <v>111</v>
      </c>
      <c r="D257" s="87" t="s">
        <v>162</v>
      </c>
      <c r="E257" s="28" t="s">
        <v>148</v>
      </c>
      <c r="F257" s="29" t="s">
        <v>129</v>
      </c>
      <c r="G257" s="29" t="s">
        <v>326</v>
      </c>
      <c r="H257" s="1" t="s">
        <v>243</v>
      </c>
      <c r="I257" s="204" t="s">
        <v>178</v>
      </c>
      <c r="J257" s="34">
        <f t="shared" si="107"/>
        <v>50</v>
      </c>
      <c r="K257" s="34">
        <f t="shared" si="107"/>
        <v>-3</v>
      </c>
      <c r="L257" s="34">
        <f t="shared" si="107"/>
        <v>0</v>
      </c>
      <c r="M257" s="34">
        <f t="shared" si="107"/>
        <v>0</v>
      </c>
      <c r="N257" s="34">
        <f t="shared" si="107"/>
        <v>47</v>
      </c>
      <c r="O257" s="34">
        <f t="shared" si="107"/>
        <v>0</v>
      </c>
      <c r="P257" s="34">
        <f t="shared" si="107"/>
        <v>0</v>
      </c>
      <c r="Q257" s="34">
        <f t="shared" si="107"/>
        <v>0</v>
      </c>
      <c r="R257" s="34">
        <f t="shared" si="107"/>
        <v>45.599999999999994</v>
      </c>
      <c r="S257" s="12"/>
      <c r="T257" s="13"/>
    </row>
    <row r="258" spans="1:20" s="19" customFormat="1" ht="23.45" customHeight="1">
      <c r="A258" s="233" t="s">
        <v>874</v>
      </c>
      <c r="B258" s="80" t="s">
        <v>109</v>
      </c>
      <c r="C258" s="80" t="s">
        <v>111</v>
      </c>
      <c r="D258" s="87" t="s">
        <v>162</v>
      </c>
      <c r="E258" s="28" t="s">
        <v>148</v>
      </c>
      <c r="F258" s="29" t="s">
        <v>129</v>
      </c>
      <c r="G258" s="29" t="s">
        <v>326</v>
      </c>
      <c r="H258" s="1" t="s">
        <v>243</v>
      </c>
      <c r="I258" s="204" t="s">
        <v>183</v>
      </c>
      <c r="J258" s="34">
        <f t="shared" ref="J258:Q258" si="108">J260</f>
        <v>50</v>
      </c>
      <c r="K258" s="34">
        <f t="shared" si="108"/>
        <v>-3</v>
      </c>
      <c r="L258" s="34">
        <f t="shared" si="108"/>
        <v>0</v>
      </c>
      <c r="M258" s="34">
        <f t="shared" si="108"/>
        <v>0</v>
      </c>
      <c r="N258" s="34">
        <f t="shared" si="108"/>
        <v>47</v>
      </c>
      <c r="O258" s="34">
        <f t="shared" si="108"/>
        <v>0</v>
      </c>
      <c r="P258" s="34">
        <f t="shared" si="108"/>
        <v>0</v>
      </c>
      <c r="Q258" s="34">
        <f t="shared" si="108"/>
        <v>0</v>
      </c>
      <c r="R258" s="34">
        <f>R260+R259</f>
        <v>45.599999999999994</v>
      </c>
      <c r="S258" s="12"/>
      <c r="T258" s="13"/>
    </row>
    <row r="259" spans="1:20" s="19" customFormat="1" ht="26.45" hidden="1" customHeight="1">
      <c r="A259" s="4" t="s">
        <v>817</v>
      </c>
      <c r="B259" s="80"/>
      <c r="C259" s="80"/>
      <c r="D259" s="87"/>
      <c r="E259" s="28"/>
      <c r="F259" s="29"/>
      <c r="G259" s="29"/>
      <c r="H259" s="1"/>
      <c r="I259" s="204" t="s">
        <v>816</v>
      </c>
      <c r="J259" s="34"/>
      <c r="K259" s="34"/>
      <c r="L259" s="34"/>
      <c r="M259" s="34"/>
      <c r="N259" s="34"/>
      <c r="O259" s="34"/>
      <c r="P259" s="34"/>
      <c r="Q259" s="34"/>
      <c r="R259" s="34">
        <v>15.2</v>
      </c>
      <c r="S259" s="12"/>
      <c r="T259" s="13"/>
    </row>
    <row r="260" spans="1:20" s="19" customFormat="1" ht="22.15" hidden="1" customHeight="1">
      <c r="A260" s="4" t="s">
        <v>818</v>
      </c>
      <c r="B260" s="207"/>
      <c r="C260" s="207"/>
      <c r="D260" s="208"/>
      <c r="E260" s="209"/>
      <c r="F260" s="210"/>
      <c r="G260" s="210"/>
      <c r="H260" s="211"/>
      <c r="I260" s="212" t="s">
        <v>816</v>
      </c>
      <c r="J260" s="205">
        <v>50</v>
      </c>
      <c r="K260" s="205">
        <v>-3</v>
      </c>
      <c r="L260" s="205"/>
      <c r="M260" s="205"/>
      <c r="N260" s="2">
        <f>SUM(J260:M260)</f>
        <v>47</v>
      </c>
      <c r="O260" s="205"/>
      <c r="P260" s="205"/>
      <c r="Q260" s="205"/>
      <c r="R260" s="2">
        <v>30.4</v>
      </c>
      <c r="S260" s="12"/>
      <c r="T260" s="13"/>
    </row>
    <row r="261" spans="1:20" s="19" customFormat="1" ht="17.25" customHeight="1">
      <c r="A261" s="20" t="s">
        <v>334</v>
      </c>
      <c r="B261" s="80" t="s">
        <v>109</v>
      </c>
      <c r="C261" s="80" t="s">
        <v>111</v>
      </c>
      <c r="D261" s="87" t="s">
        <v>162</v>
      </c>
      <c r="E261" s="28" t="s">
        <v>148</v>
      </c>
      <c r="F261" s="29" t="s">
        <v>129</v>
      </c>
      <c r="G261" s="29" t="s">
        <v>326</v>
      </c>
      <c r="H261" s="1" t="s">
        <v>335</v>
      </c>
      <c r="I261" s="204"/>
      <c r="J261" s="34">
        <f t="shared" si="107"/>
        <v>0</v>
      </c>
      <c r="K261" s="34">
        <f t="shared" si="107"/>
        <v>3</v>
      </c>
      <c r="L261" s="34">
        <f t="shared" si="107"/>
        <v>0</v>
      </c>
      <c r="M261" s="34">
        <f t="shared" si="107"/>
        <v>0</v>
      </c>
      <c r="N261" s="34">
        <f t="shared" si="107"/>
        <v>3</v>
      </c>
      <c r="O261" s="34">
        <f t="shared" si="107"/>
        <v>0</v>
      </c>
      <c r="P261" s="34">
        <f t="shared" si="107"/>
        <v>0</v>
      </c>
      <c r="Q261" s="34">
        <f t="shared" si="107"/>
        <v>0</v>
      </c>
      <c r="R261" s="34">
        <f t="shared" si="107"/>
        <v>3</v>
      </c>
      <c r="S261" s="12"/>
      <c r="T261" s="13"/>
    </row>
    <row r="262" spans="1:20" s="15" customFormat="1" ht="25.5" customHeight="1">
      <c r="A262" s="20" t="s">
        <v>132</v>
      </c>
      <c r="B262" s="80" t="s">
        <v>109</v>
      </c>
      <c r="C262" s="80" t="s">
        <v>111</v>
      </c>
      <c r="D262" s="87" t="s">
        <v>162</v>
      </c>
      <c r="E262" s="28" t="s">
        <v>113</v>
      </c>
      <c r="F262" s="29" t="s">
        <v>116</v>
      </c>
      <c r="G262" s="29" t="s">
        <v>326</v>
      </c>
      <c r="H262" s="1" t="s">
        <v>335</v>
      </c>
      <c r="I262" s="204" t="s">
        <v>133</v>
      </c>
      <c r="J262" s="32">
        <f t="shared" si="107"/>
        <v>0</v>
      </c>
      <c r="K262" s="32">
        <f t="shared" si="107"/>
        <v>3</v>
      </c>
      <c r="L262" s="32">
        <f t="shared" si="107"/>
        <v>0</v>
      </c>
      <c r="M262" s="32">
        <f t="shared" si="107"/>
        <v>0</v>
      </c>
      <c r="N262" s="32">
        <f t="shared" si="107"/>
        <v>3</v>
      </c>
      <c r="O262" s="32">
        <f t="shared" si="107"/>
        <v>0</v>
      </c>
      <c r="P262" s="32">
        <f t="shared" si="107"/>
        <v>0</v>
      </c>
      <c r="Q262" s="32">
        <f t="shared" si="107"/>
        <v>0</v>
      </c>
      <c r="R262" s="32">
        <f t="shared" si="107"/>
        <v>3</v>
      </c>
      <c r="S262" s="12"/>
      <c r="T262" s="13"/>
    </row>
    <row r="263" spans="1:20" s="85" customFormat="1" ht="24" customHeight="1">
      <c r="A263" s="189" t="s">
        <v>134</v>
      </c>
      <c r="B263" s="207" t="s">
        <v>109</v>
      </c>
      <c r="C263" s="207" t="s">
        <v>111</v>
      </c>
      <c r="D263" s="208" t="s">
        <v>162</v>
      </c>
      <c r="E263" s="209" t="s">
        <v>113</v>
      </c>
      <c r="F263" s="210" t="s">
        <v>116</v>
      </c>
      <c r="G263" s="210" t="s">
        <v>326</v>
      </c>
      <c r="H263" s="211" t="s">
        <v>335</v>
      </c>
      <c r="I263" s="212" t="s">
        <v>135</v>
      </c>
      <c r="J263" s="42">
        <f t="shared" si="107"/>
        <v>0</v>
      </c>
      <c r="K263" s="42">
        <f t="shared" si="107"/>
        <v>3</v>
      </c>
      <c r="L263" s="42">
        <f t="shared" si="107"/>
        <v>0</v>
      </c>
      <c r="M263" s="42">
        <f t="shared" si="107"/>
        <v>0</v>
      </c>
      <c r="N263" s="42">
        <f t="shared" si="107"/>
        <v>3</v>
      </c>
      <c r="O263" s="42">
        <f t="shared" si="107"/>
        <v>0</v>
      </c>
      <c r="P263" s="42">
        <f t="shared" si="107"/>
        <v>0</v>
      </c>
      <c r="Q263" s="42">
        <f t="shared" si="107"/>
        <v>0</v>
      </c>
      <c r="R263" s="42">
        <f t="shared" si="107"/>
        <v>3</v>
      </c>
      <c r="S263" s="12"/>
      <c r="T263" s="13"/>
    </row>
    <row r="264" spans="1:20" s="14" customFormat="1" ht="26.25" hidden="1" customHeight="1">
      <c r="A264" s="4" t="s">
        <v>736</v>
      </c>
      <c r="B264" s="5"/>
      <c r="C264" s="5"/>
      <c r="D264" s="6"/>
      <c r="E264" s="7"/>
      <c r="F264" s="8"/>
      <c r="G264" s="8"/>
      <c r="H264" s="9"/>
      <c r="I264" s="10" t="s">
        <v>373</v>
      </c>
      <c r="J264" s="11"/>
      <c r="K264" s="11">
        <v>3</v>
      </c>
      <c r="L264" s="11"/>
      <c r="M264" s="11"/>
      <c r="N264" s="2">
        <f>SUM(J264:M264)</f>
        <v>3</v>
      </c>
      <c r="O264" s="11"/>
      <c r="P264" s="11"/>
      <c r="Q264" s="11"/>
      <c r="R264" s="2">
        <v>3</v>
      </c>
      <c r="S264" s="12"/>
      <c r="T264" s="13"/>
    </row>
    <row r="265" spans="1:20" s="19" customFormat="1" ht="13.5" customHeight="1">
      <c r="A265" s="83" t="s">
        <v>158</v>
      </c>
      <c r="B265" s="177" t="s">
        <v>109</v>
      </c>
      <c r="C265" s="177" t="s">
        <v>111</v>
      </c>
      <c r="D265" s="178" t="s">
        <v>162</v>
      </c>
      <c r="E265" s="178" t="s">
        <v>184</v>
      </c>
      <c r="F265" s="179" t="s">
        <v>114</v>
      </c>
      <c r="G265" s="179" t="s">
        <v>326</v>
      </c>
      <c r="H265" s="180" t="s">
        <v>327</v>
      </c>
      <c r="I265" s="180"/>
      <c r="J265" s="181">
        <f t="shared" ref="J265:R268" si="109">J266</f>
        <v>4300</v>
      </c>
      <c r="K265" s="181">
        <f t="shared" si="109"/>
        <v>0</v>
      </c>
      <c r="L265" s="181">
        <f t="shared" si="109"/>
        <v>0</v>
      </c>
      <c r="M265" s="181">
        <f t="shared" si="109"/>
        <v>0</v>
      </c>
      <c r="N265" s="181">
        <f t="shared" si="109"/>
        <v>4300</v>
      </c>
      <c r="O265" s="181">
        <f t="shared" si="109"/>
        <v>0</v>
      </c>
      <c r="P265" s="181">
        <f t="shared" si="109"/>
        <v>0</v>
      </c>
      <c r="Q265" s="181">
        <f t="shared" si="109"/>
        <v>0</v>
      </c>
      <c r="R265" s="181">
        <f t="shared" si="109"/>
        <v>3500</v>
      </c>
      <c r="S265" s="12"/>
      <c r="T265" s="13"/>
    </row>
    <row r="266" spans="1:20" s="15" customFormat="1" ht="24" customHeight="1">
      <c r="A266" s="79" t="s">
        <v>337</v>
      </c>
      <c r="B266" s="80" t="s">
        <v>109</v>
      </c>
      <c r="C266" s="80" t="s">
        <v>111</v>
      </c>
      <c r="D266" s="87" t="s">
        <v>162</v>
      </c>
      <c r="E266" s="87" t="s">
        <v>184</v>
      </c>
      <c r="F266" s="229" t="s">
        <v>114</v>
      </c>
      <c r="G266" s="229" t="s">
        <v>326</v>
      </c>
      <c r="H266" s="204" t="s">
        <v>338</v>
      </c>
      <c r="I266" s="204"/>
      <c r="J266" s="34">
        <f t="shared" si="109"/>
        <v>4300</v>
      </c>
      <c r="K266" s="34">
        <f t="shared" si="109"/>
        <v>0</v>
      </c>
      <c r="L266" s="34">
        <f t="shared" si="109"/>
        <v>0</v>
      </c>
      <c r="M266" s="34">
        <f t="shared" si="109"/>
        <v>0</v>
      </c>
      <c r="N266" s="34">
        <f t="shared" si="109"/>
        <v>4300</v>
      </c>
      <c r="O266" s="34">
        <f t="shared" si="109"/>
        <v>0</v>
      </c>
      <c r="P266" s="34">
        <f t="shared" si="109"/>
        <v>0</v>
      </c>
      <c r="Q266" s="34">
        <f t="shared" si="109"/>
        <v>0</v>
      </c>
      <c r="R266" s="34">
        <f t="shared" si="109"/>
        <v>3500</v>
      </c>
      <c r="S266" s="12"/>
      <c r="T266" s="13"/>
    </row>
    <row r="267" spans="1:20" s="19" customFormat="1" ht="13.5" customHeight="1">
      <c r="A267" s="20" t="s">
        <v>136</v>
      </c>
      <c r="B267" s="80" t="s">
        <v>109</v>
      </c>
      <c r="C267" s="80" t="s">
        <v>111</v>
      </c>
      <c r="D267" s="87" t="s">
        <v>162</v>
      </c>
      <c r="E267" s="28" t="s">
        <v>184</v>
      </c>
      <c r="F267" s="29" t="s">
        <v>114</v>
      </c>
      <c r="G267" s="29" t="s">
        <v>326</v>
      </c>
      <c r="H267" s="1" t="s">
        <v>338</v>
      </c>
      <c r="I267" s="204" t="s">
        <v>137</v>
      </c>
      <c r="J267" s="34">
        <f t="shared" si="109"/>
        <v>4300</v>
      </c>
      <c r="K267" s="34">
        <f t="shared" si="109"/>
        <v>0</v>
      </c>
      <c r="L267" s="34">
        <f t="shared" si="109"/>
        <v>0</v>
      </c>
      <c r="M267" s="34">
        <f t="shared" si="109"/>
        <v>0</v>
      </c>
      <c r="N267" s="34">
        <f t="shared" si="109"/>
        <v>4300</v>
      </c>
      <c r="O267" s="34">
        <f t="shared" si="109"/>
        <v>0</v>
      </c>
      <c r="P267" s="34">
        <f t="shared" si="109"/>
        <v>0</v>
      </c>
      <c r="Q267" s="34">
        <f t="shared" si="109"/>
        <v>0</v>
      </c>
      <c r="R267" s="34">
        <f t="shared" si="109"/>
        <v>3500</v>
      </c>
      <c r="S267" s="12"/>
      <c r="T267" s="13"/>
    </row>
    <row r="268" spans="1:20" s="85" customFormat="1" ht="13.5" customHeight="1">
      <c r="A268" s="189" t="s">
        <v>158</v>
      </c>
      <c r="B268" s="207" t="s">
        <v>109</v>
      </c>
      <c r="C268" s="207" t="s">
        <v>111</v>
      </c>
      <c r="D268" s="208" t="s">
        <v>162</v>
      </c>
      <c r="E268" s="209" t="s">
        <v>184</v>
      </c>
      <c r="F268" s="210" t="s">
        <v>114</v>
      </c>
      <c r="G268" s="210" t="s">
        <v>326</v>
      </c>
      <c r="H268" s="211" t="s">
        <v>338</v>
      </c>
      <c r="I268" s="212" t="s">
        <v>159</v>
      </c>
      <c r="J268" s="42">
        <f t="shared" si="109"/>
        <v>4300</v>
      </c>
      <c r="K268" s="42">
        <f t="shared" si="109"/>
        <v>0</v>
      </c>
      <c r="L268" s="42">
        <f t="shared" si="109"/>
        <v>0</v>
      </c>
      <c r="M268" s="42">
        <f t="shared" si="109"/>
        <v>0</v>
      </c>
      <c r="N268" s="42">
        <f t="shared" si="109"/>
        <v>4300</v>
      </c>
      <c r="O268" s="42">
        <f t="shared" si="109"/>
        <v>0</v>
      </c>
      <c r="P268" s="42">
        <f t="shared" si="109"/>
        <v>0</v>
      </c>
      <c r="Q268" s="42">
        <f t="shared" si="109"/>
        <v>0</v>
      </c>
      <c r="R268" s="42">
        <f t="shared" si="109"/>
        <v>3500</v>
      </c>
      <c r="S268" s="12"/>
      <c r="T268" s="13"/>
    </row>
    <row r="269" spans="1:20" s="19" customFormat="1" ht="14.25" hidden="1" customHeight="1">
      <c r="A269" s="4" t="s">
        <v>185</v>
      </c>
      <c r="B269" s="5"/>
      <c r="C269" s="5"/>
      <c r="D269" s="6"/>
      <c r="E269" s="7"/>
      <c r="F269" s="8"/>
      <c r="G269" s="8"/>
      <c r="H269" s="9"/>
      <c r="I269" s="10"/>
      <c r="J269" s="2">
        <v>4300</v>
      </c>
      <c r="K269" s="2"/>
      <c r="L269" s="2"/>
      <c r="M269" s="2"/>
      <c r="N269" s="2">
        <f>SUM(J269:M269)</f>
        <v>4300</v>
      </c>
      <c r="O269" s="2"/>
      <c r="P269" s="2"/>
      <c r="Q269" s="2"/>
      <c r="R269" s="2">
        <v>3500</v>
      </c>
      <c r="S269" s="12"/>
      <c r="T269" s="13"/>
    </row>
    <row r="270" spans="1:20" s="19" customFormat="1" ht="13.5" hidden="1" customHeight="1">
      <c r="A270" s="83" t="s">
        <v>187</v>
      </c>
      <c r="B270" s="177" t="s">
        <v>109</v>
      </c>
      <c r="C270" s="177" t="s">
        <v>111</v>
      </c>
      <c r="D270" s="178" t="s">
        <v>162</v>
      </c>
      <c r="E270" s="178" t="s">
        <v>188</v>
      </c>
      <c r="F270" s="179" t="s">
        <v>114</v>
      </c>
      <c r="G270" s="179" t="s">
        <v>326</v>
      </c>
      <c r="H270" s="180" t="s">
        <v>327</v>
      </c>
      <c r="I270" s="180"/>
      <c r="J270" s="181">
        <f t="shared" ref="J270:R271" si="110">J271</f>
        <v>0</v>
      </c>
      <c r="K270" s="181">
        <f t="shared" si="110"/>
        <v>0</v>
      </c>
      <c r="L270" s="181">
        <f t="shared" si="110"/>
        <v>0</v>
      </c>
      <c r="M270" s="181">
        <f t="shared" si="110"/>
        <v>0</v>
      </c>
      <c r="N270" s="181">
        <f t="shared" si="110"/>
        <v>0</v>
      </c>
      <c r="O270" s="181">
        <f t="shared" si="110"/>
        <v>0</v>
      </c>
      <c r="P270" s="181">
        <f t="shared" si="110"/>
        <v>0</v>
      </c>
      <c r="Q270" s="181">
        <f t="shared" si="110"/>
        <v>0</v>
      </c>
      <c r="R270" s="181">
        <f t="shared" si="110"/>
        <v>0</v>
      </c>
      <c r="S270" s="12"/>
      <c r="T270" s="13"/>
    </row>
    <row r="271" spans="1:20" s="85" customFormat="1" ht="15" hidden="1" customHeight="1">
      <c r="A271" s="20" t="s">
        <v>334</v>
      </c>
      <c r="B271" s="16" t="s">
        <v>109</v>
      </c>
      <c r="C271" s="16" t="s">
        <v>111</v>
      </c>
      <c r="D271" s="17" t="s">
        <v>162</v>
      </c>
      <c r="E271" s="28" t="s">
        <v>188</v>
      </c>
      <c r="F271" s="29" t="s">
        <v>114</v>
      </c>
      <c r="G271" s="29" t="s">
        <v>326</v>
      </c>
      <c r="H271" s="1" t="s">
        <v>335</v>
      </c>
      <c r="I271" s="18"/>
      <c r="J271" s="32">
        <f t="shared" si="110"/>
        <v>0</v>
      </c>
      <c r="K271" s="32">
        <f t="shared" si="110"/>
        <v>0</v>
      </c>
      <c r="L271" s="32">
        <f t="shared" si="110"/>
        <v>0</v>
      </c>
      <c r="M271" s="32">
        <f t="shared" si="110"/>
        <v>0</v>
      </c>
      <c r="N271" s="32">
        <f t="shared" si="110"/>
        <v>0</v>
      </c>
      <c r="O271" s="32">
        <f t="shared" si="110"/>
        <v>0</v>
      </c>
      <c r="P271" s="32">
        <f t="shared" si="110"/>
        <v>0</v>
      </c>
      <c r="Q271" s="32">
        <f t="shared" si="110"/>
        <v>0</v>
      </c>
      <c r="R271" s="32">
        <f t="shared" si="110"/>
        <v>0</v>
      </c>
      <c r="S271" s="12"/>
      <c r="T271" s="13"/>
    </row>
    <row r="272" spans="1:20" s="85" customFormat="1" ht="15.75" hidden="1" customHeight="1">
      <c r="A272" s="20" t="s">
        <v>136</v>
      </c>
      <c r="B272" s="80" t="s">
        <v>109</v>
      </c>
      <c r="C272" s="80" t="s">
        <v>111</v>
      </c>
      <c r="D272" s="87" t="s">
        <v>162</v>
      </c>
      <c r="E272" s="28" t="s">
        <v>188</v>
      </c>
      <c r="F272" s="29" t="s">
        <v>114</v>
      </c>
      <c r="G272" s="29" t="s">
        <v>326</v>
      </c>
      <c r="H272" s="1" t="s">
        <v>335</v>
      </c>
      <c r="I272" s="204" t="s">
        <v>137</v>
      </c>
      <c r="J272" s="34">
        <f>J273+J274</f>
        <v>0</v>
      </c>
      <c r="K272" s="34">
        <f>K273+K274</f>
        <v>0</v>
      </c>
      <c r="L272" s="34">
        <f t="shared" ref="L272:R272" si="111">L273+L274</f>
        <v>0</v>
      </c>
      <c r="M272" s="34">
        <f t="shared" si="111"/>
        <v>0</v>
      </c>
      <c r="N272" s="34">
        <f t="shared" si="111"/>
        <v>0</v>
      </c>
      <c r="O272" s="34">
        <f t="shared" si="111"/>
        <v>0</v>
      </c>
      <c r="P272" s="34">
        <f t="shared" si="111"/>
        <v>0</v>
      </c>
      <c r="Q272" s="34">
        <f t="shared" si="111"/>
        <v>0</v>
      </c>
      <c r="R272" s="34">
        <f t="shared" si="111"/>
        <v>0</v>
      </c>
      <c r="S272" s="12"/>
      <c r="T272" s="13"/>
    </row>
    <row r="273" spans="1:20" s="26" customFormat="1" ht="12.75" hidden="1" customHeight="1">
      <c r="A273" s="189" t="s">
        <v>187</v>
      </c>
      <c r="B273" s="207" t="s">
        <v>109</v>
      </c>
      <c r="C273" s="207" t="s">
        <v>111</v>
      </c>
      <c r="D273" s="208" t="s">
        <v>162</v>
      </c>
      <c r="E273" s="209" t="s">
        <v>188</v>
      </c>
      <c r="F273" s="210" t="s">
        <v>114</v>
      </c>
      <c r="G273" s="210" t="s">
        <v>326</v>
      </c>
      <c r="H273" s="211" t="s">
        <v>335</v>
      </c>
      <c r="I273" s="212" t="s">
        <v>212</v>
      </c>
      <c r="J273" s="205"/>
      <c r="K273" s="205"/>
      <c r="L273" s="205"/>
      <c r="M273" s="205"/>
      <c r="N273" s="2">
        <f>SUM(J273:M273)</f>
        <v>0</v>
      </c>
      <c r="O273" s="205"/>
      <c r="P273" s="205"/>
      <c r="Q273" s="205"/>
      <c r="R273" s="2">
        <f>N273+Q273</f>
        <v>0</v>
      </c>
      <c r="S273" s="12"/>
      <c r="T273" s="13"/>
    </row>
    <row r="274" spans="1:20" s="26" customFormat="1" ht="12.75" hidden="1" customHeight="1">
      <c r="A274" s="189" t="s">
        <v>138</v>
      </c>
      <c r="B274" s="207" t="s">
        <v>109</v>
      </c>
      <c r="C274" s="207" t="s">
        <v>111</v>
      </c>
      <c r="D274" s="208" t="s">
        <v>162</v>
      </c>
      <c r="E274" s="209" t="s">
        <v>188</v>
      </c>
      <c r="F274" s="210" t="s">
        <v>114</v>
      </c>
      <c r="G274" s="210" t="s">
        <v>326</v>
      </c>
      <c r="H274" s="211" t="s">
        <v>335</v>
      </c>
      <c r="I274" s="212" t="s">
        <v>139</v>
      </c>
      <c r="J274" s="205"/>
      <c r="K274" s="205"/>
      <c r="L274" s="205"/>
      <c r="M274" s="205"/>
      <c r="N274" s="2">
        <f>SUM(J274:M274)</f>
        <v>0</v>
      </c>
      <c r="O274" s="205"/>
      <c r="P274" s="205"/>
      <c r="Q274" s="205"/>
      <c r="R274" s="2">
        <f>N274+Q274</f>
        <v>0</v>
      </c>
      <c r="S274" s="12"/>
      <c r="T274" s="13"/>
    </row>
    <row r="275" spans="1:20" s="19" customFormat="1" ht="25.5" hidden="1" customHeight="1">
      <c r="A275" s="213" t="s">
        <v>57</v>
      </c>
      <c r="B275" s="177" t="s">
        <v>109</v>
      </c>
      <c r="C275" s="177" t="s">
        <v>111</v>
      </c>
      <c r="D275" s="178" t="s">
        <v>162</v>
      </c>
      <c r="E275" s="178" t="s">
        <v>61</v>
      </c>
      <c r="F275" s="179" t="s">
        <v>114</v>
      </c>
      <c r="G275" s="179" t="s">
        <v>326</v>
      </c>
      <c r="H275" s="180" t="s">
        <v>327</v>
      </c>
      <c r="I275" s="180"/>
      <c r="J275" s="181">
        <f t="shared" ref="J275:R278" si="112">J276</f>
        <v>0</v>
      </c>
      <c r="K275" s="181">
        <f t="shared" si="112"/>
        <v>0</v>
      </c>
      <c r="L275" s="181">
        <f t="shared" si="112"/>
        <v>0</v>
      </c>
      <c r="M275" s="181">
        <f t="shared" si="112"/>
        <v>0</v>
      </c>
      <c r="N275" s="181">
        <f t="shared" si="112"/>
        <v>0</v>
      </c>
      <c r="O275" s="181">
        <f t="shared" si="112"/>
        <v>0</v>
      </c>
      <c r="P275" s="181">
        <f t="shared" si="112"/>
        <v>0</v>
      </c>
      <c r="Q275" s="181">
        <f t="shared" si="112"/>
        <v>0</v>
      </c>
      <c r="R275" s="181">
        <f t="shared" si="112"/>
        <v>0</v>
      </c>
      <c r="S275" s="12"/>
      <c r="T275" s="13"/>
    </row>
    <row r="276" spans="1:20" s="19" customFormat="1" ht="15" hidden="1" customHeight="1">
      <c r="A276" s="82" t="s">
        <v>58</v>
      </c>
      <c r="B276" s="80" t="s">
        <v>109</v>
      </c>
      <c r="C276" s="80" t="s">
        <v>111</v>
      </c>
      <c r="D276" s="87" t="s">
        <v>162</v>
      </c>
      <c r="E276" s="28" t="s">
        <v>61</v>
      </c>
      <c r="F276" s="29" t="s">
        <v>114</v>
      </c>
      <c r="G276" s="29" t="s">
        <v>326</v>
      </c>
      <c r="H276" s="1" t="s">
        <v>59</v>
      </c>
      <c r="I276" s="204"/>
      <c r="J276" s="34">
        <f t="shared" si="112"/>
        <v>0</v>
      </c>
      <c r="K276" s="34">
        <f t="shared" si="112"/>
        <v>0</v>
      </c>
      <c r="L276" s="34">
        <f t="shared" si="112"/>
        <v>0</v>
      </c>
      <c r="M276" s="34">
        <f t="shared" si="112"/>
        <v>0</v>
      </c>
      <c r="N276" s="34">
        <f t="shared" si="112"/>
        <v>0</v>
      </c>
      <c r="O276" s="34">
        <f t="shared" si="112"/>
        <v>0</v>
      </c>
      <c r="P276" s="34">
        <f t="shared" si="112"/>
        <v>0</v>
      </c>
      <c r="Q276" s="34">
        <f t="shared" si="112"/>
        <v>0</v>
      </c>
      <c r="R276" s="34">
        <f t="shared" si="112"/>
        <v>0</v>
      </c>
      <c r="S276" s="12"/>
      <c r="T276" s="13"/>
    </row>
    <row r="277" spans="1:20" s="15" customFormat="1" ht="26.25" hidden="1" customHeight="1">
      <c r="A277" s="122" t="s">
        <v>177</v>
      </c>
      <c r="B277" s="16" t="s">
        <v>109</v>
      </c>
      <c r="C277" s="16" t="s">
        <v>111</v>
      </c>
      <c r="D277" s="17" t="s">
        <v>162</v>
      </c>
      <c r="E277" s="17" t="s">
        <v>61</v>
      </c>
      <c r="F277" s="188" t="s">
        <v>114</v>
      </c>
      <c r="G277" s="188" t="s">
        <v>326</v>
      </c>
      <c r="H277" s="3" t="s">
        <v>59</v>
      </c>
      <c r="I277" s="3" t="s">
        <v>178</v>
      </c>
      <c r="J277" s="33">
        <f t="shared" si="112"/>
        <v>0</v>
      </c>
      <c r="K277" s="33">
        <f t="shared" si="112"/>
        <v>0</v>
      </c>
      <c r="L277" s="33">
        <f t="shared" si="112"/>
        <v>0</v>
      </c>
      <c r="M277" s="33">
        <f t="shared" si="112"/>
        <v>0</v>
      </c>
      <c r="N277" s="33">
        <f t="shared" si="112"/>
        <v>0</v>
      </c>
      <c r="O277" s="33">
        <f t="shared" si="112"/>
        <v>0</v>
      </c>
      <c r="P277" s="33">
        <f t="shared" si="112"/>
        <v>0</v>
      </c>
      <c r="Q277" s="33">
        <f t="shared" si="112"/>
        <v>0</v>
      </c>
      <c r="R277" s="33">
        <f t="shared" si="112"/>
        <v>0</v>
      </c>
      <c r="S277" s="12"/>
      <c r="T277" s="13"/>
    </row>
    <row r="278" spans="1:20" s="26" customFormat="1" ht="15" hidden="1" customHeight="1">
      <c r="A278" s="126" t="s">
        <v>179</v>
      </c>
      <c r="B278" s="190" t="s">
        <v>109</v>
      </c>
      <c r="C278" s="190" t="s">
        <v>111</v>
      </c>
      <c r="D278" s="191" t="s">
        <v>162</v>
      </c>
      <c r="E278" s="191" t="s">
        <v>61</v>
      </c>
      <c r="F278" s="192" t="s">
        <v>114</v>
      </c>
      <c r="G278" s="192" t="s">
        <v>326</v>
      </c>
      <c r="H278" s="193" t="s">
        <v>59</v>
      </c>
      <c r="I278" s="193" t="s">
        <v>180</v>
      </c>
      <c r="J278" s="41">
        <f t="shared" si="112"/>
        <v>0</v>
      </c>
      <c r="K278" s="41">
        <f t="shared" si="112"/>
        <v>0</v>
      </c>
      <c r="L278" s="41">
        <f t="shared" si="112"/>
        <v>0</v>
      </c>
      <c r="M278" s="41">
        <f t="shared" si="112"/>
        <v>0</v>
      </c>
      <c r="N278" s="41">
        <f t="shared" si="112"/>
        <v>0</v>
      </c>
      <c r="O278" s="41">
        <f t="shared" si="112"/>
        <v>0</v>
      </c>
      <c r="P278" s="41">
        <f t="shared" si="112"/>
        <v>0</v>
      </c>
      <c r="Q278" s="41">
        <f t="shared" si="112"/>
        <v>0</v>
      </c>
      <c r="R278" s="41">
        <f t="shared" si="112"/>
        <v>0</v>
      </c>
      <c r="S278" s="12"/>
      <c r="T278" s="13"/>
    </row>
    <row r="279" spans="1:20" s="14" customFormat="1" ht="13.5" hidden="1" customHeight="1">
      <c r="A279" s="4" t="s">
        <v>63</v>
      </c>
      <c r="B279" s="38"/>
      <c r="C279" s="38"/>
      <c r="D279" s="39"/>
      <c r="E279" s="39"/>
      <c r="F279" s="194"/>
      <c r="G279" s="194"/>
      <c r="H279" s="195"/>
      <c r="I279" s="195" t="s">
        <v>290</v>
      </c>
      <c r="J279" s="2"/>
      <c r="K279" s="2"/>
      <c r="L279" s="2"/>
      <c r="M279" s="2"/>
      <c r="N279" s="2">
        <f>SUM(J279:M279)</f>
        <v>0</v>
      </c>
      <c r="O279" s="2"/>
      <c r="P279" s="2"/>
      <c r="Q279" s="2"/>
      <c r="R279" s="2">
        <f>N279+Q279</f>
        <v>0</v>
      </c>
      <c r="S279" s="12"/>
      <c r="T279" s="13"/>
    </row>
    <row r="280" spans="1:20" s="19" customFormat="1" ht="16.5" customHeight="1">
      <c r="A280" s="83" t="s">
        <v>189</v>
      </c>
      <c r="B280" s="77" t="s">
        <v>109</v>
      </c>
      <c r="C280" s="77" t="s">
        <v>113</v>
      </c>
      <c r="D280" s="77"/>
      <c r="E280" s="349"/>
      <c r="F280" s="350"/>
      <c r="G280" s="350"/>
      <c r="H280" s="351"/>
      <c r="I280" s="77"/>
      <c r="J280" s="173">
        <f t="shared" ref="J280:R283" si="113">J281</f>
        <v>0</v>
      </c>
      <c r="K280" s="173">
        <f t="shared" si="113"/>
        <v>0</v>
      </c>
      <c r="L280" s="173">
        <f t="shared" si="113"/>
        <v>0</v>
      </c>
      <c r="M280" s="173">
        <f t="shared" si="113"/>
        <v>2531.1000000000004</v>
      </c>
      <c r="N280" s="173">
        <f t="shared" si="113"/>
        <v>2531.1000000000004</v>
      </c>
      <c r="O280" s="173">
        <f t="shared" si="113"/>
        <v>0</v>
      </c>
      <c r="P280" s="173">
        <f t="shared" si="113"/>
        <v>0</v>
      </c>
      <c r="Q280" s="173">
        <f t="shared" si="113"/>
        <v>0</v>
      </c>
      <c r="R280" s="173">
        <f t="shared" si="113"/>
        <v>2967.4</v>
      </c>
      <c r="S280" s="12"/>
      <c r="T280" s="13"/>
    </row>
    <row r="281" spans="1:20" s="19" customFormat="1" ht="15" customHeight="1">
      <c r="A281" s="83" t="s">
        <v>190</v>
      </c>
      <c r="B281" s="177" t="s">
        <v>109</v>
      </c>
      <c r="C281" s="177" t="s">
        <v>113</v>
      </c>
      <c r="D281" s="177" t="s">
        <v>123</v>
      </c>
      <c r="E281" s="352"/>
      <c r="F281" s="353"/>
      <c r="G281" s="353"/>
      <c r="H281" s="354"/>
      <c r="I281" s="177"/>
      <c r="J281" s="234">
        <f t="shared" si="113"/>
        <v>0</v>
      </c>
      <c r="K281" s="234">
        <f t="shared" si="113"/>
        <v>0</v>
      </c>
      <c r="L281" s="234">
        <f t="shared" si="113"/>
        <v>0</v>
      </c>
      <c r="M281" s="234">
        <f t="shared" si="113"/>
        <v>2531.1000000000004</v>
      </c>
      <c r="N281" s="234">
        <f t="shared" si="113"/>
        <v>2531.1000000000004</v>
      </c>
      <c r="O281" s="234">
        <f t="shared" si="113"/>
        <v>0</v>
      </c>
      <c r="P281" s="234">
        <f t="shared" si="113"/>
        <v>0</v>
      </c>
      <c r="Q281" s="234">
        <f t="shared" si="113"/>
        <v>0</v>
      </c>
      <c r="R281" s="234">
        <f t="shared" si="113"/>
        <v>2967.4</v>
      </c>
      <c r="S281" s="12"/>
      <c r="T281" s="13"/>
    </row>
    <row r="282" spans="1:20" s="85" customFormat="1" ht="25.5" customHeight="1">
      <c r="A282" s="176" t="s">
        <v>434</v>
      </c>
      <c r="B282" s="77" t="s">
        <v>109</v>
      </c>
      <c r="C282" s="77" t="s">
        <v>113</v>
      </c>
      <c r="D282" s="196" t="s">
        <v>123</v>
      </c>
      <c r="E282" s="22" t="s">
        <v>111</v>
      </c>
      <c r="F282" s="23" t="s">
        <v>114</v>
      </c>
      <c r="G282" s="23" t="s">
        <v>326</v>
      </c>
      <c r="H282" s="24" t="s">
        <v>327</v>
      </c>
      <c r="I282" s="235"/>
      <c r="J282" s="35">
        <f t="shared" si="113"/>
        <v>0</v>
      </c>
      <c r="K282" s="35">
        <f t="shared" si="113"/>
        <v>0</v>
      </c>
      <c r="L282" s="35">
        <f t="shared" si="113"/>
        <v>0</v>
      </c>
      <c r="M282" s="35">
        <f t="shared" si="113"/>
        <v>2531.1000000000004</v>
      </c>
      <c r="N282" s="35">
        <f t="shared" si="113"/>
        <v>2531.1000000000004</v>
      </c>
      <c r="O282" s="35">
        <f t="shared" si="113"/>
        <v>0</v>
      </c>
      <c r="P282" s="35">
        <f t="shared" si="113"/>
        <v>0</v>
      </c>
      <c r="Q282" s="35">
        <f t="shared" si="113"/>
        <v>0</v>
      </c>
      <c r="R282" s="35">
        <f t="shared" si="113"/>
        <v>2967.4</v>
      </c>
      <c r="S282" s="12"/>
      <c r="T282" s="13"/>
    </row>
    <row r="283" spans="1:20" s="187" customFormat="1" ht="87" customHeight="1">
      <c r="A283" s="20" t="s">
        <v>435</v>
      </c>
      <c r="B283" s="182" t="s">
        <v>109</v>
      </c>
      <c r="C283" s="182" t="s">
        <v>113</v>
      </c>
      <c r="D283" s="183" t="s">
        <v>123</v>
      </c>
      <c r="E283" s="183" t="s">
        <v>111</v>
      </c>
      <c r="F283" s="184" t="s">
        <v>116</v>
      </c>
      <c r="G283" s="184" t="s">
        <v>326</v>
      </c>
      <c r="H283" s="185" t="s">
        <v>327</v>
      </c>
      <c r="I283" s="185"/>
      <c r="J283" s="186">
        <f t="shared" si="113"/>
        <v>0</v>
      </c>
      <c r="K283" s="186">
        <f t="shared" si="113"/>
        <v>0</v>
      </c>
      <c r="L283" s="186">
        <f t="shared" si="113"/>
        <v>0</v>
      </c>
      <c r="M283" s="186">
        <f t="shared" si="113"/>
        <v>2531.1000000000004</v>
      </c>
      <c r="N283" s="186">
        <f t="shared" si="113"/>
        <v>2531.1000000000004</v>
      </c>
      <c r="O283" s="186">
        <f t="shared" si="113"/>
        <v>0</v>
      </c>
      <c r="P283" s="186">
        <f t="shared" si="113"/>
        <v>0</v>
      </c>
      <c r="Q283" s="186">
        <f t="shared" si="113"/>
        <v>0</v>
      </c>
      <c r="R283" s="186">
        <f t="shared" si="113"/>
        <v>2967.4</v>
      </c>
      <c r="S283" s="12"/>
      <c r="T283" s="13"/>
    </row>
    <row r="284" spans="1:20" s="85" customFormat="1" ht="27" customHeight="1">
      <c r="A284" s="20" t="s">
        <v>191</v>
      </c>
      <c r="B284" s="16" t="s">
        <v>109</v>
      </c>
      <c r="C284" s="80" t="s">
        <v>113</v>
      </c>
      <c r="D284" s="87" t="s">
        <v>123</v>
      </c>
      <c r="E284" s="28" t="s">
        <v>111</v>
      </c>
      <c r="F284" s="29" t="s">
        <v>116</v>
      </c>
      <c r="G284" s="29" t="s">
        <v>326</v>
      </c>
      <c r="H284" s="1" t="s">
        <v>23</v>
      </c>
      <c r="I284" s="18"/>
      <c r="J284" s="32">
        <f>J285+J290</f>
        <v>0</v>
      </c>
      <c r="K284" s="32">
        <f>K285+K290</f>
        <v>0</v>
      </c>
      <c r="L284" s="32">
        <f t="shared" ref="L284:R284" si="114">L285+L290</f>
        <v>0</v>
      </c>
      <c r="M284" s="32">
        <f t="shared" si="114"/>
        <v>2531.1000000000004</v>
      </c>
      <c r="N284" s="32">
        <f t="shared" si="114"/>
        <v>2531.1000000000004</v>
      </c>
      <c r="O284" s="32">
        <f t="shared" si="114"/>
        <v>0</v>
      </c>
      <c r="P284" s="32">
        <f t="shared" si="114"/>
        <v>0</v>
      </c>
      <c r="Q284" s="32">
        <f t="shared" si="114"/>
        <v>0</v>
      </c>
      <c r="R284" s="32">
        <f t="shared" si="114"/>
        <v>2967.4</v>
      </c>
      <c r="S284" s="12"/>
      <c r="T284" s="13"/>
    </row>
    <row r="285" spans="1:20" s="85" customFormat="1" ht="33" customHeight="1">
      <c r="A285" s="20" t="s">
        <v>118</v>
      </c>
      <c r="B285" s="16" t="s">
        <v>109</v>
      </c>
      <c r="C285" s="80" t="s">
        <v>113</v>
      </c>
      <c r="D285" s="87" t="s">
        <v>123</v>
      </c>
      <c r="E285" s="28" t="s">
        <v>111</v>
      </c>
      <c r="F285" s="29" t="s">
        <v>116</v>
      </c>
      <c r="G285" s="29" t="s">
        <v>326</v>
      </c>
      <c r="H285" s="1" t="s">
        <v>23</v>
      </c>
      <c r="I285" s="18">
        <v>100</v>
      </c>
      <c r="J285" s="32">
        <f>J286</f>
        <v>0</v>
      </c>
      <c r="K285" s="32">
        <f>K286</f>
        <v>0</v>
      </c>
      <c r="L285" s="32">
        <f t="shared" ref="L285:R285" si="115">L286</f>
        <v>0</v>
      </c>
      <c r="M285" s="32">
        <f t="shared" si="115"/>
        <v>2351.6000000000004</v>
      </c>
      <c r="N285" s="32">
        <f t="shared" si="115"/>
        <v>2351.6000000000004</v>
      </c>
      <c r="O285" s="32">
        <f t="shared" si="115"/>
        <v>0</v>
      </c>
      <c r="P285" s="32">
        <f t="shared" si="115"/>
        <v>0</v>
      </c>
      <c r="Q285" s="32">
        <f t="shared" si="115"/>
        <v>0</v>
      </c>
      <c r="R285" s="32">
        <f t="shared" si="115"/>
        <v>2812</v>
      </c>
      <c r="S285" s="12"/>
      <c r="T285" s="13"/>
    </row>
    <row r="286" spans="1:20" s="26" customFormat="1" ht="16.5" customHeight="1">
      <c r="A286" s="189" t="s">
        <v>120</v>
      </c>
      <c r="B286" s="190" t="s">
        <v>109</v>
      </c>
      <c r="C286" s="207" t="s">
        <v>113</v>
      </c>
      <c r="D286" s="208" t="s">
        <v>123</v>
      </c>
      <c r="E286" s="209" t="s">
        <v>111</v>
      </c>
      <c r="F286" s="210" t="s">
        <v>116</v>
      </c>
      <c r="G286" s="210" t="s">
        <v>326</v>
      </c>
      <c r="H286" s="211" t="s">
        <v>23</v>
      </c>
      <c r="I286" s="62">
        <v>120</v>
      </c>
      <c r="J286" s="205">
        <f>J287+J288+J289</f>
        <v>0</v>
      </c>
      <c r="K286" s="205">
        <f>K287+K288+K289</f>
        <v>0</v>
      </c>
      <c r="L286" s="205">
        <f t="shared" ref="L286:R286" si="116">L287+L288+L289</f>
        <v>0</v>
      </c>
      <c r="M286" s="205">
        <f t="shared" si="116"/>
        <v>2351.6000000000004</v>
      </c>
      <c r="N286" s="205">
        <f t="shared" si="116"/>
        <v>2351.6000000000004</v>
      </c>
      <c r="O286" s="205">
        <f t="shared" si="116"/>
        <v>0</v>
      </c>
      <c r="P286" s="205">
        <f t="shared" si="116"/>
        <v>0</v>
      </c>
      <c r="Q286" s="205">
        <f t="shared" si="116"/>
        <v>0</v>
      </c>
      <c r="R286" s="205">
        <f t="shared" si="116"/>
        <v>2812</v>
      </c>
      <c r="S286" s="12"/>
      <c r="T286" s="13"/>
    </row>
    <row r="287" spans="1:20" s="14" customFormat="1" ht="13.5" hidden="1" customHeight="1">
      <c r="A287" s="4" t="s">
        <v>380</v>
      </c>
      <c r="B287" s="38"/>
      <c r="C287" s="38"/>
      <c r="D287" s="39"/>
      <c r="E287" s="39"/>
      <c r="F287" s="194"/>
      <c r="G287" s="194"/>
      <c r="H287" s="195"/>
      <c r="I287" s="195" t="s">
        <v>369</v>
      </c>
      <c r="J287" s="2"/>
      <c r="K287" s="2"/>
      <c r="L287" s="2"/>
      <c r="M287" s="2">
        <v>1735.7</v>
      </c>
      <c r="N287" s="2">
        <f>SUM(J287:M287)</f>
        <v>1735.7</v>
      </c>
      <c r="O287" s="2"/>
      <c r="P287" s="2"/>
      <c r="Q287" s="2"/>
      <c r="R287" s="2">
        <v>2094</v>
      </c>
      <c r="S287" s="12"/>
      <c r="T287" s="13"/>
    </row>
    <row r="288" spans="1:20" s="14" customFormat="1" ht="13.5" hidden="1" customHeight="1">
      <c r="A288" s="4" t="s">
        <v>381</v>
      </c>
      <c r="B288" s="38"/>
      <c r="C288" s="38"/>
      <c r="D288" s="39"/>
      <c r="E288" s="39"/>
      <c r="F288" s="194"/>
      <c r="G288" s="194"/>
      <c r="H288" s="195"/>
      <c r="I288" s="195" t="s">
        <v>371</v>
      </c>
      <c r="J288" s="2"/>
      <c r="K288" s="2"/>
      <c r="L288" s="2"/>
      <c r="M288" s="2">
        <v>91.7</v>
      </c>
      <c r="N288" s="2">
        <f>SUM(J288:M288)</f>
        <v>91.7</v>
      </c>
      <c r="O288" s="2"/>
      <c r="P288" s="2"/>
      <c r="Q288" s="2"/>
      <c r="R288" s="2">
        <v>85.6</v>
      </c>
      <c r="S288" s="12"/>
      <c r="T288" s="13"/>
    </row>
    <row r="289" spans="1:20" s="14" customFormat="1" ht="13.5" hidden="1" customHeight="1">
      <c r="A289" s="4" t="s">
        <v>382</v>
      </c>
      <c r="B289" s="38"/>
      <c r="C289" s="38"/>
      <c r="D289" s="39"/>
      <c r="E289" s="39"/>
      <c r="F289" s="194"/>
      <c r="G289" s="194"/>
      <c r="H289" s="195"/>
      <c r="I289" s="195" t="s">
        <v>370</v>
      </c>
      <c r="J289" s="2"/>
      <c r="K289" s="2"/>
      <c r="L289" s="2"/>
      <c r="M289" s="2">
        <v>524.20000000000005</v>
      </c>
      <c r="N289" s="2">
        <f>SUM(J289:M289)</f>
        <v>524.20000000000005</v>
      </c>
      <c r="O289" s="2"/>
      <c r="P289" s="2"/>
      <c r="Q289" s="2"/>
      <c r="R289" s="2">
        <v>632.4</v>
      </c>
      <c r="S289" s="12"/>
      <c r="T289" s="13"/>
    </row>
    <row r="290" spans="1:20" s="85" customFormat="1" ht="24.75" customHeight="1">
      <c r="A290" s="20" t="s">
        <v>132</v>
      </c>
      <c r="B290" s="16" t="s">
        <v>109</v>
      </c>
      <c r="C290" s="80" t="s">
        <v>113</v>
      </c>
      <c r="D290" s="87" t="s">
        <v>123</v>
      </c>
      <c r="E290" s="28" t="s">
        <v>111</v>
      </c>
      <c r="F290" s="29" t="s">
        <v>116</v>
      </c>
      <c r="G290" s="29" t="s">
        <v>326</v>
      </c>
      <c r="H290" s="1" t="s">
        <v>23</v>
      </c>
      <c r="I290" s="18">
        <v>200</v>
      </c>
      <c r="J290" s="32">
        <f>J291</f>
        <v>0</v>
      </c>
      <c r="K290" s="32">
        <f>K291</f>
        <v>0</v>
      </c>
      <c r="L290" s="32">
        <f t="shared" ref="L290:R290" si="117">L291</f>
        <v>0</v>
      </c>
      <c r="M290" s="32">
        <f t="shared" si="117"/>
        <v>179.5</v>
      </c>
      <c r="N290" s="32">
        <f t="shared" si="117"/>
        <v>179.5</v>
      </c>
      <c r="O290" s="32">
        <f t="shared" si="117"/>
        <v>0</v>
      </c>
      <c r="P290" s="32">
        <f t="shared" si="117"/>
        <v>0</v>
      </c>
      <c r="Q290" s="32">
        <f t="shared" si="117"/>
        <v>0</v>
      </c>
      <c r="R290" s="32">
        <f t="shared" si="117"/>
        <v>155.4</v>
      </c>
      <c r="S290" s="12"/>
      <c r="T290" s="13"/>
    </row>
    <row r="291" spans="1:20" s="26" customFormat="1" ht="23.25" customHeight="1">
      <c r="A291" s="189" t="s">
        <v>134</v>
      </c>
      <c r="B291" s="190" t="s">
        <v>109</v>
      </c>
      <c r="C291" s="207" t="s">
        <v>113</v>
      </c>
      <c r="D291" s="208" t="s">
        <v>123</v>
      </c>
      <c r="E291" s="209" t="s">
        <v>111</v>
      </c>
      <c r="F291" s="210" t="s">
        <v>116</v>
      </c>
      <c r="G291" s="210" t="s">
        <v>326</v>
      </c>
      <c r="H291" s="211" t="s">
        <v>23</v>
      </c>
      <c r="I291" s="62">
        <v>240</v>
      </c>
      <c r="J291" s="205">
        <f>J292+J293</f>
        <v>0</v>
      </c>
      <c r="K291" s="205">
        <f>K292+K293</f>
        <v>0</v>
      </c>
      <c r="L291" s="205">
        <f t="shared" ref="L291:R291" si="118">L292+L293</f>
        <v>0</v>
      </c>
      <c r="M291" s="205">
        <f t="shared" si="118"/>
        <v>179.5</v>
      </c>
      <c r="N291" s="205">
        <f t="shared" si="118"/>
        <v>179.5</v>
      </c>
      <c r="O291" s="205">
        <f t="shared" si="118"/>
        <v>0</v>
      </c>
      <c r="P291" s="205">
        <f t="shared" si="118"/>
        <v>0</v>
      </c>
      <c r="Q291" s="205">
        <f t="shared" si="118"/>
        <v>0</v>
      </c>
      <c r="R291" s="205">
        <f t="shared" si="118"/>
        <v>155.4</v>
      </c>
      <c r="S291" s="12"/>
      <c r="T291" s="13"/>
    </row>
    <row r="292" spans="1:20" s="14" customFormat="1" ht="15" hidden="1" customHeight="1">
      <c r="A292" s="4" t="s">
        <v>374</v>
      </c>
      <c r="B292" s="5"/>
      <c r="C292" s="5"/>
      <c r="D292" s="6"/>
      <c r="E292" s="7"/>
      <c r="F292" s="8"/>
      <c r="G292" s="8"/>
      <c r="H292" s="9"/>
      <c r="I292" s="10" t="s">
        <v>372</v>
      </c>
      <c r="J292" s="2"/>
      <c r="K292" s="2"/>
      <c r="L292" s="2"/>
      <c r="M292" s="2">
        <v>56</v>
      </c>
      <c r="N292" s="2">
        <f>SUM(J292:M292)</f>
        <v>56</v>
      </c>
      <c r="O292" s="2"/>
      <c r="P292" s="2"/>
      <c r="Q292" s="2"/>
      <c r="R292" s="2">
        <v>56</v>
      </c>
      <c r="S292" s="12"/>
      <c r="T292" s="13"/>
    </row>
    <row r="293" spans="1:20" s="14" customFormat="1" ht="15" hidden="1" customHeight="1">
      <c r="A293" s="4" t="s">
        <v>375</v>
      </c>
      <c r="B293" s="5"/>
      <c r="C293" s="5"/>
      <c r="D293" s="6"/>
      <c r="E293" s="7"/>
      <c r="F293" s="8"/>
      <c r="G293" s="8"/>
      <c r="H293" s="9"/>
      <c r="I293" s="10" t="s">
        <v>373</v>
      </c>
      <c r="J293" s="2"/>
      <c r="K293" s="2"/>
      <c r="L293" s="2"/>
      <c r="M293" s="2">
        <v>123.5</v>
      </c>
      <c r="N293" s="2">
        <f>SUM(J293:M293)</f>
        <v>123.5</v>
      </c>
      <c r="O293" s="2"/>
      <c r="P293" s="2"/>
      <c r="Q293" s="2"/>
      <c r="R293" s="2">
        <v>99.4</v>
      </c>
      <c r="S293" s="12"/>
      <c r="T293" s="13"/>
    </row>
    <row r="294" spans="1:20" s="85" customFormat="1" ht="26.25" customHeight="1">
      <c r="A294" s="83" t="s">
        <v>192</v>
      </c>
      <c r="B294" s="77" t="s">
        <v>109</v>
      </c>
      <c r="C294" s="77" t="s">
        <v>123</v>
      </c>
      <c r="D294" s="77"/>
      <c r="E294" s="349"/>
      <c r="F294" s="350"/>
      <c r="G294" s="350"/>
      <c r="H294" s="351"/>
      <c r="I294" s="77"/>
      <c r="J294" s="173">
        <f t="shared" ref="J294:R294" si="119">J295+J324</f>
        <v>10369.199999999999</v>
      </c>
      <c r="K294" s="173">
        <f t="shared" si="119"/>
        <v>744.9</v>
      </c>
      <c r="L294" s="173">
        <f t="shared" si="119"/>
        <v>-20</v>
      </c>
      <c r="M294" s="173">
        <f t="shared" si="119"/>
        <v>0</v>
      </c>
      <c r="N294" s="173">
        <f t="shared" si="119"/>
        <v>11094.1</v>
      </c>
      <c r="O294" s="173">
        <f t="shared" si="119"/>
        <v>0</v>
      </c>
      <c r="P294" s="173">
        <f t="shared" si="119"/>
        <v>0</v>
      </c>
      <c r="Q294" s="173">
        <f t="shared" si="119"/>
        <v>0</v>
      </c>
      <c r="R294" s="173">
        <f t="shared" si="119"/>
        <v>12436.1</v>
      </c>
      <c r="S294" s="12"/>
      <c r="T294" s="13"/>
    </row>
    <row r="295" spans="1:20" s="19" customFormat="1" ht="27" customHeight="1">
      <c r="A295" s="83" t="s">
        <v>193</v>
      </c>
      <c r="B295" s="77" t="s">
        <v>109</v>
      </c>
      <c r="C295" s="77" t="s">
        <v>123</v>
      </c>
      <c r="D295" s="77" t="s">
        <v>194</v>
      </c>
      <c r="E295" s="349"/>
      <c r="F295" s="350"/>
      <c r="G295" s="350"/>
      <c r="H295" s="351"/>
      <c r="I295" s="77"/>
      <c r="J295" s="173">
        <f t="shared" ref="J295:R295" si="120">J296+J318</f>
        <v>10349.199999999999</v>
      </c>
      <c r="K295" s="173">
        <f t="shared" si="120"/>
        <v>764.9</v>
      </c>
      <c r="L295" s="173">
        <f t="shared" si="120"/>
        <v>-20</v>
      </c>
      <c r="M295" s="173">
        <f t="shared" si="120"/>
        <v>0</v>
      </c>
      <c r="N295" s="173">
        <f t="shared" si="120"/>
        <v>11094.1</v>
      </c>
      <c r="O295" s="173">
        <f t="shared" si="120"/>
        <v>0</v>
      </c>
      <c r="P295" s="173">
        <f t="shared" si="120"/>
        <v>0</v>
      </c>
      <c r="Q295" s="173">
        <f t="shared" si="120"/>
        <v>0</v>
      </c>
      <c r="R295" s="173">
        <f t="shared" si="120"/>
        <v>12336.1</v>
      </c>
      <c r="S295" s="12"/>
      <c r="T295" s="13"/>
    </row>
    <row r="296" spans="1:20" s="19" customFormat="1" ht="50.25" customHeight="1">
      <c r="A296" s="121" t="s">
        <v>455</v>
      </c>
      <c r="B296" s="77" t="s">
        <v>109</v>
      </c>
      <c r="C296" s="77" t="s">
        <v>123</v>
      </c>
      <c r="D296" s="196" t="s">
        <v>194</v>
      </c>
      <c r="E296" s="22" t="s">
        <v>195</v>
      </c>
      <c r="F296" s="23" t="s">
        <v>114</v>
      </c>
      <c r="G296" s="23" t="s">
        <v>326</v>
      </c>
      <c r="H296" s="24" t="s">
        <v>327</v>
      </c>
      <c r="I296" s="24"/>
      <c r="J296" s="35">
        <f t="shared" ref="J296:R296" si="121">J297+J311</f>
        <v>10349.199999999999</v>
      </c>
      <c r="K296" s="35">
        <f t="shared" si="121"/>
        <v>764.9</v>
      </c>
      <c r="L296" s="35">
        <f t="shared" si="121"/>
        <v>-20</v>
      </c>
      <c r="M296" s="35">
        <f t="shared" si="121"/>
        <v>0</v>
      </c>
      <c r="N296" s="35">
        <f t="shared" si="121"/>
        <v>11094.1</v>
      </c>
      <c r="O296" s="35">
        <f t="shared" si="121"/>
        <v>0</v>
      </c>
      <c r="P296" s="35">
        <f t="shared" si="121"/>
        <v>0</v>
      </c>
      <c r="Q296" s="35">
        <f t="shared" si="121"/>
        <v>0</v>
      </c>
      <c r="R296" s="35">
        <f t="shared" si="121"/>
        <v>12336.1</v>
      </c>
      <c r="S296" s="12"/>
      <c r="T296" s="13"/>
    </row>
    <row r="297" spans="1:20" s="19" customFormat="1" ht="17.25" customHeight="1">
      <c r="A297" s="82" t="s">
        <v>176</v>
      </c>
      <c r="B297" s="16" t="s">
        <v>109</v>
      </c>
      <c r="C297" s="16" t="s">
        <v>123</v>
      </c>
      <c r="D297" s="17" t="s">
        <v>194</v>
      </c>
      <c r="E297" s="114" t="s">
        <v>195</v>
      </c>
      <c r="F297" s="115" t="s">
        <v>114</v>
      </c>
      <c r="G297" s="115" t="s">
        <v>326</v>
      </c>
      <c r="H297" s="116" t="s">
        <v>336</v>
      </c>
      <c r="I297" s="116"/>
      <c r="J297" s="236">
        <f>J298+J303+J307</f>
        <v>10245.099999999999</v>
      </c>
      <c r="K297" s="236">
        <f>K298+K303+K307</f>
        <v>764.9</v>
      </c>
      <c r="L297" s="236">
        <f t="shared" ref="L297:R297" si="122">L298+L303+L307</f>
        <v>-20</v>
      </c>
      <c r="M297" s="236">
        <f t="shared" si="122"/>
        <v>0</v>
      </c>
      <c r="N297" s="236">
        <f t="shared" si="122"/>
        <v>10990</v>
      </c>
      <c r="O297" s="236">
        <f t="shared" si="122"/>
        <v>0</v>
      </c>
      <c r="P297" s="236">
        <f t="shared" si="122"/>
        <v>0</v>
      </c>
      <c r="Q297" s="236">
        <f t="shared" si="122"/>
        <v>0</v>
      </c>
      <c r="R297" s="236">
        <f t="shared" si="122"/>
        <v>12156.1</v>
      </c>
      <c r="S297" s="12"/>
      <c r="T297" s="13"/>
    </row>
    <row r="298" spans="1:20" s="19" customFormat="1" ht="47.25" customHeight="1">
      <c r="A298" s="20" t="s">
        <v>118</v>
      </c>
      <c r="B298" s="16" t="s">
        <v>109</v>
      </c>
      <c r="C298" s="16" t="s">
        <v>123</v>
      </c>
      <c r="D298" s="17" t="s">
        <v>194</v>
      </c>
      <c r="E298" s="28" t="s">
        <v>195</v>
      </c>
      <c r="F298" s="29" t="s">
        <v>114</v>
      </c>
      <c r="G298" s="29" t="s">
        <v>326</v>
      </c>
      <c r="H298" s="1" t="s">
        <v>336</v>
      </c>
      <c r="I298" s="18">
        <v>100</v>
      </c>
      <c r="J298" s="32">
        <f>J299</f>
        <v>9585.2999999999993</v>
      </c>
      <c r="K298" s="32">
        <f>K299</f>
        <v>0</v>
      </c>
      <c r="L298" s="32">
        <f t="shared" ref="L298:R298" si="123">L299</f>
        <v>0</v>
      </c>
      <c r="M298" s="32">
        <f t="shared" si="123"/>
        <v>0</v>
      </c>
      <c r="N298" s="32">
        <f t="shared" si="123"/>
        <v>9585.2999999999993</v>
      </c>
      <c r="O298" s="32">
        <f t="shared" si="123"/>
        <v>0</v>
      </c>
      <c r="P298" s="32">
        <f t="shared" si="123"/>
        <v>0</v>
      </c>
      <c r="Q298" s="32">
        <f t="shared" si="123"/>
        <v>0</v>
      </c>
      <c r="R298" s="32">
        <f t="shared" si="123"/>
        <v>10435.4</v>
      </c>
      <c r="S298" s="12"/>
      <c r="T298" s="13"/>
    </row>
    <row r="299" spans="1:20" s="26" customFormat="1" ht="12.75" customHeight="1">
      <c r="A299" s="189" t="s">
        <v>196</v>
      </c>
      <c r="B299" s="190" t="s">
        <v>109</v>
      </c>
      <c r="C299" s="190" t="s">
        <v>123</v>
      </c>
      <c r="D299" s="191" t="s">
        <v>194</v>
      </c>
      <c r="E299" s="209" t="s">
        <v>195</v>
      </c>
      <c r="F299" s="210" t="s">
        <v>114</v>
      </c>
      <c r="G299" s="210" t="s">
        <v>326</v>
      </c>
      <c r="H299" s="211" t="s">
        <v>336</v>
      </c>
      <c r="I299" s="62">
        <v>110</v>
      </c>
      <c r="J299" s="205">
        <f>J300+J301+J302</f>
        <v>9585.2999999999993</v>
      </c>
      <c r="K299" s="205">
        <f>K300+K301+K302</f>
        <v>0</v>
      </c>
      <c r="L299" s="205">
        <f t="shared" ref="L299:R299" si="124">L300+L301+L302</f>
        <v>0</v>
      </c>
      <c r="M299" s="205">
        <f t="shared" si="124"/>
        <v>0</v>
      </c>
      <c r="N299" s="205">
        <f t="shared" si="124"/>
        <v>9585.2999999999993</v>
      </c>
      <c r="O299" s="205">
        <f t="shared" si="124"/>
        <v>0</v>
      </c>
      <c r="P299" s="205">
        <f t="shared" si="124"/>
        <v>0</v>
      </c>
      <c r="Q299" s="205">
        <f t="shared" si="124"/>
        <v>0</v>
      </c>
      <c r="R299" s="205">
        <f t="shared" si="124"/>
        <v>10435.4</v>
      </c>
      <c r="S299" s="12"/>
      <c r="T299" s="13"/>
    </row>
    <row r="300" spans="1:20" s="14" customFormat="1" ht="13.5" hidden="1" customHeight="1">
      <c r="A300" s="4" t="s">
        <v>380</v>
      </c>
      <c r="B300" s="38"/>
      <c r="C300" s="38"/>
      <c r="D300" s="39"/>
      <c r="E300" s="39"/>
      <c r="F300" s="194"/>
      <c r="G300" s="194"/>
      <c r="H300" s="195"/>
      <c r="I300" s="195" t="s">
        <v>384</v>
      </c>
      <c r="J300" s="2">
        <v>7316</v>
      </c>
      <c r="K300" s="2"/>
      <c r="L300" s="2"/>
      <c r="M300" s="2"/>
      <c r="N300" s="2">
        <f>SUM(J300:M300)</f>
        <v>7316</v>
      </c>
      <c r="O300" s="2"/>
      <c r="P300" s="2"/>
      <c r="Q300" s="2"/>
      <c r="R300" s="2">
        <v>7919.3</v>
      </c>
      <c r="S300" s="12"/>
      <c r="T300" s="13"/>
    </row>
    <row r="301" spans="1:20" s="14" customFormat="1" ht="13.5" hidden="1" customHeight="1">
      <c r="A301" s="4" t="s">
        <v>381</v>
      </c>
      <c r="B301" s="38"/>
      <c r="C301" s="38"/>
      <c r="D301" s="39"/>
      <c r="E301" s="39"/>
      <c r="F301" s="194"/>
      <c r="G301" s="194"/>
      <c r="H301" s="195"/>
      <c r="I301" s="195" t="s">
        <v>385</v>
      </c>
      <c r="J301" s="2">
        <f>108.3-48.4</f>
        <v>59.9</v>
      </c>
      <c r="K301" s="2"/>
      <c r="L301" s="2"/>
      <c r="M301" s="2"/>
      <c r="N301" s="2">
        <f>SUM(J301:M301)</f>
        <v>59.9</v>
      </c>
      <c r="O301" s="2"/>
      <c r="P301" s="2"/>
      <c r="Q301" s="2"/>
      <c r="R301" s="2">
        <v>124.5</v>
      </c>
      <c r="S301" s="12"/>
      <c r="T301" s="13"/>
    </row>
    <row r="302" spans="1:20" s="14" customFormat="1" ht="13.5" hidden="1" customHeight="1">
      <c r="A302" s="4" t="s">
        <v>382</v>
      </c>
      <c r="B302" s="38"/>
      <c r="C302" s="38"/>
      <c r="D302" s="39"/>
      <c r="E302" s="39"/>
      <c r="F302" s="194"/>
      <c r="G302" s="194"/>
      <c r="H302" s="195"/>
      <c r="I302" s="195" t="s">
        <v>386</v>
      </c>
      <c r="J302" s="2">
        <v>2209.4</v>
      </c>
      <c r="K302" s="2"/>
      <c r="L302" s="2"/>
      <c r="M302" s="2"/>
      <c r="N302" s="2">
        <f>SUM(J302:M302)</f>
        <v>2209.4</v>
      </c>
      <c r="O302" s="2"/>
      <c r="P302" s="2"/>
      <c r="Q302" s="2"/>
      <c r="R302" s="2">
        <v>2391.6</v>
      </c>
      <c r="S302" s="12"/>
      <c r="T302" s="13"/>
    </row>
    <row r="303" spans="1:20" s="19" customFormat="1" ht="24" customHeight="1">
      <c r="A303" s="20" t="s">
        <v>132</v>
      </c>
      <c r="B303" s="16" t="s">
        <v>109</v>
      </c>
      <c r="C303" s="16" t="s">
        <v>123</v>
      </c>
      <c r="D303" s="17" t="s">
        <v>194</v>
      </c>
      <c r="E303" s="28" t="s">
        <v>195</v>
      </c>
      <c r="F303" s="29" t="s">
        <v>114</v>
      </c>
      <c r="G303" s="29" t="s">
        <v>326</v>
      </c>
      <c r="H303" s="1" t="s">
        <v>336</v>
      </c>
      <c r="I303" s="18">
        <v>200</v>
      </c>
      <c r="J303" s="32">
        <f>J304</f>
        <v>618.79999999999995</v>
      </c>
      <c r="K303" s="32">
        <f>K304</f>
        <v>764.9</v>
      </c>
      <c r="L303" s="32">
        <f t="shared" ref="L303:R303" si="125">L304</f>
        <v>-20</v>
      </c>
      <c r="M303" s="32">
        <f t="shared" si="125"/>
        <v>0</v>
      </c>
      <c r="N303" s="32">
        <f t="shared" si="125"/>
        <v>1363.6999999999998</v>
      </c>
      <c r="O303" s="32">
        <f t="shared" si="125"/>
        <v>0</v>
      </c>
      <c r="P303" s="32">
        <f t="shared" si="125"/>
        <v>0</v>
      </c>
      <c r="Q303" s="32">
        <f t="shared" si="125"/>
        <v>0</v>
      </c>
      <c r="R303" s="32">
        <f t="shared" si="125"/>
        <v>1615.1</v>
      </c>
      <c r="S303" s="12"/>
      <c r="T303" s="13"/>
    </row>
    <row r="304" spans="1:20" s="26" customFormat="1" ht="22.5" customHeight="1">
      <c r="A304" s="189" t="s">
        <v>134</v>
      </c>
      <c r="B304" s="190" t="s">
        <v>109</v>
      </c>
      <c r="C304" s="190" t="s">
        <v>123</v>
      </c>
      <c r="D304" s="191" t="s">
        <v>194</v>
      </c>
      <c r="E304" s="209" t="s">
        <v>195</v>
      </c>
      <c r="F304" s="210" t="s">
        <v>114</v>
      </c>
      <c r="G304" s="210" t="s">
        <v>326</v>
      </c>
      <c r="H304" s="211" t="s">
        <v>336</v>
      </c>
      <c r="I304" s="62">
        <v>240</v>
      </c>
      <c r="J304" s="205">
        <f>J305+J306</f>
        <v>618.79999999999995</v>
      </c>
      <c r="K304" s="205">
        <f>K305+K306</f>
        <v>764.9</v>
      </c>
      <c r="L304" s="205">
        <f t="shared" ref="L304:R304" si="126">L305+L306</f>
        <v>-20</v>
      </c>
      <c r="M304" s="205">
        <f t="shared" si="126"/>
        <v>0</v>
      </c>
      <c r="N304" s="205">
        <f t="shared" si="126"/>
        <v>1363.6999999999998</v>
      </c>
      <c r="O304" s="205">
        <f t="shared" si="126"/>
        <v>0</v>
      </c>
      <c r="P304" s="205">
        <f t="shared" si="126"/>
        <v>0</v>
      </c>
      <c r="Q304" s="205">
        <f t="shared" si="126"/>
        <v>0</v>
      </c>
      <c r="R304" s="205">
        <f t="shared" si="126"/>
        <v>1615.1</v>
      </c>
      <c r="S304" s="12"/>
      <c r="T304" s="13"/>
    </row>
    <row r="305" spans="1:20" s="14" customFormat="1" ht="15" hidden="1" customHeight="1">
      <c r="A305" s="4" t="s">
        <v>374</v>
      </c>
      <c r="B305" s="5"/>
      <c r="C305" s="5"/>
      <c r="D305" s="6"/>
      <c r="E305" s="7"/>
      <c r="F305" s="8"/>
      <c r="G305" s="8"/>
      <c r="H305" s="9"/>
      <c r="I305" s="10" t="s">
        <v>372</v>
      </c>
      <c r="J305" s="2">
        <v>84.5</v>
      </c>
      <c r="K305" s="2">
        <v>20</v>
      </c>
      <c r="L305" s="2">
        <v>-20</v>
      </c>
      <c r="M305" s="2"/>
      <c r="N305" s="2">
        <f>SUM(J305:M305)</f>
        <v>84.5</v>
      </c>
      <c r="O305" s="2"/>
      <c r="P305" s="2"/>
      <c r="Q305" s="2"/>
      <c r="R305" s="2">
        <v>77.5</v>
      </c>
      <c r="S305" s="12"/>
      <c r="T305" s="13"/>
    </row>
    <row r="306" spans="1:20" s="14" customFormat="1" ht="15.75" hidden="1" customHeight="1">
      <c r="A306" s="4" t="s">
        <v>375</v>
      </c>
      <c r="B306" s="5"/>
      <c r="C306" s="5"/>
      <c r="D306" s="6"/>
      <c r="E306" s="7"/>
      <c r="F306" s="8"/>
      <c r="G306" s="8"/>
      <c r="H306" s="9"/>
      <c r="I306" s="10" t="s">
        <v>373</v>
      </c>
      <c r="J306" s="2">
        <v>534.29999999999995</v>
      </c>
      <c r="K306" s="2">
        <f>739.9+5</f>
        <v>744.9</v>
      </c>
      <c r="L306" s="2"/>
      <c r="M306" s="2"/>
      <c r="N306" s="2">
        <f>SUM(J306:M306)</f>
        <v>1279.1999999999998</v>
      </c>
      <c r="O306" s="2"/>
      <c r="P306" s="2"/>
      <c r="Q306" s="2"/>
      <c r="R306" s="2">
        <f>647.5+890.1</f>
        <v>1537.6</v>
      </c>
      <c r="S306" s="12"/>
      <c r="T306" s="13"/>
    </row>
    <row r="307" spans="1:20" s="19" customFormat="1" ht="14.25" customHeight="1">
      <c r="A307" s="20" t="s">
        <v>136</v>
      </c>
      <c r="B307" s="16" t="s">
        <v>109</v>
      </c>
      <c r="C307" s="16" t="s">
        <v>123</v>
      </c>
      <c r="D307" s="17" t="s">
        <v>194</v>
      </c>
      <c r="E307" s="28" t="s">
        <v>195</v>
      </c>
      <c r="F307" s="29" t="s">
        <v>114</v>
      </c>
      <c r="G307" s="29" t="s">
        <v>326</v>
      </c>
      <c r="H307" s="1" t="s">
        <v>336</v>
      </c>
      <c r="I307" s="18">
        <v>800</v>
      </c>
      <c r="J307" s="32">
        <f>J308</f>
        <v>41</v>
      </c>
      <c r="K307" s="32">
        <f>K308</f>
        <v>0</v>
      </c>
      <c r="L307" s="32">
        <f t="shared" ref="L307:R307" si="127">L308</f>
        <v>0</v>
      </c>
      <c r="M307" s="32">
        <f t="shared" si="127"/>
        <v>0</v>
      </c>
      <c r="N307" s="32">
        <f t="shared" si="127"/>
        <v>41</v>
      </c>
      <c r="O307" s="32">
        <f t="shared" si="127"/>
        <v>0</v>
      </c>
      <c r="P307" s="32">
        <f t="shared" si="127"/>
        <v>0</v>
      </c>
      <c r="Q307" s="32">
        <f t="shared" si="127"/>
        <v>0</v>
      </c>
      <c r="R307" s="32">
        <f t="shared" si="127"/>
        <v>105.6</v>
      </c>
      <c r="S307" s="12"/>
      <c r="T307" s="13"/>
    </row>
    <row r="308" spans="1:20" s="26" customFormat="1" ht="13.5" customHeight="1">
      <c r="A308" s="189" t="s">
        <v>138</v>
      </c>
      <c r="B308" s="190" t="s">
        <v>109</v>
      </c>
      <c r="C308" s="190" t="s">
        <v>123</v>
      </c>
      <c r="D308" s="191" t="s">
        <v>194</v>
      </c>
      <c r="E308" s="209" t="s">
        <v>195</v>
      </c>
      <c r="F308" s="210" t="s">
        <v>114</v>
      </c>
      <c r="G308" s="210" t="s">
        <v>326</v>
      </c>
      <c r="H308" s="211" t="s">
        <v>336</v>
      </c>
      <c r="I308" s="62">
        <v>850</v>
      </c>
      <c r="J308" s="205">
        <f>J309+J310</f>
        <v>41</v>
      </c>
      <c r="K308" s="205">
        <f>K309+K310</f>
        <v>0</v>
      </c>
      <c r="L308" s="205">
        <f t="shared" ref="L308:R308" si="128">L309+L310</f>
        <v>0</v>
      </c>
      <c r="M308" s="205">
        <f t="shared" si="128"/>
        <v>0</v>
      </c>
      <c r="N308" s="205">
        <f t="shared" si="128"/>
        <v>41</v>
      </c>
      <c r="O308" s="205">
        <f t="shared" si="128"/>
        <v>0</v>
      </c>
      <c r="P308" s="205">
        <f t="shared" si="128"/>
        <v>0</v>
      </c>
      <c r="Q308" s="205">
        <f t="shared" si="128"/>
        <v>0</v>
      </c>
      <c r="R308" s="205">
        <f t="shared" si="128"/>
        <v>105.6</v>
      </c>
      <c r="S308" s="12"/>
      <c r="T308" s="13"/>
    </row>
    <row r="309" spans="1:20" s="19" customFormat="1" ht="12.75" hidden="1" customHeight="1">
      <c r="A309" s="4" t="s">
        <v>378</v>
      </c>
      <c r="B309" s="5"/>
      <c r="C309" s="5"/>
      <c r="D309" s="6"/>
      <c r="E309" s="7"/>
      <c r="F309" s="8"/>
      <c r="G309" s="8"/>
      <c r="H309" s="9"/>
      <c r="I309" s="10" t="s">
        <v>376</v>
      </c>
      <c r="J309" s="2">
        <v>24</v>
      </c>
      <c r="K309" s="2"/>
      <c r="L309" s="2"/>
      <c r="M309" s="2"/>
      <c r="N309" s="2">
        <f>SUM(J309:M309)</f>
        <v>24</v>
      </c>
      <c r="O309" s="2"/>
      <c r="P309" s="2"/>
      <c r="Q309" s="2"/>
      <c r="R309" s="2">
        <v>85.2</v>
      </c>
      <c r="S309" s="12"/>
      <c r="T309" s="13"/>
    </row>
    <row r="310" spans="1:20" s="19" customFormat="1" ht="12" hidden="1" customHeight="1">
      <c r="A310" s="4" t="s">
        <v>379</v>
      </c>
      <c r="B310" s="5"/>
      <c r="C310" s="5"/>
      <c r="D310" s="6"/>
      <c r="E310" s="7"/>
      <c r="F310" s="8"/>
      <c r="G310" s="8"/>
      <c r="H310" s="9"/>
      <c r="I310" s="10" t="s">
        <v>377</v>
      </c>
      <c r="J310" s="2">
        <v>17</v>
      </c>
      <c r="K310" s="2"/>
      <c r="L310" s="2"/>
      <c r="M310" s="2"/>
      <c r="N310" s="2">
        <f>SUM(J310:M310)</f>
        <v>17</v>
      </c>
      <c r="O310" s="2"/>
      <c r="P310" s="2"/>
      <c r="Q310" s="2"/>
      <c r="R310" s="2">
        <v>20.399999999999999</v>
      </c>
      <c r="S310" s="12"/>
      <c r="T310" s="13"/>
    </row>
    <row r="311" spans="1:20" s="19" customFormat="1" ht="38.25" customHeight="1">
      <c r="A311" s="82" t="s">
        <v>737</v>
      </c>
      <c r="B311" s="80" t="s">
        <v>109</v>
      </c>
      <c r="C311" s="80" t="s">
        <v>123</v>
      </c>
      <c r="D311" s="87" t="s">
        <v>194</v>
      </c>
      <c r="E311" s="28" t="s">
        <v>195</v>
      </c>
      <c r="F311" s="29" t="s">
        <v>114</v>
      </c>
      <c r="G311" s="29" t="s">
        <v>326</v>
      </c>
      <c r="H311" s="1" t="s">
        <v>738</v>
      </c>
      <c r="I311" s="204"/>
      <c r="J311" s="34">
        <f t="shared" ref="J311:R311" si="129">J312</f>
        <v>104.1</v>
      </c>
      <c r="K311" s="34">
        <f t="shared" si="129"/>
        <v>0</v>
      </c>
      <c r="L311" s="34">
        <f t="shared" si="129"/>
        <v>0</v>
      </c>
      <c r="M311" s="34">
        <f t="shared" si="129"/>
        <v>0</v>
      </c>
      <c r="N311" s="34">
        <f t="shared" si="129"/>
        <v>104.1</v>
      </c>
      <c r="O311" s="34">
        <f t="shared" si="129"/>
        <v>0</v>
      </c>
      <c r="P311" s="34">
        <f t="shared" si="129"/>
        <v>0</v>
      </c>
      <c r="Q311" s="34">
        <f t="shared" si="129"/>
        <v>0</v>
      </c>
      <c r="R311" s="34">
        <f t="shared" si="129"/>
        <v>180</v>
      </c>
      <c r="S311" s="12"/>
      <c r="T311" s="13"/>
    </row>
    <row r="312" spans="1:20" s="19" customFormat="1" ht="24" customHeight="1">
      <c r="A312" s="20" t="s">
        <v>132</v>
      </c>
      <c r="B312" s="16" t="s">
        <v>109</v>
      </c>
      <c r="C312" s="16" t="s">
        <v>123</v>
      </c>
      <c r="D312" s="17" t="s">
        <v>194</v>
      </c>
      <c r="E312" s="28" t="s">
        <v>195</v>
      </c>
      <c r="F312" s="29" t="s">
        <v>114</v>
      </c>
      <c r="G312" s="29" t="s">
        <v>326</v>
      </c>
      <c r="H312" s="1" t="s">
        <v>738</v>
      </c>
      <c r="I312" s="18">
        <v>200</v>
      </c>
      <c r="J312" s="32">
        <f t="shared" ref="J312:K313" si="130">J313</f>
        <v>104.1</v>
      </c>
      <c r="K312" s="32">
        <f t="shared" si="130"/>
        <v>0</v>
      </c>
      <c r="L312" s="32">
        <f t="shared" ref="L312:R313" si="131">L313</f>
        <v>0</v>
      </c>
      <c r="M312" s="32">
        <f t="shared" si="131"/>
        <v>0</v>
      </c>
      <c r="N312" s="32">
        <f t="shared" si="131"/>
        <v>104.1</v>
      </c>
      <c r="O312" s="32">
        <f t="shared" si="131"/>
        <v>0</v>
      </c>
      <c r="P312" s="32">
        <f t="shared" si="131"/>
        <v>0</v>
      </c>
      <c r="Q312" s="32">
        <f t="shared" si="131"/>
        <v>0</v>
      </c>
      <c r="R312" s="32">
        <f t="shared" si="131"/>
        <v>180</v>
      </c>
      <c r="S312" s="12"/>
      <c r="T312" s="13"/>
    </row>
    <row r="313" spans="1:20" s="26" customFormat="1" ht="22.5" customHeight="1">
      <c r="A313" s="189" t="s">
        <v>134</v>
      </c>
      <c r="B313" s="190" t="s">
        <v>109</v>
      </c>
      <c r="C313" s="190" t="s">
        <v>123</v>
      </c>
      <c r="D313" s="191" t="s">
        <v>194</v>
      </c>
      <c r="E313" s="209" t="s">
        <v>195</v>
      </c>
      <c r="F313" s="210" t="s">
        <v>114</v>
      </c>
      <c r="G313" s="210" t="s">
        <v>326</v>
      </c>
      <c r="H313" s="211" t="s">
        <v>738</v>
      </c>
      <c r="I313" s="62">
        <v>240</v>
      </c>
      <c r="J313" s="205">
        <f t="shared" si="130"/>
        <v>104.1</v>
      </c>
      <c r="K313" s="205">
        <f t="shared" si="130"/>
        <v>0</v>
      </c>
      <c r="L313" s="205">
        <f t="shared" si="131"/>
        <v>0</v>
      </c>
      <c r="M313" s="205">
        <f t="shared" si="131"/>
        <v>0</v>
      </c>
      <c r="N313" s="205">
        <f t="shared" si="131"/>
        <v>104.1</v>
      </c>
      <c r="O313" s="205">
        <f t="shared" si="131"/>
        <v>0</v>
      </c>
      <c r="P313" s="205">
        <f t="shared" si="131"/>
        <v>0</v>
      </c>
      <c r="Q313" s="205">
        <f t="shared" si="131"/>
        <v>0</v>
      </c>
      <c r="R313" s="205">
        <f t="shared" si="131"/>
        <v>180</v>
      </c>
      <c r="S313" s="12"/>
      <c r="T313" s="13"/>
    </row>
    <row r="314" spans="1:20" s="14" customFormat="1" ht="15.75" hidden="1" customHeight="1">
      <c r="A314" s="4" t="s">
        <v>375</v>
      </c>
      <c r="B314" s="5"/>
      <c r="C314" s="5"/>
      <c r="D314" s="6"/>
      <c r="E314" s="7"/>
      <c r="F314" s="8"/>
      <c r="G314" s="8"/>
      <c r="H314" s="9"/>
      <c r="I314" s="10" t="s">
        <v>373</v>
      </c>
      <c r="J314" s="31">
        <f t="shared" ref="J314:Q314" si="132">J317</f>
        <v>104.1</v>
      </c>
      <c r="K314" s="31">
        <f t="shared" si="132"/>
        <v>0</v>
      </c>
      <c r="L314" s="31">
        <f t="shared" si="132"/>
        <v>0</v>
      </c>
      <c r="M314" s="31">
        <f t="shared" si="132"/>
        <v>0</v>
      </c>
      <c r="N314" s="31">
        <f t="shared" si="132"/>
        <v>104.1</v>
      </c>
      <c r="O314" s="31">
        <f t="shared" si="132"/>
        <v>0</v>
      </c>
      <c r="P314" s="31">
        <f t="shared" si="132"/>
        <v>0</v>
      </c>
      <c r="Q314" s="31">
        <f t="shared" si="132"/>
        <v>0</v>
      </c>
      <c r="R314" s="31">
        <f>SUM(R315:R317)</f>
        <v>180</v>
      </c>
      <c r="S314" s="12"/>
      <c r="T314" s="13"/>
    </row>
    <row r="315" spans="1:20" s="14" customFormat="1" ht="24" hidden="1" customHeight="1">
      <c r="A315" s="43" t="s">
        <v>756</v>
      </c>
      <c r="B315" s="38"/>
      <c r="C315" s="38"/>
      <c r="D315" s="39"/>
      <c r="E315" s="209"/>
      <c r="F315" s="210"/>
      <c r="G315" s="210"/>
      <c r="H315" s="211"/>
      <c r="I315" s="62"/>
      <c r="J315" s="238">
        <v>104.1</v>
      </c>
      <c r="K315" s="238"/>
      <c r="L315" s="205"/>
      <c r="M315" s="205"/>
      <c r="N315" s="2">
        <f>SUM(J315:M315)</f>
        <v>104.1</v>
      </c>
      <c r="O315" s="205"/>
      <c r="P315" s="205"/>
      <c r="Q315" s="205"/>
      <c r="R315" s="2">
        <v>100</v>
      </c>
      <c r="S315" s="12"/>
      <c r="T315" s="13"/>
    </row>
    <row r="316" spans="1:20" s="14" customFormat="1" ht="14.25" hidden="1" customHeight="1">
      <c r="A316" s="43" t="s">
        <v>757</v>
      </c>
      <c r="B316" s="38"/>
      <c r="C316" s="38"/>
      <c r="D316" s="39"/>
      <c r="E316" s="209"/>
      <c r="F316" s="210"/>
      <c r="G316" s="210"/>
      <c r="H316" s="211"/>
      <c r="I316" s="62"/>
      <c r="J316" s="238">
        <v>104.1</v>
      </c>
      <c r="K316" s="238"/>
      <c r="L316" s="205"/>
      <c r="M316" s="205"/>
      <c r="N316" s="2">
        <f>SUM(J316:M316)</f>
        <v>104.1</v>
      </c>
      <c r="O316" s="205"/>
      <c r="P316" s="205"/>
      <c r="Q316" s="205"/>
      <c r="R316" s="2">
        <v>0</v>
      </c>
      <c r="S316" s="12"/>
      <c r="T316" s="13"/>
    </row>
    <row r="317" spans="1:20" s="14" customFormat="1" ht="23.25" hidden="1" customHeight="1">
      <c r="A317" s="43" t="s">
        <v>758</v>
      </c>
      <c r="B317" s="38"/>
      <c r="C317" s="38"/>
      <c r="D317" s="39"/>
      <c r="E317" s="209"/>
      <c r="F317" s="210"/>
      <c r="G317" s="210"/>
      <c r="H317" s="211"/>
      <c r="I317" s="62"/>
      <c r="J317" s="238">
        <v>104.1</v>
      </c>
      <c r="K317" s="238"/>
      <c r="L317" s="205"/>
      <c r="M317" s="205"/>
      <c r="N317" s="2">
        <f>SUM(J317:M317)</f>
        <v>104.1</v>
      </c>
      <c r="O317" s="205"/>
      <c r="P317" s="205"/>
      <c r="Q317" s="205"/>
      <c r="R317" s="2">
        <v>80</v>
      </c>
      <c r="S317" s="12"/>
      <c r="T317" s="13"/>
    </row>
    <row r="318" spans="1:20" s="19" customFormat="1" ht="25.5" hidden="1" customHeight="1">
      <c r="A318" s="213" t="s">
        <v>57</v>
      </c>
      <c r="B318" s="177" t="s">
        <v>109</v>
      </c>
      <c r="C318" s="177" t="s">
        <v>123</v>
      </c>
      <c r="D318" s="178" t="s">
        <v>194</v>
      </c>
      <c r="E318" s="178" t="s">
        <v>61</v>
      </c>
      <c r="F318" s="179" t="s">
        <v>114</v>
      </c>
      <c r="G318" s="179" t="s">
        <v>326</v>
      </c>
      <c r="H318" s="180" t="s">
        <v>327</v>
      </c>
      <c r="I318" s="180"/>
      <c r="J318" s="181">
        <f t="shared" ref="J318:R320" si="133">J319</f>
        <v>0</v>
      </c>
      <c r="K318" s="181">
        <f t="shared" si="133"/>
        <v>0</v>
      </c>
      <c r="L318" s="181">
        <f t="shared" si="133"/>
        <v>0</v>
      </c>
      <c r="M318" s="181">
        <f t="shared" si="133"/>
        <v>0</v>
      </c>
      <c r="N318" s="181">
        <f t="shared" si="133"/>
        <v>0</v>
      </c>
      <c r="O318" s="181">
        <f t="shared" si="133"/>
        <v>0</v>
      </c>
      <c r="P318" s="181">
        <f t="shared" si="133"/>
        <v>0</v>
      </c>
      <c r="Q318" s="181">
        <f t="shared" si="133"/>
        <v>0</v>
      </c>
      <c r="R318" s="181">
        <f t="shared" si="133"/>
        <v>0</v>
      </c>
      <c r="S318" s="12"/>
      <c r="T318" s="13"/>
    </row>
    <row r="319" spans="1:20" s="19" customFormat="1" ht="15" hidden="1" customHeight="1">
      <c r="A319" s="82" t="s">
        <v>58</v>
      </c>
      <c r="B319" s="80" t="s">
        <v>109</v>
      </c>
      <c r="C319" s="80" t="s">
        <v>123</v>
      </c>
      <c r="D319" s="87" t="s">
        <v>194</v>
      </c>
      <c r="E319" s="28" t="s">
        <v>61</v>
      </c>
      <c r="F319" s="29" t="s">
        <v>114</v>
      </c>
      <c r="G319" s="29" t="s">
        <v>326</v>
      </c>
      <c r="H319" s="1" t="s">
        <v>59</v>
      </c>
      <c r="I319" s="204"/>
      <c r="J319" s="34">
        <f t="shared" si="133"/>
        <v>0</v>
      </c>
      <c r="K319" s="34">
        <f t="shared" si="133"/>
        <v>0</v>
      </c>
      <c r="L319" s="34">
        <f t="shared" si="133"/>
        <v>0</v>
      </c>
      <c r="M319" s="34">
        <f t="shared" si="133"/>
        <v>0</v>
      </c>
      <c r="N319" s="34">
        <f t="shared" si="133"/>
        <v>0</v>
      </c>
      <c r="O319" s="34">
        <f t="shared" si="133"/>
        <v>0</v>
      </c>
      <c r="P319" s="34">
        <f t="shared" si="133"/>
        <v>0</v>
      </c>
      <c r="Q319" s="34">
        <f t="shared" si="133"/>
        <v>0</v>
      </c>
      <c r="R319" s="34">
        <f t="shared" si="133"/>
        <v>0</v>
      </c>
      <c r="S319" s="12"/>
      <c r="T319" s="13"/>
    </row>
    <row r="320" spans="1:20" s="15" customFormat="1" ht="34.5" hidden="1" customHeight="1">
      <c r="A320" s="20" t="s">
        <v>118</v>
      </c>
      <c r="B320" s="16" t="s">
        <v>109</v>
      </c>
      <c r="C320" s="16" t="s">
        <v>123</v>
      </c>
      <c r="D320" s="17" t="s">
        <v>194</v>
      </c>
      <c r="E320" s="17" t="s">
        <v>61</v>
      </c>
      <c r="F320" s="188" t="s">
        <v>114</v>
      </c>
      <c r="G320" s="188" t="s">
        <v>326</v>
      </c>
      <c r="H320" s="3" t="s">
        <v>59</v>
      </c>
      <c r="I320" s="3" t="s">
        <v>119</v>
      </c>
      <c r="J320" s="33">
        <f t="shared" si="133"/>
        <v>0</v>
      </c>
      <c r="K320" s="33">
        <f t="shared" si="133"/>
        <v>0</v>
      </c>
      <c r="L320" s="33">
        <f t="shared" si="133"/>
        <v>0</v>
      </c>
      <c r="M320" s="33">
        <f t="shared" si="133"/>
        <v>0</v>
      </c>
      <c r="N320" s="33">
        <f t="shared" si="133"/>
        <v>0</v>
      </c>
      <c r="O320" s="33">
        <f t="shared" si="133"/>
        <v>0</v>
      </c>
      <c r="P320" s="33">
        <f t="shared" si="133"/>
        <v>0</v>
      </c>
      <c r="Q320" s="33">
        <f t="shared" si="133"/>
        <v>0</v>
      </c>
      <c r="R320" s="33">
        <f t="shared" si="133"/>
        <v>0</v>
      </c>
      <c r="S320" s="12"/>
      <c r="T320" s="13"/>
    </row>
    <row r="321" spans="1:20" s="26" customFormat="1" ht="12" hidden="1" customHeight="1">
      <c r="A321" s="189" t="s">
        <v>196</v>
      </c>
      <c r="B321" s="190" t="s">
        <v>109</v>
      </c>
      <c r="C321" s="190" t="s">
        <v>123</v>
      </c>
      <c r="D321" s="191" t="s">
        <v>194</v>
      </c>
      <c r="E321" s="191" t="s">
        <v>61</v>
      </c>
      <c r="F321" s="192" t="s">
        <v>114</v>
      </c>
      <c r="G321" s="192" t="s">
        <v>326</v>
      </c>
      <c r="H321" s="193" t="s">
        <v>59</v>
      </c>
      <c r="I321" s="193" t="s">
        <v>385</v>
      </c>
      <c r="J321" s="41">
        <f t="shared" ref="J321:R321" si="134">SUM(J322:J323)</f>
        <v>0</v>
      </c>
      <c r="K321" s="41">
        <f t="shared" si="134"/>
        <v>0</v>
      </c>
      <c r="L321" s="41">
        <f t="shared" si="134"/>
        <v>0</v>
      </c>
      <c r="M321" s="41">
        <f t="shared" si="134"/>
        <v>0</v>
      </c>
      <c r="N321" s="41">
        <f t="shared" si="134"/>
        <v>0</v>
      </c>
      <c r="O321" s="41">
        <f t="shared" si="134"/>
        <v>0</v>
      </c>
      <c r="P321" s="41">
        <f t="shared" si="134"/>
        <v>0</v>
      </c>
      <c r="Q321" s="41">
        <f t="shared" si="134"/>
        <v>0</v>
      </c>
      <c r="R321" s="41">
        <f t="shared" si="134"/>
        <v>0</v>
      </c>
      <c r="S321" s="12"/>
      <c r="T321" s="13"/>
    </row>
    <row r="322" spans="1:20" s="14" customFormat="1" ht="13.5" hidden="1" customHeight="1">
      <c r="A322" s="4" t="s">
        <v>65</v>
      </c>
      <c r="B322" s="38"/>
      <c r="C322" s="38"/>
      <c r="D322" s="39"/>
      <c r="E322" s="39"/>
      <c r="F322" s="194"/>
      <c r="G322" s="194"/>
      <c r="H322" s="195"/>
      <c r="I322" s="195" t="s">
        <v>385</v>
      </c>
      <c r="J322" s="2"/>
      <c r="K322" s="2"/>
      <c r="L322" s="2"/>
      <c r="M322" s="2"/>
      <c r="N322" s="2">
        <f>SUM(J322:M322)</f>
        <v>0</v>
      </c>
      <c r="O322" s="2"/>
      <c r="P322" s="2"/>
      <c r="Q322" s="2"/>
      <c r="R322" s="2">
        <f>N322+Q322</f>
        <v>0</v>
      </c>
      <c r="S322" s="12"/>
      <c r="T322" s="13"/>
    </row>
    <row r="323" spans="1:20" s="14" customFormat="1" ht="13.5" hidden="1" customHeight="1">
      <c r="A323" s="4" t="s">
        <v>65</v>
      </c>
      <c r="B323" s="38"/>
      <c r="C323" s="38"/>
      <c r="D323" s="39"/>
      <c r="E323" s="39"/>
      <c r="F323" s="194"/>
      <c r="G323" s="194"/>
      <c r="H323" s="195"/>
      <c r="I323" s="195" t="s">
        <v>386</v>
      </c>
      <c r="J323" s="2"/>
      <c r="K323" s="2"/>
      <c r="L323" s="2"/>
      <c r="M323" s="2"/>
      <c r="N323" s="2">
        <f>SUM(J323:M323)</f>
        <v>0</v>
      </c>
      <c r="O323" s="2"/>
      <c r="P323" s="2"/>
      <c r="Q323" s="2"/>
      <c r="R323" s="2">
        <f>N323+Q323</f>
        <v>0</v>
      </c>
      <c r="S323" s="12"/>
      <c r="T323" s="13"/>
    </row>
    <row r="324" spans="1:20" s="19" customFormat="1" ht="14.25" customHeight="1">
      <c r="A324" s="83" t="s">
        <v>197</v>
      </c>
      <c r="B324" s="77" t="s">
        <v>109</v>
      </c>
      <c r="C324" s="77" t="s">
        <v>123</v>
      </c>
      <c r="D324" s="77" t="s">
        <v>198</v>
      </c>
      <c r="E324" s="349"/>
      <c r="F324" s="350"/>
      <c r="G324" s="350"/>
      <c r="H324" s="351"/>
      <c r="I324" s="80"/>
      <c r="J324" s="234">
        <f t="shared" ref="J324:R327" si="135">J325</f>
        <v>20</v>
      </c>
      <c r="K324" s="234">
        <f t="shared" si="135"/>
        <v>-20</v>
      </c>
      <c r="L324" s="234">
        <f t="shared" si="135"/>
        <v>0</v>
      </c>
      <c r="M324" s="234">
        <f t="shared" si="135"/>
        <v>0</v>
      </c>
      <c r="N324" s="234">
        <f t="shared" si="135"/>
        <v>0</v>
      </c>
      <c r="O324" s="234">
        <f t="shared" si="135"/>
        <v>0</v>
      </c>
      <c r="P324" s="234">
        <f t="shared" si="135"/>
        <v>0</v>
      </c>
      <c r="Q324" s="234">
        <f t="shared" si="135"/>
        <v>0</v>
      </c>
      <c r="R324" s="234">
        <f t="shared" si="135"/>
        <v>100</v>
      </c>
      <c r="S324" s="12"/>
      <c r="T324" s="13"/>
    </row>
    <row r="325" spans="1:20" s="19" customFormat="1" ht="49.5" customHeight="1">
      <c r="A325" s="121" t="s">
        <v>455</v>
      </c>
      <c r="B325" s="77" t="s">
        <v>109</v>
      </c>
      <c r="C325" s="77" t="s">
        <v>123</v>
      </c>
      <c r="D325" s="196" t="s">
        <v>198</v>
      </c>
      <c r="E325" s="22" t="s">
        <v>195</v>
      </c>
      <c r="F325" s="23" t="s">
        <v>114</v>
      </c>
      <c r="G325" s="23" t="s">
        <v>326</v>
      </c>
      <c r="H325" s="24" t="s">
        <v>327</v>
      </c>
      <c r="I325" s="24"/>
      <c r="J325" s="35">
        <f t="shared" si="135"/>
        <v>20</v>
      </c>
      <c r="K325" s="35">
        <f t="shared" si="135"/>
        <v>-20</v>
      </c>
      <c r="L325" s="35">
        <f t="shared" si="135"/>
        <v>0</v>
      </c>
      <c r="M325" s="35">
        <f t="shared" si="135"/>
        <v>0</v>
      </c>
      <c r="N325" s="35">
        <f t="shared" si="135"/>
        <v>0</v>
      </c>
      <c r="O325" s="35">
        <f t="shared" si="135"/>
        <v>0</v>
      </c>
      <c r="P325" s="35">
        <f t="shared" si="135"/>
        <v>0</v>
      </c>
      <c r="Q325" s="35">
        <f t="shared" si="135"/>
        <v>0</v>
      </c>
      <c r="R325" s="35">
        <f t="shared" si="135"/>
        <v>100</v>
      </c>
      <c r="S325" s="12"/>
      <c r="T325" s="13"/>
    </row>
    <row r="326" spans="1:20" s="19" customFormat="1" ht="15.75" customHeight="1">
      <c r="A326" s="82" t="s">
        <v>199</v>
      </c>
      <c r="B326" s="16" t="s">
        <v>109</v>
      </c>
      <c r="C326" s="16" t="s">
        <v>123</v>
      </c>
      <c r="D326" s="17" t="s">
        <v>198</v>
      </c>
      <c r="E326" s="114" t="s">
        <v>195</v>
      </c>
      <c r="F326" s="115" t="s">
        <v>114</v>
      </c>
      <c r="G326" s="115" t="s">
        <v>326</v>
      </c>
      <c r="H326" s="116" t="s">
        <v>339</v>
      </c>
      <c r="I326" s="116"/>
      <c r="J326" s="236">
        <f t="shared" si="135"/>
        <v>20</v>
      </c>
      <c r="K326" s="236">
        <f t="shared" si="135"/>
        <v>-20</v>
      </c>
      <c r="L326" s="236">
        <f t="shared" si="135"/>
        <v>0</v>
      </c>
      <c r="M326" s="236">
        <f t="shared" si="135"/>
        <v>0</v>
      </c>
      <c r="N326" s="236">
        <f t="shared" si="135"/>
        <v>0</v>
      </c>
      <c r="O326" s="236">
        <f t="shared" si="135"/>
        <v>0</v>
      </c>
      <c r="P326" s="236">
        <f t="shared" si="135"/>
        <v>0</v>
      </c>
      <c r="Q326" s="236">
        <f t="shared" si="135"/>
        <v>0</v>
      </c>
      <c r="R326" s="236">
        <f t="shared" si="135"/>
        <v>100</v>
      </c>
      <c r="S326" s="12"/>
      <c r="T326" s="13"/>
    </row>
    <row r="327" spans="1:20" s="19" customFormat="1" ht="24.75" customHeight="1">
      <c r="A327" s="20" t="s">
        <v>132</v>
      </c>
      <c r="B327" s="16" t="s">
        <v>109</v>
      </c>
      <c r="C327" s="16" t="s">
        <v>123</v>
      </c>
      <c r="D327" s="17" t="s">
        <v>198</v>
      </c>
      <c r="E327" s="28" t="s">
        <v>195</v>
      </c>
      <c r="F327" s="29" t="s">
        <v>114</v>
      </c>
      <c r="G327" s="29" t="s">
        <v>326</v>
      </c>
      <c r="H327" s="1" t="s">
        <v>339</v>
      </c>
      <c r="I327" s="18">
        <v>200</v>
      </c>
      <c r="J327" s="32">
        <f t="shared" si="135"/>
        <v>20</v>
      </c>
      <c r="K327" s="32">
        <f t="shared" si="135"/>
        <v>-20</v>
      </c>
      <c r="L327" s="32">
        <f t="shared" si="135"/>
        <v>0</v>
      </c>
      <c r="M327" s="32">
        <f t="shared" si="135"/>
        <v>0</v>
      </c>
      <c r="N327" s="32">
        <f t="shared" si="135"/>
        <v>0</v>
      </c>
      <c r="O327" s="32">
        <f t="shared" si="135"/>
        <v>0</v>
      </c>
      <c r="P327" s="32">
        <f t="shared" si="135"/>
        <v>0</v>
      </c>
      <c r="Q327" s="32">
        <f t="shared" si="135"/>
        <v>0</v>
      </c>
      <c r="R327" s="32">
        <f t="shared" si="135"/>
        <v>100</v>
      </c>
      <c r="S327" s="12"/>
      <c r="T327" s="13"/>
    </row>
    <row r="328" spans="1:20" s="14" customFormat="1" ht="25.5" customHeight="1">
      <c r="A328" s="189" t="s">
        <v>134</v>
      </c>
      <c r="B328" s="38" t="s">
        <v>109</v>
      </c>
      <c r="C328" s="38" t="s">
        <v>123</v>
      </c>
      <c r="D328" s="39" t="s">
        <v>198</v>
      </c>
      <c r="E328" s="209" t="s">
        <v>195</v>
      </c>
      <c r="F328" s="210" t="s">
        <v>114</v>
      </c>
      <c r="G328" s="210" t="s">
        <v>326</v>
      </c>
      <c r="H328" s="211" t="s">
        <v>339</v>
      </c>
      <c r="I328" s="62">
        <v>240</v>
      </c>
      <c r="J328" s="205">
        <f t="shared" ref="J328:R328" si="136">SUM(J329:J329)</f>
        <v>20</v>
      </c>
      <c r="K328" s="205">
        <f t="shared" si="136"/>
        <v>-20</v>
      </c>
      <c r="L328" s="205">
        <f t="shared" si="136"/>
        <v>0</v>
      </c>
      <c r="M328" s="205">
        <f t="shared" si="136"/>
        <v>0</v>
      </c>
      <c r="N328" s="205">
        <f t="shared" si="136"/>
        <v>0</v>
      </c>
      <c r="O328" s="205">
        <f t="shared" si="136"/>
        <v>0</v>
      </c>
      <c r="P328" s="205">
        <f t="shared" si="136"/>
        <v>0</v>
      </c>
      <c r="Q328" s="205">
        <f t="shared" si="136"/>
        <v>0</v>
      </c>
      <c r="R328" s="205">
        <f t="shared" si="136"/>
        <v>100</v>
      </c>
      <c r="S328" s="12"/>
      <c r="T328" s="13"/>
    </row>
    <row r="329" spans="1:20" s="14" customFormat="1" ht="15" hidden="1" customHeight="1">
      <c r="A329" s="43" t="s">
        <v>759</v>
      </c>
      <c r="B329" s="38"/>
      <c r="C329" s="38"/>
      <c r="D329" s="39"/>
      <c r="E329" s="209"/>
      <c r="F329" s="210"/>
      <c r="G329" s="210"/>
      <c r="H329" s="211"/>
      <c r="I329" s="62">
        <v>244</v>
      </c>
      <c r="J329" s="205">
        <v>20</v>
      </c>
      <c r="K329" s="205">
        <v>-20</v>
      </c>
      <c r="L329" s="205"/>
      <c r="M329" s="205"/>
      <c r="N329" s="2">
        <f t="shared" ref="N329" si="137">SUM(J329:M329)</f>
        <v>0</v>
      </c>
      <c r="O329" s="205"/>
      <c r="P329" s="205"/>
      <c r="Q329" s="205"/>
      <c r="R329" s="205">
        <v>100</v>
      </c>
      <c r="S329" s="12"/>
      <c r="T329" s="13"/>
    </row>
    <row r="330" spans="1:20" s="19" customFormat="1" ht="17.25" customHeight="1">
      <c r="A330" s="83" t="s">
        <v>200</v>
      </c>
      <c r="B330" s="77" t="s">
        <v>109</v>
      </c>
      <c r="C330" s="77" t="s">
        <v>142</v>
      </c>
      <c r="D330" s="77"/>
      <c r="E330" s="349"/>
      <c r="F330" s="350"/>
      <c r="G330" s="350"/>
      <c r="H330" s="351"/>
      <c r="I330" s="77"/>
      <c r="J330" s="173" t="e">
        <f t="shared" ref="J330:R331" si="138">J331</f>
        <v>#REF!</v>
      </c>
      <c r="K330" s="173" t="e">
        <f t="shared" si="138"/>
        <v>#REF!</v>
      </c>
      <c r="L330" s="173" t="e">
        <f t="shared" si="138"/>
        <v>#REF!</v>
      </c>
      <c r="M330" s="173" t="e">
        <f t="shared" si="138"/>
        <v>#REF!</v>
      </c>
      <c r="N330" s="173" t="e">
        <f t="shared" si="138"/>
        <v>#REF!</v>
      </c>
      <c r="O330" s="173" t="e">
        <f t="shared" si="138"/>
        <v>#REF!</v>
      </c>
      <c r="P330" s="173" t="e">
        <f t="shared" si="138"/>
        <v>#REF!</v>
      </c>
      <c r="Q330" s="173" t="e">
        <f t="shared" si="138"/>
        <v>#REF!</v>
      </c>
      <c r="R330" s="173">
        <f t="shared" si="138"/>
        <v>160</v>
      </c>
      <c r="S330" s="12"/>
      <c r="T330" s="13"/>
    </row>
    <row r="331" spans="1:20" s="85" customFormat="1" ht="16.5" customHeight="1">
      <c r="A331" s="83" t="s">
        <v>201</v>
      </c>
      <c r="B331" s="77" t="s">
        <v>109</v>
      </c>
      <c r="C331" s="77" t="s">
        <v>142</v>
      </c>
      <c r="D331" s="77" t="s">
        <v>202</v>
      </c>
      <c r="E331" s="349"/>
      <c r="F331" s="350"/>
      <c r="G331" s="350"/>
      <c r="H331" s="351"/>
      <c r="I331" s="77"/>
      <c r="J331" s="173" t="e">
        <f t="shared" si="138"/>
        <v>#REF!</v>
      </c>
      <c r="K331" s="173" t="e">
        <f t="shared" si="138"/>
        <v>#REF!</v>
      </c>
      <c r="L331" s="173" t="e">
        <f t="shared" si="138"/>
        <v>#REF!</v>
      </c>
      <c r="M331" s="173" t="e">
        <f t="shared" si="138"/>
        <v>#REF!</v>
      </c>
      <c r="N331" s="173" t="e">
        <f t="shared" si="138"/>
        <v>#REF!</v>
      </c>
      <c r="O331" s="173" t="e">
        <f t="shared" si="138"/>
        <v>#REF!</v>
      </c>
      <c r="P331" s="173" t="e">
        <f t="shared" si="138"/>
        <v>#REF!</v>
      </c>
      <c r="Q331" s="173" t="e">
        <f t="shared" si="138"/>
        <v>#REF!</v>
      </c>
      <c r="R331" s="173">
        <f t="shared" si="138"/>
        <v>160</v>
      </c>
      <c r="S331" s="12"/>
      <c r="T331" s="13"/>
    </row>
    <row r="332" spans="1:20" s="85" customFormat="1" ht="27.75" customHeight="1">
      <c r="A332" s="76" t="s">
        <v>696</v>
      </c>
      <c r="B332" s="77" t="s">
        <v>109</v>
      </c>
      <c r="C332" s="77" t="s">
        <v>142</v>
      </c>
      <c r="D332" s="196" t="s">
        <v>202</v>
      </c>
      <c r="E332" s="22" t="s">
        <v>142</v>
      </c>
      <c r="F332" s="23" t="s">
        <v>114</v>
      </c>
      <c r="G332" s="23" t="s">
        <v>326</v>
      </c>
      <c r="H332" s="24" t="s">
        <v>327</v>
      </c>
      <c r="I332" s="24"/>
      <c r="J332" s="35" t="e">
        <f t="shared" ref="J332:R332" si="139">J333+J338+J354</f>
        <v>#REF!</v>
      </c>
      <c r="K332" s="35" t="e">
        <f t="shared" si="139"/>
        <v>#REF!</v>
      </c>
      <c r="L332" s="35" t="e">
        <f t="shared" si="139"/>
        <v>#REF!</v>
      </c>
      <c r="M332" s="35" t="e">
        <f t="shared" si="139"/>
        <v>#REF!</v>
      </c>
      <c r="N332" s="35" t="e">
        <f t="shared" si="139"/>
        <v>#REF!</v>
      </c>
      <c r="O332" s="35" t="e">
        <f t="shared" si="139"/>
        <v>#REF!</v>
      </c>
      <c r="P332" s="35" t="e">
        <f t="shared" si="139"/>
        <v>#REF!</v>
      </c>
      <c r="Q332" s="35" t="e">
        <f t="shared" si="139"/>
        <v>#REF!</v>
      </c>
      <c r="R332" s="35">
        <f t="shared" si="139"/>
        <v>160</v>
      </c>
      <c r="S332" s="12"/>
      <c r="T332" s="13"/>
    </row>
    <row r="333" spans="1:20" s="187" customFormat="1" ht="41.25" customHeight="1">
      <c r="A333" s="199" t="s">
        <v>401</v>
      </c>
      <c r="B333" s="200" t="s">
        <v>109</v>
      </c>
      <c r="C333" s="200" t="s">
        <v>142</v>
      </c>
      <c r="D333" s="201" t="s">
        <v>202</v>
      </c>
      <c r="E333" s="201" t="s">
        <v>142</v>
      </c>
      <c r="F333" s="228" t="s">
        <v>116</v>
      </c>
      <c r="G333" s="228" t="s">
        <v>326</v>
      </c>
      <c r="H333" s="202" t="s">
        <v>327</v>
      </c>
      <c r="I333" s="202"/>
      <c r="J333" s="203">
        <f t="shared" ref="J333:R336" si="140">J334</f>
        <v>60</v>
      </c>
      <c r="K333" s="203">
        <f t="shared" si="140"/>
        <v>0</v>
      </c>
      <c r="L333" s="203">
        <f t="shared" si="140"/>
        <v>0</v>
      </c>
      <c r="M333" s="203">
        <f t="shared" si="140"/>
        <v>0</v>
      </c>
      <c r="N333" s="203">
        <f t="shared" si="140"/>
        <v>60</v>
      </c>
      <c r="O333" s="203">
        <f t="shared" si="140"/>
        <v>0</v>
      </c>
      <c r="P333" s="203">
        <f t="shared" si="140"/>
        <v>0</v>
      </c>
      <c r="Q333" s="203">
        <f t="shared" si="140"/>
        <v>0</v>
      </c>
      <c r="R333" s="203">
        <f t="shared" si="140"/>
        <v>60</v>
      </c>
      <c r="S333" s="12"/>
      <c r="T333" s="13"/>
    </row>
    <row r="334" spans="1:20" s="15" customFormat="1" ht="27" customHeight="1">
      <c r="A334" s="79" t="s">
        <v>337</v>
      </c>
      <c r="B334" s="80" t="s">
        <v>109</v>
      </c>
      <c r="C334" s="80" t="s">
        <v>142</v>
      </c>
      <c r="D334" s="87" t="s">
        <v>202</v>
      </c>
      <c r="E334" s="87" t="s">
        <v>142</v>
      </c>
      <c r="F334" s="229" t="s">
        <v>116</v>
      </c>
      <c r="G334" s="229" t="s">
        <v>326</v>
      </c>
      <c r="H334" s="204" t="s">
        <v>338</v>
      </c>
      <c r="I334" s="204"/>
      <c r="J334" s="34">
        <f t="shared" si="140"/>
        <v>60</v>
      </c>
      <c r="K334" s="34">
        <f t="shared" si="140"/>
        <v>0</v>
      </c>
      <c r="L334" s="34">
        <f t="shared" si="140"/>
        <v>0</v>
      </c>
      <c r="M334" s="34">
        <f t="shared" si="140"/>
        <v>0</v>
      </c>
      <c r="N334" s="34">
        <f t="shared" si="140"/>
        <v>60</v>
      </c>
      <c r="O334" s="34">
        <f t="shared" si="140"/>
        <v>0</v>
      </c>
      <c r="P334" s="34">
        <f t="shared" si="140"/>
        <v>0</v>
      </c>
      <c r="Q334" s="34">
        <f t="shared" si="140"/>
        <v>0</v>
      </c>
      <c r="R334" s="34">
        <f t="shared" si="140"/>
        <v>60</v>
      </c>
      <c r="S334" s="12"/>
      <c r="T334" s="13"/>
    </row>
    <row r="335" spans="1:20" s="19" customFormat="1" ht="25.5" customHeight="1">
      <c r="A335" s="20" t="s">
        <v>132</v>
      </c>
      <c r="B335" s="16" t="s">
        <v>109</v>
      </c>
      <c r="C335" s="16" t="s">
        <v>142</v>
      </c>
      <c r="D335" s="17" t="s">
        <v>202</v>
      </c>
      <c r="E335" s="17" t="s">
        <v>142</v>
      </c>
      <c r="F335" s="188" t="s">
        <v>116</v>
      </c>
      <c r="G335" s="188" t="s">
        <v>326</v>
      </c>
      <c r="H335" s="3" t="s">
        <v>338</v>
      </c>
      <c r="I335" s="3" t="s">
        <v>133</v>
      </c>
      <c r="J335" s="33">
        <f t="shared" si="140"/>
        <v>60</v>
      </c>
      <c r="K335" s="33">
        <f t="shared" si="140"/>
        <v>0</v>
      </c>
      <c r="L335" s="33">
        <f t="shared" si="140"/>
        <v>0</v>
      </c>
      <c r="M335" s="33">
        <f t="shared" si="140"/>
        <v>0</v>
      </c>
      <c r="N335" s="33">
        <f t="shared" si="140"/>
        <v>60</v>
      </c>
      <c r="O335" s="33">
        <f t="shared" si="140"/>
        <v>0</v>
      </c>
      <c r="P335" s="33">
        <f t="shared" si="140"/>
        <v>0</v>
      </c>
      <c r="Q335" s="33">
        <f t="shared" si="140"/>
        <v>0</v>
      </c>
      <c r="R335" s="33">
        <f t="shared" si="140"/>
        <v>60</v>
      </c>
      <c r="S335" s="12"/>
      <c r="T335" s="13"/>
    </row>
    <row r="336" spans="1:20" s="85" customFormat="1" ht="23.25" customHeight="1">
      <c r="A336" s="189" t="s">
        <v>134</v>
      </c>
      <c r="B336" s="190" t="s">
        <v>109</v>
      </c>
      <c r="C336" s="190" t="s">
        <v>142</v>
      </c>
      <c r="D336" s="191" t="s">
        <v>202</v>
      </c>
      <c r="E336" s="191" t="s">
        <v>142</v>
      </c>
      <c r="F336" s="192" t="s">
        <v>116</v>
      </c>
      <c r="G336" s="192" t="s">
        <v>326</v>
      </c>
      <c r="H336" s="193" t="s">
        <v>338</v>
      </c>
      <c r="I336" s="193" t="s">
        <v>135</v>
      </c>
      <c r="J336" s="41">
        <f t="shared" si="140"/>
        <v>60</v>
      </c>
      <c r="K336" s="41">
        <f t="shared" si="140"/>
        <v>0</v>
      </c>
      <c r="L336" s="41">
        <f t="shared" si="140"/>
        <v>0</v>
      </c>
      <c r="M336" s="41">
        <f t="shared" si="140"/>
        <v>0</v>
      </c>
      <c r="N336" s="41">
        <f t="shared" si="140"/>
        <v>60</v>
      </c>
      <c r="O336" s="41">
        <f t="shared" si="140"/>
        <v>0</v>
      </c>
      <c r="P336" s="41">
        <f t="shared" si="140"/>
        <v>0</v>
      </c>
      <c r="Q336" s="41">
        <f t="shared" si="140"/>
        <v>0</v>
      </c>
      <c r="R336" s="41">
        <f t="shared" si="140"/>
        <v>60</v>
      </c>
      <c r="S336" s="12"/>
      <c r="T336" s="13"/>
    </row>
    <row r="337" spans="1:20" s="19" customFormat="1" ht="14.25" hidden="1" customHeight="1">
      <c r="A337" s="4" t="s">
        <v>203</v>
      </c>
      <c r="B337" s="38"/>
      <c r="C337" s="38"/>
      <c r="D337" s="39"/>
      <c r="E337" s="39"/>
      <c r="F337" s="194"/>
      <c r="G337" s="194"/>
      <c r="H337" s="195"/>
      <c r="I337" s="195" t="s">
        <v>373</v>
      </c>
      <c r="J337" s="205">
        <v>60</v>
      </c>
      <c r="K337" s="205"/>
      <c r="L337" s="205"/>
      <c r="M337" s="205"/>
      <c r="N337" s="2">
        <f>SUM(J337:M337)</f>
        <v>60</v>
      </c>
      <c r="O337" s="205"/>
      <c r="P337" s="205"/>
      <c r="Q337" s="205"/>
      <c r="R337" s="60">
        <v>60</v>
      </c>
      <c r="S337" s="12"/>
      <c r="T337" s="13"/>
    </row>
    <row r="338" spans="1:20" s="85" customFormat="1" ht="27" customHeight="1">
      <c r="A338" s="126" t="s">
        <v>402</v>
      </c>
      <c r="B338" s="200" t="s">
        <v>109</v>
      </c>
      <c r="C338" s="200" t="s">
        <v>142</v>
      </c>
      <c r="D338" s="201" t="s">
        <v>202</v>
      </c>
      <c r="E338" s="127" t="s">
        <v>142</v>
      </c>
      <c r="F338" s="128" t="s">
        <v>131</v>
      </c>
      <c r="G338" s="128" t="s">
        <v>326</v>
      </c>
      <c r="H338" s="129" t="s">
        <v>327</v>
      </c>
      <c r="I338" s="129"/>
      <c r="J338" s="239" t="e">
        <f t="shared" ref="J338:R338" si="141">J339+J347</f>
        <v>#REF!</v>
      </c>
      <c r="K338" s="239" t="e">
        <f t="shared" si="141"/>
        <v>#REF!</v>
      </c>
      <c r="L338" s="239" t="e">
        <f t="shared" si="141"/>
        <v>#REF!</v>
      </c>
      <c r="M338" s="239" t="e">
        <f t="shared" si="141"/>
        <v>#REF!</v>
      </c>
      <c r="N338" s="239" t="e">
        <f t="shared" si="141"/>
        <v>#REF!</v>
      </c>
      <c r="O338" s="239" t="e">
        <f t="shared" si="141"/>
        <v>#REF!</v>
      </c>
      <c r="P338" s="239" t="e">
        <f t="shared" si="141"/>
        <v>#REF!</v>
      </c>
      <c r="Q338" s="239" t="e">
        <f t="shared" si="141"/>
        <v>#REF!</v>
      </c>
      <c r="R338" s="239">
        <f t="shared" si="141"/>
        <v>100</v>
      </c>
      <c r="S338" s="12"/>
      <c r="T338" s="13"/>
    </row>
    <row r="339" spans="1:20" s="85" customFormat="1" ht="15" customHeight="1">
      <c r="A339" s="20" t="s">
        <v>205</v>
      </c>
      <c r="B339" s="16" t="s">
        <v>109</v>
      </c>
      <c r="C339" s="16" t="s">
        <v>142</v>
      </c>
      <c r="D339" s="17" t="s">
        <v>202</v>
      </c>
      <c r="E339" s="28" t="s">
        <v>142</v>
      </c>
      <c r="F339" s="29" t="s">
        <v>131</v>
      </c>
      <c r="G339" s="29" t="s">
        <v>326</v>
      </c>
      <c r="H339" s="1" t="s">
        <v>340</v>
      </c>
      <c r="I339" s="18"/>
      <c r="J339" s="32" t="e">
        <f>J340+J344</f>
        <v>#REF!</v>
      </c>
      <c r="K339" s="32" t="e">
        <f>K340+K344</f>
        <v>#REF!</v>
      </c>
      <c r="L339" s="32" t="e">
        <f t="shared" ref="L339:R339" si="142">L340+L344</f>
        <v>#REF!</v>
      </c>
      <c r="M339" s="32" t="e">
        <f t="shared" si="142"/>
        <v>#REF!</v>
      </c>
      <c r="N339" s="32" t="e">
        <f t="shared" si="142"/>
        <v>#REF!</v>
      </c>
      <c r="O339" s="32" t="e">
        <f t="shared" si="142"/>
        <v>#REF!</v>
      </c>
      <c r="P339" s="32" t="e">
        <f t="shared" si="142"/>
        <v>#REF!</v>
      </c>
      <c r="Q339" s="32" t="e">
        <f t="shared" si="142"/>
        <v>#REF!</v>
      </c>
      <c r="R339" s="32">
        <f t="shared" si="142"/>
        <v>100</v>
      </c>
      <c r="S339" s="12"/>
      <c r="T339" s="13"/>
    </row>
    <row r="340" spans="1:20" s="85" customFormat="1" ht="22.5" hidden="1" customHeight="1">
      <c r="A340" s="20" t="s">
        <v>132</v>
      </c>
      <c r="B340" s="16" t="s">
        <v>109</v>
      </c>
      <c r="C340" s="16" t="s">
        <v>142</v>
      </c>
      <c r="D340" s="17" t="s">
        <v>202</v>
      </c>
      <c r="E340" s="28" t="s">
        <v>142</v>
      </c>
      <c r="F340" s="29" t="s">
        <v>131</v>
      </c>
      <c r="G340" s="29" t="s">
        <v>326</v>
      </c>
      <c r="H340" s="1" t="s">
        <v>340</v>
      </c>
      <c r="I340" s="18">
        <v>200</v>
      </c>
      <c r="J340" s="32">
        <f>J341</f>
        <v>29.8</v>
      </c>
      <c r="K340" s="32">
        <f>K341</f>
        <v>0</v>
      </c>
      <c r="L340" s="32">
        <f t="shared" ref="L340:R340" si="143">L341</f>
        <v>0</v>
      </c>
      <c r="M340" s="32">
        <f t="shared" si="143"/>
        <v>0</v>
      </c>
      <c r="N340" s="32">
        <f t="shared" si="143"/>
        <v>29.8</v>
      </c>
      <c r="O340" s="32">
        <f t="shared" si="143"/>
        <v>0</v>
      </c>
      <c r="P340" s="32">
        <f t="shared" si="143"/>
        <v>0</v>
      </c>
      <c r="Q340" s="32">
        <f t="shared" si="143"/>
        <v>0</v>
      </c>
      <c r="R340" s="32">
        <f t="shared" si="143"/>
        <v>0</v>
      </c>
      <c r="S340" s="12"/>
      <c r="T340" s="13"/>
    </row>
    <row r="341" spans="1:20" s="26" customFormat="1" ht="22.5" hidden="1" customHeight="1">
      <c r="A341" s="189" t="s">
        <v>134</v>
      </c>
      <c r="B341" s="190" t="s">
        <v>109</v>
      </c>
      <c r="C341" s="190" t="s">
        <v>142</v>
      </c>
      <c r="D341" s="191" t="s">
        <v>202</v>
      </c>
      <c r="E341" s="209" t="s">
        <v>142</v>
      </c>
      <c r="F341" s="210" t="s">
        <v>131</v>
      </c>
      <c r="G341" s="210" t="s">
        <v>326</v>
      </c>
      <c r="H341" s="211" t="s">
        <v>340</v>
      </c>
      <c r="I341" s="62">
        <v>240</v>
      </c>
      <c r="J341" s="205">
        <f>J342+J343</f>
        <v>29.8</v>
      </c>
      <c r="K341" s="205">
        <f>K342+K343</f>
        <v>0</v>
      </c>
      <c r="L341" s="205">
        <f t="shared" ref="L341:R341" si="144">L342+L343</f>
        <v>0</v>
      </c>
      <c r="M341" s="205">
        <f t="shared" si="144"/>
        <v>0</v>
      </c>
      <c r="N341" s="205">
        <f t="shared" si="144"/>
        <v>29.8</v>
      </c>
      <c r="O341" s="205">
        <f t="shared" si="144"/>
        <v>0</v>
      </c>
      <c r="P341" s="205">
        <f t="shared" si="144"/>
        <v>0</v>
      </c>
      <c r="Q341" s="205">
        <f t="shared" si="144"/>
        <v>0</v>
      </c>
      <c r="R341" s="205">
        <f t="shared" si="144"/>
        <v>0</v>
      </c>
      <c r="S341" s="12"/>
      <c r="T341" s="13"/>
    </row>
    <row r="342" spans="1:20" s="26" customFormat="1" ht="16.5" hidden="1" customHeight="1">
      <c r="A342" s="43" t="s">
        <v>396</v>
      </c>
      <c r="B342" s="190"/>
      <c r="C342" s="190"/>
      <c r="D342" s="191"/>
      <c r="E342" s="209"/>
      <c r="F342" s="210"/>
      <c r="G342" s="210"/>
      <c r="H342" s="211"/>
      <c r="I342" s="62">
        <v>244</v>
      </c>
      <c r="J342" s="205">
        <v>15.8</v>
      </c>
      <c r="K342" s="205"/>
      <c r="L342" s="205"/>
      <c r="M342" s="205"/>
      <c r="N342" s="2">
        <f>SUM(J342:M342)</f>
        <v>15.8</v>
      </c>
      <c r="O342" s="205"/>
      <c r="P342" s="205"/>
      <c r="Q342" s="205"/>
      <c r="R342" s="216">
        <v>0</v>
      </c>
      <c r="S342" s="12"/>
      <c r="T342" s="13"/>
    </row>
    <row r="343" spans="1:20" s="26" customFormat="1" ht="15.75" hidden="1" customHeight="1">
      <c r="A343" s="43" t="s">
        <v>397</v>
      </c>
      <c r="B343" s="190"/>
      <c r="C343" s="190"/>
      <c r="D343" s="191"/>
      <c r="E343" s="209"/>
      <c r="F343" s="210"/>
      <c r="G343" s="210"/>
      <c r="H343" s="211"/>
      <c r="I343" s="62">
        <v>244</v>
      </c>
      <c r="J343" s="205">
        <v>14</v>
      </c>
      <c r="K343" s="205"/>
      <c r="L343" s="205"/>
      <c r="M343" s="205"/>
      <c r="N343" s="2">
        <f>SUM(J343:M343)</f>
        <v>14</v>
      </c>
      <c r="O343" s="205"/>
      <c r="P343" s="205"/>
      <c r="Q343" s="205"/>
      <c r="R343" s="216">
        <v>0</v>
      </c>
      <c r="S343" s="12"/>
      <c r="T343" s="13"/>
    </row>
    <row r="344" spans="1:20" s="85" customFormat="1" ht="13.5" customHeight="1">
      <c r="A344" s="20" t="s">
        <v>136</v>
      </c>
      <c r="B344" s="16" t="s">
        <v>109</v>
      </c>
      <c r="C344" s="16" t="s">
        <v>142</v>
      </c>
      <c r="D344" s="17" t="s">
        <v>202</v>
      </c>
      <c r="E344" s="28" t="s">
        <v>142</v>
      </c>
      <c r="F344" s="29" t="s">
        <v>131</v>
      </c>
      <c r="G344" s="29" t="s">
        <v>326</v>
      </c>
      <c r="H344" s="1" t="s">
        <v>340</v>
      </c>
      <c r="I344" s="18">
        <v>800</v>
      </c>
      <c r="J344" s="32" t="e">
        <f t="shared" ref="J344:R344" si="145">J345</f>
        <v>#REF!</v>
      </c>
      <c r="K344" s="32" t="e">
        <f t="shared" si="145"/>
        <v>#REF!</v>
      </c>
      <c r="L344" s="32" t="e">
        <f t="shared" si="145"/>
        <v>#REF!</v>
      </c>
      <c r="M344" s="32" t="e">
        <f t="shared" si="145"/>
        <v>#REF!</v>
      </c>
      <c r="N344" s="32" t="e">
        <f t="shared" si="145"/>
        <v>#REF!</v>
      </c>
      <c r="O344" s="32" t="e">
        <f t="shared" si="145"/>
        <v>#REF!</v>
      </c>
      <c r="P344" s="32" t="e">
        <f t="shared" si="145"/>
        <v>#REF!</v>
      </c>
      <c r="Q344" s="32" t="e">
        <f t="shared" si="145"/>
        <v>#REF!</v>
      </c>
      <c r="R344" s="32">
        <f t="shared" si="145"/>
        <v>100</v>
      </c>
      <c r="S344" s="12"/>
      <c r="T344" s="13"/>
    </row>
    <row r="345" spans="1:20" s="26" customFormat="1" ht="27" customHeight="1">
      <c r="A345" s="189" t="s">
        <v>383</v>
      </c>
      <c r="B345" s="190" t="s">
        <v>109</v>
      </c>
      <c r="C345" s="190" t="s">
        <v>142</v>
      </c>
      <c r="D345" s="191" t="s">
        <v>202</v>
      </c>
      <c r="E345" s="209" t="s">
        <v>142</v>
      </c>
      <c r="F345" s="210" t="s">
        <v>131</v>
      </c>
      <c r="G345" s="210" t="s">
        <v>326</v>
      </c>
      <c r="H345" s="211" t="s">
        <v>340</v>
      </c>
      <c r="I345" s="62">
        <v>810</v>
      </c>
      <c r="J345" s="205" t="e">
        <f>#REF!</f>
        <v>#REF!</v>
      </c>
      <c r="K345" s="205" t="e">
        <f>#REF!</f>
        <v>#REF!</v>
      </c>
      <c r="L345" s="205" t="e">
        <f>#REF!</f>
        <v>#REF!</v>
      </c>
      <c r="M345" s="205" t="e">
        <f>#REF!</f>
        <v>#REF!</v>
      </c>
      <c r="N345" s="205" t="e">
        <f>#REF!</f>
        <v>#REF!</v>
      </c>
      <c r="O345" s="205" t="e">
        <f>#REF!</f>
        <v>#REF!</v>
      </c>
      <c r="P345" s="205" t="e">
        <f>#REF!</f>
        <v>#REF!</v>
      </c>
      <c r="Q345" s="205" t="e">
        <f>#REF!</f>
        <v>#REF!</v>
      </c>
      <c r="R345" s="205">
        <f>SUM(R346:R346)</f>
        <v>100</v>
      </c>
      <c r="S345" s="12"/>
      <c r="T345" s="13"/>
    </row>
    <row r="346" spans="1:20" s="26" customFormat="1" ht="32.25" hidden="1" customHeight="1">
      <c r="A346" s="43" t="s">
        <v>643</v>
      </c>
      <c r="B346" s="190"/>
      <c r="C346" s="190"/>
      <c r="D346" s="191"/>
      <c r="E346" s="209"/>
      <c r="F346" s="210"/>
      <c r="G346" s="210"/>
      <c r="H346" s="211"/>
      <c r="I346" s="62">
        <v>813</v>
      </c>
      <c r="J346" s="205">
        <v>9.3000000000000007</v>
      </c>
      <c r="K346" s="205"/>
      <c r="L346" s="205"/>
      <c r="M346" s="205"/>
      <c r="N346" s="2">
        <f>SUM(J346:M346)</f>
        <v>9.3000000000000007</v>
      </c>
      <c r="O346" s="205"/>
      <c r="P346" s="205"/>
      <c r="Q346" s="205"/>
      <c r="R346" s="216">
        <v>100</v>
      </c>
      <c r="S346" s="12"/>
      <c r="T346" s="13"/>
    </row>
    <row r="347" spans="1:20" s="85" customFormat="1" ht="64.5" hidden="1" customHeight="1">
      <c r="A347" s="20" t="s">
        <v>725</v>
      </c>
      <c r="B347" s="16" t="s">
        <v>109</v>
      </c>
      <c r="C347" s="16" t="s">
        <v>142</v>
      </c>
      <c r="D347" s="17" t="s">
        <v>202</v>
      </c>
      <c r="E347" s="28" t="s">
        <v>142</v>
      </c>
      <c r="F347" s="29" t="s">
        <v>131</v>
      </c>
      <c r="G347" s="29" t="s">
        <v>326</v>
      </c>
      <c r="H347" s="1" t="s">
        <v>724</v>
      </c>
      <c r="I347" s="18"/>
      <c r="J347" s="32" t="e">
        <f t="shared" ref="J347:R347" si="146">J348+J351</f>
        <v>#REF!</v>
      </c>
      <c r="K347" s="32" t="e">
        <f t="shared" si="146"/>
        <v>#REF!</v>
      </c>
      <c r="L347" s="32" t="e">
        <f t="shared" si="146"/>
        <v>#REF!</v>
      </c>
      <c r="M347" s="32" t="e">
        <f t="shared" si="146"/>
        <v>#REF!</v>
      </c>
      <c r="N347" s="32" t="e">
        <f t="shared" si="146"/>
        <v>#REF!</v>
      </c>
      <c r="O347" s="32" t="e">
        <f t="shared" si="146"/>
        <v>#REF!</v>
      </c>
      <c r="P347" s="32" t="e">
        <f t="shared" si="146"/>
        <v>#REF!</v>
      </c>
      <c r="Q347" s="32" t="e">
        <f t="shared" si="146"/>
        <v>#REF!</v>
      </c>
      <c r="R347" s="32">
        <f t="shared" si="146"/>
        <v>0</v>
      </c>
      <c r="S347" s="12"/>
      <c r="T347" s="13"/>
    </row>
    <row r="348" spans="1:20" s="85" customFormat="1" ht="24.75" hidden="1" customHeight="1">
      <c r="A348" s="20" t="s">
        <v>132</v>
      </c>
      <c r="B348" s="16" t="s">
        <v>109</v>
      </c>
      <c r="C348" s="16" t="s">
        <v>142</v>
      </c>
      <c r="D348" s="17" t="s">
        <v>202</v>
      </c>
      <c r="E348" s="28" t="s">
        <v>142</v>
      </c>
      <c r="F348" s="29" t="s">
        <v>131</v>
      </c>
      <c r="G348" s="29" t="s">
        <v>326</v>
      </c>
      <c r="H348" s="1" t="s">
        <v>724</v>
      </c>
      <c r="I348" s="18">
        <v>200</v>
      </c>
      <c r="J348" s="32">
        <f t="shared" ref="J348:R348" si="147">J349</f>
        <v>0</v>
      </c>
      <c r="K348" s="32">
        <f t="shared" si="147"/>
        <v>0</v>
      </c>
      <c r="L348" s="32">
        <f t="shared" si="147"/>
        <v>0</v>
      </c>
      <c r="M348" s="32">
        <f t="shared" si="147"/>
        <v>0</v>
      </c>
      <c r="N348" s="32">
        <f t="shared" si="147"/>
        <v>0</v>
      </c>
      <c r="O348" s="32">
        <f t="shared" si="147"/>
        <v>0</v>
      </c>
      <c r="P348" s="32">
        <f t="shared" si="147"/>
        <v>0</v>
      </c>
      <c r="Q348" s="32">
        <f t="shared" si="147"/>
        <v>0</v>
      </c>
      <c r="R348" s="32">
        <f t="shared" si="147"/>
        <v>0</v>
      </c>
      <c r="S348" s="12"/>
      <c r="T348" s="13"/>
    </row>
    <row r="349" spans="1:20" s="26" customFormat="1" ht="22.5" hidden="1" customHeight="1">
      <c r="A349" s="189" t="s">
        <v>134</v>
      </c>
      <c r="B349" s="190" t="s">
        <v>109</v>
      </c>
      <c r="C349" s="190" t="s">
        <v>142</v>
      </c>
      <c r="D349" s="191" t="s">
        <v>202</v>
      </c>
      <c r="E349" s="209" t="s">
        <v>142</v>
      </c>
      <c r="F349" s="210" t="s">
        <v>131</v>
      </c>
      <c r="G349" s="210" t="s">
        <v>326</v>
      </c>
      <c r="H349" s="211" t="s">
        <v>724</v>
      </c>
      <c r="I349" s="62">
        <v>240</v>
      </c>
      <c r="J349" s="205">
        <f t="shared" ref="J349:R349" si="148">J350</f>
        <v>0</v>
      </c>
      <c r="K349" s="205">
        <f t="shared" si="148"/>
        <v>0</v>
      </c>
      <c r="L349" s="205">
        <f t="shared" si="148"/>
        <v>0</v>
      </c>
      <c r="M349" s="205">
        <f t="shared" si="148"/>
        <v>0</v>
      </c>
      <c r="N349" s="205">
        <f t="shared" si="148"/>
        <v>0</v>
      </c>
      <c r="O349" s="205">
        <f t="shared" si="148"/>
        <v>0</v>
      </c>
      <c r="P349" s="205">
        <f t="shared" si="148"/>
        <v>0</v>
      </c>
      <c r="Q349" s="205">
        <f t="shared" si="148"/>
        <v>0</v>
      </c>
      <c r="R349" s="205">
        <f t="shared" si="148"/>
        <v>0</v>
      </c>
      <c r="S349" s="12"/>
      <c r="T349" s="13"/>
    </row>
    <row r="350" spans="1:20" s="26" customFormat="1" ht="15" hidden="1" customHeight="1">
      <c r="A350" s="43"/>
      <c r="B350" s="190"/>
      <c r="C350" s="190"/>
      <c r="D350" s="191"/>
      <c r="E350" s="209"/>
      <c r="F350" s="210"/>
      <c r="G350" s="210"/>
      <c r="H350" s="211"/>
      <c r="I350" s="62"/>
      <c r="J350" s="205"/>
      <c r="K350" s="205"/>
      <c r="L350" s="205"/>
      <c r="M350" s="205"/>
      <c r="N350" s="2">
        <f>SUM(J350:M350)</f>
        <v>0</v>
      </c>
      <c r="O350" s="205"/>
      <c r="P350" s="205"/>
      <c r="Q350" s="205"/>
      <c r="R350" s="2">
        <f>N350+Q350</f>
        <v>0</v>
      </c>
      <c r="S350" s="12"/>
      <c r="T350" s="13"/>
    </row>
    <row r="351" spans="1:20" s="85" customFormat="1" ht="13.5" hidden="1" customHeight="1">
      <c r="A351" s="20" t="s">
        <v>136</v>
      </c>
      <c r="B351" s="16" t="s">
        <v>109</v>
      </c>
      <c r="C351" s="16" t="s">
        <v>142</v>
      </c>
      <c r="D351" s="17" t="s">
        <v>202</v>
      </c>
      <c r="E351" s="28" t="s">
        <v>142</v>
      </c>
      <c r="F351" s="29" t="s">
        <v>131</v>
      </c>
      <c r="G351" s="29" t="s">
        <v>326</v>
      </c>
      <c r="H351" s="1" t="s">
        <v>724</v>
      </c>
      <c r="I351" s="18">
        <v>800</v>
      </c>
      <c r="J351" s="32" t="e">
        <f>J352</f>
        <v>#REF!</v>
      </c>
      <c r="K351" s="32" t="e">
        <f>K352</f>
        <v>#REF!</v>
      </c>
      <c r="L351" s="32" t="e">
        <f t="shared" ref="L351:R351" si="149">L352</f>
        <v>#REF!</v>
      </c>
      <c r="M351" s="32" t="e">
        <f t="shared" si="149"/>
        <v>#REF!</v>
      </c>
      <c r="N351" s="32" t="e">
        <f t="shared" si="149"/>
        <v>#REF!</v>
      </c>
      <c r="O351" s="32" t="e">
        <f t="shared" si="149"/>
        <v>#REF!</v>
      </c>
      <c r="P351" s="32" t="e">
        <f t="shared" si="149"/>
        <v>#REF!</v>
      </c>
      <c r="Q351" s="32" t="e">
        <f t="shared" si="149"/>
        <v>#REF!</v>
      </c>
      <c r="R351" s="32">
        <f t="shared" si="149"/>
        <v>0</v>
      </c>
      <c r="S351" s="12"/>
      <c r="T351" s="13"/>
    </row>
    <row r="352" spans="1:20" s="26" customFormat="1" ht="36.75" hidden="1" customHeight="1">
      <c r="A352" s="189" t="s">
        <v>383</v>
      </c>
      <c r="B352" s="190" t="s">
        <v>109</v>
      </c>
      <c r="C352" s="190" t="s">
        <v>142</v>
      </c>
      <c r="D352" s="191" t="s">
        <v>202</v>
      </c>
      <c r="E352" s="209" t="s">
        <v>142</v>
      </c>
      <c r="F352" s="210" t="s">
        <v>131</v>
      </c>
      <c r="G352" s="210" t="s">
        <v>326</v>
      </c>
      <c r="H352" s="211" t="s">
        <v>724</v>
      </c>
      <c r="I352" s="62">
        <v>810</v>
      </c>
      <c r="J352" s="205" t="e">
        <f>J353+#REF!+#REF!+#REF!</f>
        <v>#REF!</v>
      </c>
      <c r="K352" s="205" t="e">
        <f>K353+#REF!+#REF!+#REF!</f>
        <v>#REF!</v>
      </c>
      <c r="L352" s="205" t="e">
        <f>L353+#REF!+#REF!+#REF!</f>
        <v>#REF!</v>
      </c>
      <c r="M352" s="205" t="e">
        <f>M353+#REF!+#REF!+#REF!</f>
        <v>#REF!</v>
      </c>
      <c r="N352" s="205" t="e">
        <f>N353+#REF!+#REF!+#REF!</f>
        <v>#REF!</v>
      </c>
      <c r="O352" s="205" t="e">
        <f>O353+#REF!+#REF!+#REF!</f>
        <v>#REF!</v>
      </c>
      <c r="P352" s="205" t="e">
        <f>P353+#REF!+#REF!+#REF!</f>
        <v>#REF!</v>
      </c>
      <c r="Q352" s="205" t="e">
        <f>Q353+#REF!+#REF!+#REF!</f>
        <v>#REF!</v>
      </c>
      <c r="R352" s="205">
        <f>R353</f>
        <v>0</v>
      </c>
      <c r="S352" s="12"/>
      <c r="T352" s="13"/>
    </row>
    <row r="353" spans="1:20" s="26" customFormat="1" ht="15.75" hidden="1" customHeight="1">
      <c r="A353" s="43"/>
      <c r="B353" s="190"/>
      <c r="C353" s="190"/>
      <c r="D353" s="191"/>
      <c r="E353" s="209"/>
      <c r="F353" s="210"/>
      <c r="G353" s="210"/>
      <c r="H353" s="211"/>
      <c r="I353" s="62"/>
      <c r="J353" s="205"/>
      <c r="K353" s="205"/>
      <c r="L353" s="205"/>
      <c r="M353" s="205"/>
      <c r="N353" s="2">
        <f>SUM(J353:M353)</f>
        <v>0</v>
      </c>
      <c r="O353" s="205"/>
      <c r="P353" s="205"/>
      <c r="Q353" s="205"/>
      <c r="R353" s="2"/>
      <c r="S353" s="12"/>
      <c r="T353" s="13"/>
    </row>
    <row r="354" spans="1:20" s="85" customFormat="1" ht="27" hidden="1" customHeight="1">
      <c r="A354" s="126" t="s">
        <v>644</v>
      </c>
      <c r="B354" s="200" t="s">
        <v>109</v>
      </c>
      <c r="C354" s="200" t="s">
        <v>142</v>
      </c>
      <c r="D354" s="201" t="s">
        <v>202</v>
      </c>
      <c r="E354" s="127" t="s">
        <v>142</v>
      </c>
      <c r="F354" s="128" t="s">
        <v>216</v>
      </c>
      <c r="G354" s="128" t="s">
        <v>326</v>
      </c>
      <c r="H354" s="129" t="s">
        <v>327</v>
      </c>
      <c r="I354" s="129"/>
      <c r="J354" s="239">
        <f t="shared" ref="J354:R357" si="150">J355</f>
        <v>0</v>
      </c>
      <c r="K354" s="239">
        <f t="shared" si="150"/>
        <v>0</v>
      </c>
      <c r="L354" s="239">
        <f t="shared" si="150"/>
        <v>0</v>
      </c>
      <c r="M354" s="239">
        <f t="shared" si="150"/>
        <v>0</v>
      </c>
      <c r="N354" s="239">
        <f t="shared" si="150"/>
        <v>0</v>
      </c>
      <c r="O354" s="239">
        <f t="shared" si="150"/>
        <v>0</v>
      </c>
      <c r="P354" s="239">
        <f t="shared" si="150"/>
        <v>0</v>
      </c>
      <c r="Q354" s="239">
        <f t="shared" si="150"/>
        <v>0</v>
      </c>
      <c r="R354" s="239">
        <f t="shared" si="150"/>
        <v>0</v>
      </c>
      <c r="S354" s="12"/>
      <c r="T354" s="13"/>
    </row>
    <row r="355" spans="1:20" s="15" customFormat="1" ht="25.5" hidden="1" customHeight="1">
      <c r="A355" s="79" t="s">
        <v>337</v>
      </c>
      <c r="B355" s="80" t="s">
        <v>109</v>
      </c>
      <c r="C355" s="80" t="s">
        <v>142</v>
      </c>
      <c r="D355" s="87" t="s">
        <v>202</v>
      </c>
      <c r="E355" s="87" t="s">
        <v>142</v>
      </c>
      <c r="F355" s="229" t="s">
        <v>216</v>
      </c>
      <c r="G355" s="229" t="s">
        <v>326</v>
      </c>
      <c r="H355" s="204" t="s">
        <v>338</v>
      </c>
      <c r="I355" s="204"/>
      <c r="J355" s="34">
        <f t="shared" si="150"/>
        <v>0</v>
      </c>
      <c r="K355" s="34">
        <f t="shared" si="150"/>
        <v>0</v>
      </c>
      <c r="L355" s="34">
        <f t="shared" si="150"/>
        <v>0</v>
      </c>
      <c r="M355" s="34">
        <f t="shared" si="150"/>
        <v>0</v>
      </c>
      <c r="N355" s="34">
        <f t="shared" si="150"/>
        <v>0</v>
      </c>
      <c r="O355" s="34">
        <f t="shared" si="150"/>
        <v>0</v>
      </c>
      <c r="P355" s="34">
        <f t="shared" si="150"/>
        <v>0</v>
      </c>
      <c r="Q355" s="34">
        <f t="shared" si="150"/>
        <v>0</v>
      </c>
      <c r="R355" s="34">
        <f t="shared" si="150"/>
        <v>0</v>
      </c>
      <c r="S355" s="12"/>
      <c r="T355" s="13"/>
    </row>
    <row r="356" spans="1:20" s="19" customFormat="1" ht="25.5" hidden="1" customHeight="1">
      <c r="A356" s="20" t="s">
        <v>132</v>
      </c>
      <c r="B356" s="16" t="s">
        <v>109</v>
      </c>
      <c r="C356" s="16" t="s">
        <v>142</v>
      </c>
      <c r="D356" s="17" t="s">
        <v>202</v>
      </c>
      <c r="E356" s="17" t="s">
        <v>142</v>
      </c>
      <c r="F356" s="188" t="s">
        <v>216</v>
      </c>
      <c r="G356" s="188" t="s">
        <v>326</v>
      </c>
      <c r="H356" s="3" t="s">
        <v>338</v>
      </c>
      <c r="I356" s="3" t="s">
        <v>133</v>
      </c>
      <c r="J356" s="33">
        <f t="shared" si="150"/>
        <v>0</v>
      </c>
      <c r="K356" s="33">
        <f t="shared" si="150"/>
        <v>0</v>
      </c>
      <c r="L356" s="33">
        <f t="shared" si="150"/>
        <v>0</v>
      </c>
      <c r="M356" s="33">
        <f t="shared" si="150"/>
        <v>0</v>
      </c>
      <c r="N356" s="33">
        <f t="shared" si="150"/>
        <v>0</v>
      </c>
      <c r="O356" s="33">
        <f t="shared" si="150"/>
        <v>0</v>
      </c>
      <c r="P356" s="33">
        <f t="shared" si="150"/>
        <v>0</v>
      </c>
      <c r="Q356" s="33">
        <f t="shared" si="150"/>
        <v>0</v>
      </c>
      <c r="R356" s="33">
        <f t="shared" si="150"/>
        <v>0</v>
      </c>
      <c r="S356" s="12"/>
      <c r="T356" s="13"/>
    </row>
    <row r="357" spans="1:20" s="85" customFormat="1" ht="23.25" hidden="1" customHeight="1">
      <c r="A357" s="189" t="s">
        <v>134</v>
      </c>
      <c r="B357" s="190" t="s">
        <v>109</v>
      </c>
      <c r="C357" s="190" t="s">
        <v>142</v>
      </c>
      <c r="D357" s="191" t="s">
        <v>202</v>
      </c>
      <c r="E357" s="191" t="s">
        <v>142</v>
      </c>
      <c r="F357" s="192" t="s">
        <v>216</v>
      </c>
      <c r="G357" s="192" t="s">
        <v>326</v>
      </c>
      <c r="H357" s="193" t="s">
        <v>338</v>
      </c>
      <c r="I357" s="193" t="s">
        <v>135</v>
      </c>
      <c r="J357" s="41">
        <f t="shared" si="150"/>
        <v>0</v>
      </c>
      <c r="K357" s="41">
        <f t="shared" si="150"/>
        <v>0</v>
      </c>
      <c r="L357" s="41">
        <f t="shared" si="150"/>
        <v>0</v>
      </c>
      <c r="M357" s="41">
        <f t="shared" si="150"/>
        <v>0</v>
      </c>
      <c r="N357" s="41">
        <f t="shared" si="150"/>
        <v>0</v>
      </c>
      <c r="O357" s="41">
        <f t="shared" si="150"/>
        <v>0</v>
      </c>
      <c r="P357" s="41">
        <f t="shared" si="150"/>
        <v>0</v>
      </c>
      <c r="Q357" s="41">
        <f t="shared" si="150"/>
        <v>0</v>
      </c>
      <c r="R357" s="41">
        <f t="shared" si="150"/>
        <v>0</v>
      </c>
      <c r="S357" s="12"/>
      <c r="T357" s="13"/>
    </row>
    <row r="358" spans="1:20" s="19" customFormat="1" ht="15" hidden="1" customHeight="1">
      <c r="A358" s="4" t="s">
        <v>217</v>
      </c>
      <c r="B358" s="38"/>
      <c r="C358" s="38"/>
      <c r="D358" s="39"/>
      <c r="E358" s="39"/>
      <c r="F358" s="194"/>
      <c r="G358" s="194"/>
      <c r="H358" s="195"/>
      <c r="I358" s="195" t="s">
        <v>373</v>
      </c>
      <c r="J358" s="205"/>
      <c r="K358" s="205"/>
      <c r="L358" s="205"/>
      <c r="M358" s="205"/>
      <c r="N358" s="2">
        <f>SUM(J358:M358)</f>
        <v>0</v>
      </c>
      <c r="O358" s="205">
        <v>0</v>
      </c>
      <c r="P358" s="205">
        <v>0</v>
      </c>
      <c r="Q358" s="205">
        <v>0</v>
      </c>
      <c r="R358" s="2">
        <f>N358+Q358</f>
        <v>0</v>
      </c>
      <c r="S358" s="12"/>
      <c r="T358" s="13"/>
    </row>
    <row r="359" spans="1:20" ht="15" customHeight="1">
      <c r="A359" s="76" t="s">
        <v>206</v>
      </c>
      <c r="B359" s="77" t="s">
        <v>109</v>
      </c>
      <c r="C359" s="77" t="s">
        <v>198</v>
      </c>
      <c r="D359" s="77"/>
      <c r="E359" s="349"/>
      <c r="F359" s="350"/>
      <c r="G359" s="350"/>
      <c r="H359" s="351"/>
      <c r="I359" s="77"/>
      <c r="J359" s="173">
        <f t="shared" ref="J359:R364" si="151">J360</f>
        <v>190</v>
      </c>
      <c r="K359" s="173">
        <f t="shared" si="151"/>
        <v>0</v>
      </c>
      <c r="L359" s="173">
        <f t="shared" si="151"/>
        <v>0</v>
      </c>
      <c r="M359" s="173">
        <f t="shared" si="151"/>
        <v>0</v>
      </c>
      <c r="N359" s="173">
        <f t="shared" si="151"/>
        <v>190</v>
      </c>
      <c r="O359" s="173">
        <f t="shared" si="151"/>
        <v>0</v>
      </c>
      <c r="P359" s="173">
        <f t="shared" si="151"/>
        <v>0</v>
      </c>
      <c r="Q359" s="173">
        <f t="shared" si="151"/>
        <v>0</v>
      </c>
      <c r="R359" s="173">
        <f t="shared" si="151"/>
        <v>176.8</v>
      </c>
      <c r="S359" s="12"/>
      <c r="T359" s="13"/>
    </row>
    <row r="360" spans="1:20" ht="13.5" customHeight="1">
      <c r="A360" s="83" t="s">
        <v>213</v>
      </c>
      <c r="B360" s="77" t="s">
        <v>109</v>
      </c>
      <c r="C360" s="77" t="s">
        <v>198</v>
      </c>
      <c r="D360" s="77" t="s">
        <v>142</v>
      </c>
      <c r="E360" s="349"/>
      <c r="F360" s="350"/>
      <c r="G360" s="350"/>
      <c r="H360" s="351"/>
      <c r="I360" s="77"/>
      <c r="J360" s="173">
        <f t="shared" si="151"/>
        <v>190</v>
      </c>
      <c r="K360" s="173">
        <f t="shared" si="151"/>
        <v>0</v>
      </c>
      <c r="L360" s="173">
        <f t="shared" si="151"/>
        <v>0</v>
      </c>
      <c r="M360" s="173">
        <f t="shared" si="151"/>
        <v>0</v>
      </c>
      <c r="N360" s="173">
        <f t="shared" si="151"/>
        <v>190</v>
      </c>
      <c r="O360" s="173">
        <f t="shared" si="151"/>
        <v>0</v>
      </c>
      <c r="P360" s="173">
        <f t="shared" si="151"/>
        <v>0</v>
      </c>
      <c r="Q360" s="173">
        <f t="shared" si="151"/>
        <v>0</v>
      </c>
      <c r="R360" s="173">
        <f t="shared" si="151"/>
        <v>176.8</v>
      </c>
      <c r="S360" s="12"/>
      <c r="T360" s="13"/>
    </row>
    <row r="361" spans="1:20" ht="15.75" customHeight="1">
      <c r="A361" s="76" t="s">
        <v>208</v>
      </c>
      <c r="B361" s="77" t="s">
        <v>109</v>
      </c>
      <c r="C361" s="77" t="s">
        <v>198</v>
      </c>
      <c r="D361" s="196" t="s">
        <v>142</v>
      </c>
      <c r="E361" s="196" t="s">
        <v>209</v>
      </c>
      <c r="F361" s="197" t="s">
        <v>114</v>
      </c>
      <c r="G361" s="197" t="s">
        <v>326</v>
      </c>
      <c r="H361" s="198" t="s">
        <v>327</v>
      </c>
      <c r="I361" s="198"/>
      <c r="J361" s="36">
        <f t="shared" si="151"/>
        <v>190</v>
      </c>
      <c r="K361" s="36">
        <f t="shared" si="151"/>
        <v>0</v>
      </c>
      <c r="L361" s="36">
        <f t="shared" si="151"/>
        <v>0</v>
      </c>
      <c r="M361" s="36">
        <f t="shared" si="151"/>
        <v>0</v>
      </c>
      <c r="N361" s="36">
        <f t="shared" si="151"/>
        <v>190</v>
      </c>
      <c r="O361" s="36">
        <f t="shared" si="151"/>
        <v>0</v>
      </c>
      <c r="P361" s="36">
        <f t="shared" si="151"/>
        <v>0</v>
      </c>
      <c r="Q361" s="36">
        <f t="shared" si="151"/>
        <v>0</v>
      </c>
      <c r="R361" s="36">
        <f>R362+R366</f>
        <v>176.8</v>
      </c>
      <c r="S361" s="12"/>
      <c r="T361" s="13"/>
    </row>
    <row r="362" spans="1:20" s="243" customFormat="1" ht="14.25" customHeight="1">
      <c r="A362" s="156" t="s">
        <v>210</v>
      </c>
      <c r="B362" s="241" t="s">
        <v>109</v>
      </c>
      <c r="C362" s="241" t="s">
        <v>198</v>
      </c>
      <c r="D362" s="127" t="s">
        <v>142</v>
      </c>
      <c r="E362" s="127" t="s">
        <v>209</v>
      </c>
      <c r="F362" s="128" t="s">
        <v>129</v>
      </c>
      <c r="G362" s="128" t="s">
        <v>326</v>
      </c>
      <c r="H362" s="129" t="s">
        <v>327</v>
      </c>
      <c r="I362" s="242"/>
      <c r="J362" s="239">
        <f t="shared" si="151"/>
        <v>190</v>
      </c>
      <c r="K362" s="239">
        <f t="shared" si="151"/>
        <v>0</v>
      </c>
      <c r="L362" s="239">
        <f t="shared" si="151"/>
        <v>0</v>
      </c>
      <c r="M362" s="239">
        <f t="shared" si="151"/>
        <v>0</v>
      </c>
      <c r="N362" s="239">
        <f t="shared" si="151"/>
        <v>190</v>
      </c>
      <c r="O362" s="239">
        <f t="shared" si="151"/>
        <v>0</v>
      </c>
      <c r="P362" s="239">
        <f t="shared" si="151"/>
        <v>0</v>
      </c>
      <c r="Q362" s="239">
        <f t="shared" si="151"/>
        <v>0</v>
      </c>
      <c r="R362" s="239">
        <f t="shared" si="151"/>
        <v>160</v>
      </c>
      <c r="S362" s="12"/>
      <c r="T362" s="13"/>
    </row>
    <row r="363" spans="1:20" s="85" customFormat="1" ht="13.5" customHeight="1">
      <c r="A363" s="79" t="s">
        <v>214</v>
      </c>
      <c r="B363" s="80" t="s">
        <v>109</v>
      </c>
      <c r="C363" s="80" t="s">
        <v>198</v>
      </c>
      <c r="D363" s="87" t="s">
        <v>142</v>
      </c>
      <c r="E363" s="87" t="s">
        <v>209</v>
      </c>
      <c r="F363" s="229" t="s">
        <v>129</v>
      </c>
      <c r="G363" s="229" t="s">
        <v>326</v>
      </c>
      <c r="H363" s="204" t="s">
        <v>342</v>
      </c>
      <c r="I363" s="204"/>
      <c r="J363" s="34">
        <f t="shared" si="151"/>
        <v>190</v>
      </c>
      <c r="K363" s="34">
        <f t="shared" si="151"/>
        <v>0</v>
      </c>
      <c r="L363" s="34">
        <f t="shared" si="151"/>
        <v>0</v>
      </c>
      <c r="M363" s="34">
        <f t="shared" si="151"/>
        <v>0</v>
      </c>
      <c r="N363" s="34">
        <f t="shared" si="151"/>
        <v>190</v>
      </c>
      <c r="O363" s="34">
        <f t="shared" si="151"/>
        <v>0</v>
      </c>
      <c r="P363" s="34">
        <f t="shared" si="151"/>
        <v>0</v>
      </c>
      <c r="Q363" s="34">
        <f t="shared" si="151"/>
        <v>0</v>
      </c>
      <c r="R363" s="34">
        <f t="shared" si="151"/>
        <v>160</v>
      </c>
      <c r="S363" s="12"/>
      <c r="T363" s="13"/>
    </row>
    <row r="364" spans="1:20" s="85" customFormat="1" ht="13.5" customHeight="1">
      <c r="A364" s="20" t="s">
        <v>165</v>
      </c>
      <c r="B364" s="80" t="s">
        <v>109</v>
      </c>
      <c r="C364" s="80" t="s">
        <v>198</v>
      </c>
      <c r="D364" s="87" t="s">
        <v>142</v>
      </c>
      <c r="E364" s="87" t="s">
        <v>209</v>
      </c>
      <c r="F364" s="229" t="s">
        <v>129</v>
      </c>
      <c r="G364" s="229" t="s">
        <v>326</v>
      </c>
      <c r="H364" s="204" t="s">
        <v>342</v>
      </c>
      <c r="I364" s="204" t="s">
        <v>215</v>
      </c>
      <c r="J364" s="34">
        <f t="shared" si="151"/>
        <v>190</v>
      </c>
      <c r="K364" s="34">
        <f t="shared" si="151"/>
        <v>0</v>
      </c>
      <c r="L364" s="34">
        <f t="shared" si="151"/>
        <v>0</v>
      </c>
      <c r="M364" s="34">
        <f t="shared" si="151"/>
        <v>0</v>
      </c>
      <c r="N364" s="34">
        <f t="shared" si="151"/>
        <v>190</v>
      </c>
      <c r="O364" s="34">
        <f t="shared" si="151"/>
        <v>0</v>
      </c>
      <c r="P364" s="34">
        <f t="shared" si="151"/>
        <v>0</v>
      </c>
      <c r="Q364" s="34">
        <f t="shared" si="151"/>
        <v>0</v>
      </c>
      <c r="R364" s="34">
        <f t="shared" si="151"/>
        <v>160</v>
      </c>
      <c r="S364" s="12"/>
      <c r="T364" s="13"/>
    </row>
    <row r="365" spans="1:20" s="14" customFormat="1" ht="15.75" customHeight="1">
      <c r="A365" s="189" t="s">
        <v>219</v>
      </c>
      <c r="B365" s="207" t="s">
        <v>109</v>
      </c>
      <c r="C365" s="207" t="s">
        <v>198</v>
      </c>
      <c r="D365" s="208" t="s">
        <v>142</v>
      </c>
      <c r="E365" s="208" t="s">
        <v>209</v>
      </c>
      <c r="F365" s="231" t="s">
        <v>129</v>
      </c>
      <c r="G365" s="231" t="s">
        <v>326</v>
      </c>
      <c r="H365" s="212" t="s">
        <v>342</v>
      </c>
      <c r="I365" s="212" t="s">
        <v>220</v>
      </c>
      <c r="J365" s="205">
        <v>190</v>
      </c>
      <c r="K365" s="205"/>
      <c r="L365" s="205"/>
      <c r="M365" s="205"/>
      <c r="N365" s="2">
        <f>SUM(J365:M365)</f>
        <v>190</v>
      </c>
      <c r="O365" s="205"/>
      <c r="P365" s="205"/>
      <c r="Q365" s="205"/>
      <c r="R365" s="2">
        <v>160</v>
      </c>
      <c r="S365" s="12"/>
      <c r="T365" s="13"/>
    </row>
    <row r="366" spans="1:20" s="14" customFormat="1" ht="15.75" customHeight="1">
      <c r="A366" s="156" t="s">
        <v>213</v>
      </c>
      <c r="B366" s="241" t="s">
        <v>109</v>
      </c>
      <c r="C366" s="241" t="s">
        <v>198</v>
      </c>
      <c r="D366" s="127" t="s">
        <v>142</v>
      </c>
      <c r="E366" s="127" t="s">
        <v>209</v>
      </c>
      <c r="F366" s="128" t="s">
        <v>131</v>
      </c>
      <c r="G366" s="128" t="s">
        <v>326</v>
      </c>
      <c r="H366" s="129" t="s">
        <v>327</v>
      </c>
      <c r="I366" s="240"/>
      <c r="J366" s="205"/>
      <c r="K366" s="205"/>
      <c r="L366" s="205"/>
      <c r="M366" s="205"/>
      <c r="N366" s="2"/>
      <c r="O366" s="205"/>
      <c r="P366" s="205"/>
      <c r="Q366" s="205"/>
      <c r="R366" s="240">
        <f t="shared" ref="R366:R369" si="152">R367</f>
        <v>16.8</v>
      </c>
      <c r="S366" s="12"/>
      <c r="T366" s="13"/>
    </row>
    <row r="367" spans="1:20" s="14" customFormat="1" ht="15.75" customHeight="1">
      <c r="A367" s="82" t="s">
        <v>852</v>
      </c>
      <c r="B367" s="16" t="s">
        <v>109</v>
      </c>
      <c r="C367" s="16" t="s">
        <v>198</v>
      </c>
      <c r="D367" s="17" t="s">
        <v>142</v>
      </c>
      <c r="E367" s="17" t="s">
        <v>209</v>
      </c>
      <c r="F367" s="188" t="s">
        <v>131</v>
      </c>
      <c r="G367" s="188" t="s">
        <v>326</v>
      </c>
      <c r="H367" s="3" t="s">
        <v>853</v>
      </c>
      <c r="I367" s="59"/>
      <c r="J367" s="205"/>
      <c r="K367" s="205"/>
      <c r="L367" s="205"/>
      <c r="M367" s="205"/>
      <c r="N367" s="2"/>
      <c r="O367" s="205"/>
      <c r="P367" s="205"/>
      <c r="Q367" s="205"/>
      <c r="R367" s="59">
        <f t="shared" si="152"/>
        <v>16.8</v>
      </c>
      <c r="S367" s="12"/>
      <c r="T367" s="13"/>
    </row>
    <row r="368" spans="1:20" s="14" customFormat="1" ht="15.75" customHeight="1">
      <c r="A368" s="20" t="s">
        <v>132</v>
      </c>
      <c r="B368" s="5" t="s">
        <v>109</v>
      </c>
      <c r="C368" s="5" t="s">
        <v>198</v>
      </c>
      <c r="D368" s="6" t="s">
        <v>142</v>
      </c>
      <c r="E368" s="7" t="s">
        <v>209</v>
      </c>
      <c r="F368" s="8" t="s">
        <v>131</v>
      </c>
      <c r="G368" s="8" t="s">
        <v>326</v>
      </c>
      <c r="H368" s="9" t="s">
        <v>853</v>
      </c>
      <c r="I368" s="10" t="s">
        <v>133</v>
      </c>
      <c r="J368" s="205"/>
      <c r="K368" s="205"/>
      <c r="L368" s="205"/>
      <c r="M368" s="205"/>
      <c r="N368" s="2"/>
      <c r="O368" s="205"/>
      <c r="P368" s="205"/>
      <c r="Q368" s="205"/>
      <c r="R368" s="60">
        <f t="shared" si="152"/>
        <v>16.8</v>
      </c>
      <c r="S368" s="12"/>
      <c r="T368" s="13"/>
    </row>
    <row r="369" spans="1:20" s="14" customFormat="1" ht="21.75" customHeight="1">
      <c r="A369" s="189" t="s">
        <v>134</v>
      </c>
      <c r="B369" s="5" t="s">
        <v>109</v>
      </c>
      <c r="C369" s="5" t="s">
        <v>198</v>
      </c>
      <c r="D369" s="6" t="s">
        <v>142</v>
      </c>
      <c r="E369" s="7" t="s">
        <v>209</v>
      </c>
      <c r="F369" s="8" t="s">
        <v>131</v>
      </c>
      <c r="G369" s="8" t="s">
        <v>326</v>
      </c>
      <c r="H369" s="9" t="s">
        <v>853</v>
      </c>
      <c r="I369" s="10" t="s">
        <v>135</v>
      </c>
      <c r="J369" s="205"/>
      <c r="K369" s="205"/>
      <c r="L369" s="205"/>
      <c r="M369" s="205"/>
      <c r="N369" s="2"/>
      <c r="O369" s="205"/>
      <c r="P369" s="205"/>
      <c r="Q369" s="205"/>
      <c r="R369" s="60">
        <f t="shared" si="152"/>
        <v>16.8</v>
      </c>
      <c r="S369" s="12"/>
      <c r="T369" s="13"/>
    </row>
    <row r="370" spans="1:20" s="14" customFormat="1" ht="15.75" hidden="1" customHeight="1">
      <c r="A370" s="4" t="s">
        <v>375</v>
      </c>
      <c r="B370" s="38"/>
      <c r="C370" s="38"/>
      <c r="D370" s="39"/>
      <c r="E370" s="39"/>
      <c r="F370" s="194"/>
      <c r="G370" s="194"/>
      <c r="H370" s="195"/>
      <c r="I370" s="10" t="s">
        <v>373</v>
      </c>
      <c r="J370" s="205"/>
      <c r="K370" s="205"/>
      <c r="L370" s="205"/>
      <c r="M370" s="205"/>
      <c r="N370" s="2"/>
      <c r="O370" s="205"/>
      <c r="P370" s="205"/>
      <c r="Q370" s="205"/>
      <c r="R370" s="60">
        <v>16.8</v>
      </c>
      <c r="S370" s="12"/>
      <c r="T370" s="13"/>
    </row>
    <row r="371" spans="1:20" ht="27.75" customHeight="1">
      <c r="A371" s="76" t="s">
        <v>223</v>
      </c>
      <c r="B371" s="77" t="s">
        <v>109</v>
      </c>
      <c r="C371" s="77" t="s">
        <v>162</v>
      </c>
      <c r="D371" s="77"/>
      <c r="E371" s="349"/>
      <c r="F371" s="350"/>
      <c r="G371" s="350"/>
      <c r="H371" s="351"/>
      <c r="I371" s="77"/>
      <c r="J371" s="173">
        <f t="shared" ref="J371:R376" si="153">J372</f>
        <v>26613</v>
      </c>
      <c r="K371" s="173">
        <f t="shared" si="153"/>
        <v>0</v>
      </c>
      <c r="L371" s="173">
        <f t="shared" si="153"/>
        <v>-192</v>
      </c>
      <c r="M371" s="173">
        <f t="shared" si="153"/>
        <v>0</v>
      </c>
      <c r="N371" s="173">
        <f t="shared" si="153"/>
        <v>26421</v>
      </c>
      <c r="O371" s="173">
        <f t="shared" si="153"/>
        <v>0</v>
      </c>
      <c r="P371" s="173">
        <f t="shared" si="153"/>
        <v>0</v>
      </c>
      <c r="Q371" s="173">
        <f t="shared" si="153"/>
        <v>0</v>
      </c>
      <c r="R371" s="173">
        <f t="shared" si="153"/>
        <v>29360.799999999999</v>
      </c>
      <c r="S371" s="12"/>
      <c r="T371" s="13"/>
    </row>
    <row r="372" spans="1:20" s="19" customFormat="1" ht="20.25" customHeight="1">
      <c r="A372" s="83" t="s">
        <v>45</v>
      </c>
      <c r="B372" s="177" t="s">
        <v>109</v>
      </c>
      <c r="C372" s="177" t="s">
        <v>162</v>
      </c>
      <c r="D372" s="177" t="s">
        <v>111</v>
      </c>
      <c r="E372" s="352"/>
      <c r="F372" s="353"/>
      <c r="G372" s="353"/>
      <c r="H372" s="354"/>
      <c r="I372" s="177"/>
      <c r="J372" s="234">
        <f t="shared" si="153"/>
        <v>26613</v>
      </c>
      <c r="K372" s="234">
        <f t="shared" si="153"/>
        <v>0</v>
      </c>
      <c r="L372" s="234">
        <f t="shared" si="153"/>
        <v>-192</v>
      </c>
      <c r="M372" s="234">
        <f t="shared" si="153"/>
        <v>0</v>
      </c>
      <c r="N372" s="234">
        <f t="shared" si="153"/>
        <v>26421</v>
      </c>
      <c r="O372" s="234">
        <f t="shared" si="153"/>
        <v>0</v>
      </c>
      <c r="P372" s="234">
        <f t="shared" si="153"/>
        <v>0</v>
      </c>
      <c r="Q372" s="234">
        <f t="shared" si="153"/>
        <v>0</v>
      </c>
      <c r="R372" s="234">
        <f t="shared" si="153"/>
        <v>29360.799999999999</v>
      </c>
      <c r="S372" s="12"/>
      <c r="T372" s="13"/>
    </row>
    <row r="373" spans="1:20" s="25" customFormat="1" ht="36.75" customHeight="1">
      <c r="A373" s="176" t="s">
        <v>805</v>
      </c>
      <c r="B373" s="177" t="s">
        <v>109</v>
      </c>
      <c r="C373" s="177" t="s">
        <v>162</v>
      </c>
      <c r="D373" s="178" t="s">
        <v>111</v>
      </c>
      <c r="E373" s="22" t="s">
        <v>113</v>
      </c>
      <c r="F373" s="23" t="s">
        <v>114</v>
      </c>
      <c r="G373" s="23" t="s">
        <v>326</v>
      </c>
      <c r="H373" s="24" t="s">
        <v>327</v>
      </c>
      <c r="I373" s="24"/>
      <c r="J373" s="35">
        <f t="shared" si="153"/>
        <v>26613</v>
      </c>
      <c r="K373" s="35">
        <f t="shared" si="153"/>
        <v>0</v>
      </c>
      <c r="L373" s="35">
        <f t="shared" si="153"/>
        <v>-192</v>
      </c>
      <c r="M373" s="35">
        <f t="shared" si="153"/>
        <v>0</v>
      </c>
      <c r="N373" s="35">
        <f t="shared" si="153"/>
        <v>26421</v>
      </c>
      <c r="O373" s="35">
        <f t="shared" si="153"/>
        <v>0</v>
      </c>
      <c r="P373" s="35">
        <f t="shared" si="153"/>
        <v>0</v>
      </c>
      <c r="Q373" s="35">
        <f t="shared" si="153"/>
        <v>0</v>
      </c>
      <c r="R373" s="35">
        <f t="shared" si="153"/>
        <v>29360.799999999999</v>
      </c>
      <c r="S373" s="12"/>
      <c r="T373" s="13"/>
    </row>
    <row r="374" spans="1:20" s="187" customFormat="1" ht="26.25" customHeight="1">
      <c r="A374" s="20" t="s">
        <v>395</v>
      </c>
      <c r="B374" s="182" t="s">
        <v>109</v>
      </c>
      <c r="C374" s="182" t="s">
        <v>162</v>
      </c>
      <c r="D374" s="183" t="s">
        <v>111</v>
      </c>
      <c r="E374" s="127" t="s">
        <v>113</v>
      </c>
      <c r="F374" s="128" t="s">
        <v>131</v>
      </c>
      <c r="G374" s="128" t="s">
        <v>326</v>
      </c>
      <c r="H374" s="129" t="s">
        <v>327</v>
      </c>
      <c r="I374" s="129"/>
      <c r="J374" s="239">
        <f t="shared" si="153"/>
        <v>26613</v>
      </c>
      <c r="K374" s="239">
        <f t="shared" si="153"/>
        <v>0</v>
      </c>
      <c r="L374" s="239">
        <f t="shared" si="153"/>
        <v>-192</v>
      </c>
      <c r="M374" s="239">
        <f t="shared" si="153"/>
        <v>0</v>
      </c>
      <c r="N374" s="239">
        <f t="shared" si="153"/>
        <v>26421</v>
      </c>
      <c r="O374" s="239">
        <f t="shared" si="153"/>
        <v>0</v>
      </c>
      <c r="P374" s="239">
        <f t="shared" si="153"/>
        <v>0</v>
      </c>
      <c r="Q374" s="239">
        <f t="shared" si="153"/>
        <v>0</v>
      </c>
      <c r="R374" s="239">
        <f t="shared" si="153"/>
        <v>29360.799999999999</v>
      </c>
      <c r="S374" s="12"/>
      <c r="T374" s="13"/>
    </row>
    <row r="375" spans="1:20" s="15" customFormat="1" ht="18.75" customHeight="1">
      <c r="A375" s="82" t="s">
        <v>224</v>
      </c>
      <c r="B375" s="80" t="s">
        <v>109</v>
      </c>
      <c r="C375" s="80" t="s">
        <v>162</v>
      </c>
      <c r="D375" s="87" t="s">
        <v>111</v>
      </c>
      <c r="E375" s="114" t="s">
        <v>113</v>
      </c>
      <c r="F375" s="115" t="s">
        <v>131</v>
      </c>
      <c r="G375" s="115" t="s">
        <v>326</v>
      </c>
      <c r="H375" s="116" t="s">
        <v>343</v>
      </c>
      <c r="I375" s="116"/>
      <c r="J375" s="236">
        <f t="shared" si="153"/>
        <v>26613</v>
      </c>
      <c r="K375" s="236">
        <f t="shared" si="153"/>
        <v>0</v>
      </c>
      <c r="L375" s="236">
        <f t="shared" si="153"/>
        <v>-192</v>
      </c>
      <c r="M375" s="236">
        <f t="shared" si="153"/>
        <v>0</v>
      </c>
      <c r="N375" s="236">
        <f t="shared" si="153"/>
        <v>26421</v>
      </c>
      <c r="O375" s="236">
        <f t="shared" si="153"/>
        <v>0</v>
      </c>
      <c r="P375" s="236">
        <f t="shared" si="153"/>
        <v>0</v>
      </c>
      <c r="Q375" s="236">
        <f t="shared" si="153"/>
        <v>0</v>
      </c>
      <c r="R375" s="236">
        <f t="shared" si="153"/>
        <v>29360.799999999999</v>
      </c>
      <c r="S375" s="12"/>
      <c r="T375" s="13"/>
    </row>
    <row r="376" spans="1:20" s="15" customFormat="1" ht="13.5" customHeight="1">
      <c r="A376" s="20" t="s">
        <v>225</v>
      </c>
      <c r="B376" s="80" t="s">
        <v>109</v>
      </c>
      <c r="C376" s="80" t="s">
        <v>162</v>
      </c>
      <c r="D376" s="87" t="s">
        <v>111</v>
      </c>
      <c r="E376" s="28" t="s">
        <v>113</v>
      </c>
      <c r="F376" s="29" t="s">
        <v>131</v>
      </c>
      <c r="G376" s="29" t="s">
        <v>326</v>
      </c>
      <c r="H376" s="1" t="s">
        <v>343</v>
      </c>
      <c r="I376" s="18">
        <v>700</v>
      </c>
      <c r="J376" s="32">
        <f t="shared" si="153"/>
        <v>26613</v>
      </c>
      <c r="K376" s="32">
        <f t="shared" si="153"/>
        <v>0</v>
      </c>
      <c r="L376" s="32">
        <f t="shared" si="153"/>
        <v>-192</v>
      </c>
      <c r="M376" s="32">
        <f t="shared" si="153"/>
        <v>0</v>
      </c>
      <c r="N376" s="32">
        <f t="shared" si="153"/>
        <v>26421</v>
      </c>
      <c r="O376" s="32">
        <f t="shared" si="153"/>
        <v>0</v>
      </c>
      <c r="P376" s="32">
        <f t="shared" si="153"/>
        <v>0</v>
      </c>
      <c r="Q376" s="32">
        <f t="shared" si="153"/>
        <v>0</v>
      </c>
      <c r="R376" s="32">
        <f t="shared" si="153"/>
        <v>29360.799999999999</v>
      </c>
      <c r="S376" s="12"/>
      <c r="T376" s="13"/>
    </row>
    <row r="377" spans="1:20" s="217" customFormat="1" ht="13.5" customHeight="1">
      <c r="A377" s="189" t="s">
        <v>224</v>
      </c>
      <c r="B377" s="207" t="s">
        <v>109</v>
      </c>
      <c r="C377" s="207" t="s">
        <v>162</v>
      </c>
      <c r="D377" s="208" t="s">
        <v>111</v>
      </c>
      <c r="E377" s="209" t="s">
        <v>113</v>
      </c>
      <c r="F377" s="210" t="s">
        <v>131</v>
      </c>
      <c r="G377" s="210" t="s">
        <v>326</v>
      </c>
      <c r="H377" s="211" t="s">
        <v>343</v>
      </c>
      <c r="I377" s="62">
        <v>730</v>
      </c>
      <c r="J377" s="205">
        <v>26613</v>
      </c>
      <c r="K377" s="205">
        <v>0</v>
      </c>
      <c r="L377" s="205">
        <v>-192</v>
      </c>
      <c r="M377" s="205"/>
      <c r="N377" s="2">
        <f>SUM(J377:M377)</f>
        <v>26421</v>
      </c>
      <c r="O377" s="205"/>
      <c r="P377" s="205"/>
      <c r="Q377" s="205"/>
      <c r="R377" s="60">
        <v>29360.799999999999</v>
      </c>
      <c r="S377" s="12"/>
      <c r="T377" s="13"/>
    </row>
    <row r="378" spans="1:20" s="217" customFormat="1" ht="13.5" customHeight="1">
      <c r="A378" s="189"/>
      <c r="B378" s="207"/>
      <c r="C378" s="207"/>
      <c r="D378" s="208"/>
      <c r="E378" s="209"/>
      <c r="F378" s="210"/>
      <c r="G378" s="210"/>
      <c r="H378" s="211"/>
      <c r="I378" s="62"/>
      <c r="J378" s="205"/>
      <c r="K378" s="205"/>
      <c r="L378" s="205"/>
      <c r="M378" s="205"/>
      <c r="N378" s="205"/>
      <c r="O378" s="205"/>
      <c r="P378" s="205"/>
      <c r="Q378" s="205"/>
      <c r="R378" s="205"/>
      <c r="S378" s="12"/>
      <c r="T378" s="13"/>
    </row>
    <row r="379" spans="1:20" s="175" customFormat="1" ht="38.25" customHeight="1">
      <c r="A379" s="76" t="s">
        <v>228</v>
      </c>
      <c r="B379" s="77" t="s">
        <v>229</v>
      </c>
      <c r="C379" s="77"/>
      <c r="D379" s="77"/>
      <c r="E379" s="349"/>
      <c r="F379" s="350"/>
      <c r="G379" s="350"/>
      <c r="H379" s="351"/>
      <c r="I379" s="77"/>
      <c r="J379" s="173">
        <f t="shared" ref="J379:R379" si="154">J380+J404+J500+J637+J666</f>
        <v>96381.4</v>
      </c>
      <c r="K379" s="173">
        <f t="shared" si="154"/>
        <v>-14026.099999999999</v>
      </c>
      <c r="L379" s="173">
        <f t="shared" si="154"/>
        <v>0</v>
      </c>
      <c r="M379" s="173">
        <f t="shared" si="154"/>
        <v>14940.699999999999</v>
      </c>
      <c r="N379" s="173">
        <f t="shared" si="154"/>
        <v>97296.000000000015</v>
      </c>
      <c r="O379" s="173">
        <f t="shared" si="154"/>
        <v>0</v>
      </c>
      <c r="P379" s="173">
        <f t="shared" si="154"/>
        <v>0</v>
      </c>
      <c r="Q379" s="173">
        <f t="shared" si="154"/>
        <v>0</v>
      </c>
      <c r="R379" s="173">
        <f t="shared" si="154"/>
        <v>109440.71000000002</v>
      </c>
      <c r="S379" s="12"/>
      <c r="T379" s="13"/>
    </row>
    <row r="380" spans="1:20" s="19" customFormat="1" ht="16.5" customHeight="1">
      <c r="A380" s="76" t="s">
        <v>110</v>
      </c>
      <c r="B380" s="77" t="s">
        <v>229</v>
      </c>
      <c r="C380" s="77" t="s">
        <v>111</v>
      </c>
      <c r="D380" s="77"/>
      <c r="E380" s="349"/>
      <c r="F380" s="350"/>
      <c r="G380" s="350"/>
      <c r="H380" s="351"/>
      <c r="I380" s="77"/>
      <c r="J380" s="173">
        <f>J381</f>
        <v>6847.8</v>
      </c>
      <c r="K380" s="173">
        <f>K381</f>
        <v>0</v>
      </c>
      <c r="L380" s="173">
        <f t="shared" ref="L380:R380" si="155">L381</f>
        <v>0</v>
      </c>
      <c r="M380" s="173">
        <f t="shared" si="155"/>
        <v>0</v>
      </c>
      <c r="N380" s="173">
        <f t="shared" si="155"/>
        <v>6847.8</v>
      </c>
      <c r="O380" s="173">
        <f t="shared" si="155"/>
        <v>0</v>
      </c>
      <c r="P380" s="173">
        <f t="shared" si="155"/>
        <v>0</v>
      </c>
      <c r="Q380" s="173">
        <f t="shared" si="155"/>
        <v>0</v>
      </c>
      <c r="R380" s="173">
        <f t="shared" si="155"/>
        <v>9546</v>
      </c>
      <c r="S380" s="12"/>
      <c r="T380" s="13"/>
    </row>
    <row r="381" spans="1:20" s="19" customFormat="1" ht="15.75" customHeight="1">
      <c r="A381" s="83" t="s">
        <v>160</v>
      </c>
      <c r="B381" s="177" t="s">
        <v>229</v>
      </c>
      <c r="C381" s="177" t="s">
        <v>111</v>
      </c>
      <c r="D381" s="178" t="s">
        <v>162</v>
      </c>
      <c r="E381" s="178"/>
      <c r="F381" s="179"/>
      <c r="G381" s="179"/>
      <c r="H381" s="180"/>
      <c r="I381" s="180"/>
      <c r="J381" s="181">
        <f>J382+J388</f>
        <v>6847.8</v>
      </c>
      <c r="K381" s="181">
        <f>K382+K388</f>
        <v>0</v>
      </c>
      <c r="L381" s="181">
        <f t="shared" ref="L381:R381" si="156">L382+L388</f>
        <v>0</v>
      </c>
      <c r="M381" s="181">
        <f t="shared" si="156"/>
        <v>0</v>
      </c>
      <c r="N381" s="181">
        <f t="shared" si="156"/>
        <v>6847.8</v>
      </c>
      <c r="O381" s="181">
        <f t="shared" si="156"/>
        <v>0</v>
      </c>
      <c r="P381" s="181">
        <f t="shared" si="156"/>
        <v>0</v>
      </c>
      <c r="Q381" s="181">
        <f t="shared" si="156"/>
        <v>0</v>
      </c>
      <c r="R381" s="181">
        <f t="shared" si="156"/>
        <v>9546</v>
      </c>
      <c r="S381" s="12"/>
      <c r="T381" s="13"/>
    </row>
    <row r="382" spans="1:20" s="15" customFormat="1" ht="26.25" customHeight="1">
      <c r="A382" s="76" t="s">
        <v>434</v>
      </c>
      <c r="B382" s="177" t="s">
        <v>229</v>
      </c>
      <c r="C382" s="177" t="s">
        <v>111</v>
      </c>
      <c r="D382" s="178" t="s">
        <v>162</v>
      </c>
      <c r="E382" s="178" t="s">
        <v>111</v>
      </c>
      <c r="F382" s="179" t="s">
        <v>114</v>
      </c>
      <c r="G382" s="179" t="s">
        <v>326</v>
      </c>
      <c r="H382" s="180" t="s">
        <v>327</v>
      </c>
      <c r="I382" s="180"/>
      <c r="J382" s="181">
        <f t="shared" ref="J382:R386" si="157">J383</f>
        <v>192</v>
      </c>
      <c r="K382" s="181">
        <f t="shared" si="157"/>
        <v>0</v>
      </c>
      <c r="L382" s="181">
        <f t="shared" si="157"/>
        <v>0</v>
      </c>
      <c r="M382" s="181">
        <f t="shared" si="157"/>
        <v>0</v>
      </c>
      <c r="N382" s="181">
        <f t="shared" si="157"/>
        <v>192</v>
      </c>
      <c r="O382" s="181">
        <f t="shared" si="157"/>
        <v>0</v>
      </c>
      <c r="P382" s="181">
        <f t="shared" si="157"/>
        <v>0</v>
      </c>
      <c r="Q382" s="181">
        <f t="shared" si="157"/>
        <v>0</v>
      </c>
      <c r="R382" s="181">
        <f t="shared" si="157"/>
        <v>192</v>
      </c>
      <c r="S382" s="12"/>
      <c r="T382" s="13"/>
    </row>
    <row r="383" spans="1:20" s="187" customFormat="1" ht="27" customHeight="1">
      <c r="A383" s="20" t="s">
        <v>394</v>
      </c>
      <c r="B383" s="182" t="s">
        <v>229</v>
      </c>
      <c r="C383" s="182" t="s">
        <v>111</v>
      </c>
      <c r="D383" s="183" t="s">
        <v>162</v>
      </c>
      <c r="E383" s="183" t="s">
        <v>111</v>
      </c>
      <c r="F383" s="184" t="s">
        <v>129</v>
      </c>
      <c r="G383" s="184" t="s">
        <v>326</v>
      </c>
      <c r="H383" s="185" t="s">
        <v>327</v>
      </c>
      <c r="I383" s="185"/>
      <c r="J383" s="186">
        <f t="shared" si="157"/>
        <v>192</v>
      </c>
      <c r="K383" s="186">
        <f t="shared" si="157"/>
        <v>0</v>
      </c>
      <c r="L383" s="186">
        <f t="shared" si="157"/>
        <v>0</v>
      </c>
      <c r="M383" s="186">
        <f t="shared" si="157"/>
        <v>0</v>
      </c>
      <c r="N383" s="186">
        <f t="shared" si="157"/>
        <v>192</v>
      </c>
      <c r="O383" s="186">
        <f t="shared" si="157"/>
        <v>0</v>
      </c>
      <c r="P383" s="186">
        <f t="shared" si="157"/>
        <v>0</v>
      </c>
      <c r="Q383" s="186">
        <f t="shared" si="157"/>
        <v>0</v>
      </c>
      <c r="R383" s="186">
        <f t="shared" si="157"/>
        <v>192</v>
      </c>
      <c r="S383" s="12"/>
      <c r="T383" s="13"/>
    </row>
    <row r="384" spans="1:20" s="15" customFormat="1" ht="14.25" customHeight="1">
      <c r="A384" s="20" t="s">
        <v>334</v>
      </c>
      <c r="B384" s="16" t="s">
        <v>229</v>
      </c>
      <c r="C384" s="16" t="s">
        <v>111</v>
      </c>
      <c r="D384" s="17" t="s">
        <v>162</v>
      </c>
      <c r="E384" s="28" t="s">
        <v>111</v>
      </c>
      <c r="F384" s="29" t="s">
        <v>129</v>
      </c>
      <c r="G384" s="29" t="s">
        <v>326</v>
      </c>
      <c r="H384" s="1" t="s">
        <v>335</v>
      </c>
      <c r="I384" s="18"/>
      <c r="J384" s="32">
        <f t="shared" si="157"/>
        <v>192</v>
      </c>
      <c r="K384" s="32">
        <f t="shared" si="157"/>
        <v>0</v>
      </c>
      <c r="L384" s="32">
        <f t="shared" si="157"/>
        <v>0</v>
      </c>
      <c r="M384" s="32">
        <f t="shared" si="157"/>
        <v>0</v>
      </c>
      <c r="N384" s="32">
        <f t="shared" si="157"/>
        <v>192</v>
      </c>
      <c r="O384" s="32">
        <f t="shared" si="157"/>
        <v>0</v>
      </c>
      <c r="P384" s="32">
        <f t="shared" si="157"/>
        <v>0</v>
      </c>
      <c r="Q384" s="32">
        <f t="shared" si="157"/>
        <v>0</v>
      </c>
      <c r="R384" s="32">
        <f t="shared" si="157"/>
        <v>192</v>
      </c>
      <c r="S384" s="12"/>
      <c r="T384" s="13"/>
    </row>
    <row r="385" spans="1:20" s="19" customFormat="1" ht="26.25" customHeight="1">
      <c r="A385" s="20" t="s">
        <v>132</v>
      </c>
      <c r="B385" s="80" t="s">
        <v>229</v>
      </c>
      <c r="C385" s="80" t="s">
        <v>111</v>
      </c>
      <c r="D385" s="87" t="s">
        <v>162</v>
      </c>
      <c r="E385" s="28" t="s">
        <v>111</v>
      </c>
      <c r="F385" s="29" t="s">
        <v>129</v>
      </c>
      <c r="G385" s="29" t="s">
        <v>326</v>
      </c>
      <c r="H385" s="1" t="s">
        <v>335</v>
      </c>
      <c r="I385" s="204" t="s">
        <v>133</v>
      </c>
      <c r="J385" s="34">
        <f t="shared" si="157"/>
        <v>192</v>
      </c>
      <c r="K385" s="34">
        <f t="shared" si="157"/>
        <v>0</v>
      </c>
      <c r="L385" s="34">
        <f t="shared" si="157"/>
        <v>0</v>
      </c>
      <c r="M385" s="34">
        <f t="shared" si="157"/>
        <v>0</v>
      </c>
      <c r="N385" s="34">
        <f t="shared" si="157"/>
        <v>192</v>
      </c>
      <c r="O385" s="34">
        <f t="shared" si="157"/>
        <v>0</v>
      </c>
      <c r="P385" s="34">
        <f t="shared" si="157"/>
        <v>0</v>
      </c>
      <c r="Q385" s="34">
        <f t="shared" si="157"/>
        <v>0</v>
      </c>
      <c r="R385" s="34">
        <f t="shared" si="157"/>
        <v>192</v>
      </c>
      <c r="S385" s="12"/>
      <c r="T385" s="13"/>
    </row>
    <row r="386" spans="1:20" s="85" customFormat="1" ht="24.75" customHeight="1">
      <c r="A386" s="189" t="s">
        <v>134</v>
      </c>
      <c r="B386" s="207" t="s">
        <v>229</v>
      </c>
      <c r="C386" s="207" t="s">
        <v>111</v>
      </c>
      <c r="D386" s="208" t="s">
        <v>162</v>
      </c>
      <c r="E386" s="209" t="s">
        <v>111</v>
      </c>
      <c r="F386" s="210" t="s">
        <v>129</v>
      </c>
      <c r="G386" s="210" t="s">
        <v>326</v>
      </c>
      <c r="H386" s="211" t="s">
        <v>335</v>
      </c>
      <c r="I386" s="212" t="s">
        <v>135</v>
      </c>
      <c r="J386" s="42">
        <f t="shared" si="157"/>
        <v>192</v>
      </c>
      <c r="K386" s="42">
        <f t="shared" si="157"/>
        <v>0</v>
      </c>
      <c r="L386" s="42">
        <f t="shared" si="157"/>
        <v>0</v>
      </c>
      <c r="M386" s="42">
        <f t="shared" si="157"/>
        <v>0</v>
      </c>
      <c r="N386" s="42">
        <f t="shared" si="157"/>
        <v>192</v>
      </c>
      <c r="O386" s="42">
        <f t="shared" si="157"/>
        <v>0</v>
      </c>
      <c r="P386" s="42">
        <f t="shared" si="157"/>
        <v>0</v>
      </c>
      <c r="Q386" s="42">
        <f t="shared" si="157"/>
        <v>0</v>
      </c>
      <c r="R386" s="42">
        <f t="shared" si="157"/>
        <v>192</v>
      </c>
      <c r="S386" s="12"/>
      <c r="T386" s="13"/>
    </row>
    <row r="387" spans="1:20" s="232" customFormat="1" ht="12.75" hidden="1" customHeight="1">
      <c r="A387" s="4" t="s">
        <v>170</v>
      </c>
      <c r="B387" s="5"/>
      <c r="C387" s="5"/>
      <c r="D387" s="6"/>
      <c r="E387" s="7"/>
      <c r="F387" s="8"/>
      <c r="G387" s="8"/>
      <c r="H387" s="9"/>
      <c r="I387" s="10" t="s">
        <v>372</v>
      </c>
      <c r="J387" s="205">
        <v>192</v>
      </c>
      <c r="K387" s="205">
        <v>0</v>
      </c>
      <c r="L387" s="205"/>
      <c r="M387" s="205"/>
      <c r="N387" s="2">
        <f>SUM(J387:M387)</f>
        <v>192</v>
      </c>
      <c r="O387" s="205"/>
      <c r="P387" s="205"/>
      <c r="Q387" s="205"/>
      <c r="R387" s="60">
        <v>192</v>
      </c>
      <c r="S387" s="12"/>
      <c r="T387" s="13"/>
    </row>
    <row r="388" spans="1:20" s="15" customFormat="1" ht="37.5" customHeight="1">
      <c r="A388" s="76" t="s">
        <v>436</v>
      </c>
      <c r="B388" s="177" t="s">
        <v>229</v>
      </c>
      <c r="C388" s="177" t="s">
        <v>111</v>
      </c>
      <c r="D388" s="178" t="s">
        <v>162</v>
      </c>
      <c r="E388" s="178" t="s">
        <v>123</v>
      </c>
      <c r="F388" s="179" t="s">
        <v>114</v>
      </c>
      <c r="G388" s="179" t="s">
        <v>326</v>
      </c>
      <c r="H388" s="180" t="s">
        <v>327</v>
      </c>
      <c r="I388" s="180"/>
      <c r="J388" s="181">
        <f t="shared" ref="J388:R390" si="158">J389</f>
        <v>6655.8</v>
      </c>
      <c r="K388" s="181">
        <f t="shared" si="158"/>
        <v>0</v>
      </c>
      <c r="L388" s="181">
        <f t="shared" si="158"/>
        <v>0</v>
      </c>
      <c r="M388" s="181">
        <f t="shared" si="158"/>
        <v>0</v>
      </c>
      <c r="N388" s="181">
        <f t="shared" si="158"/>
        <v>6655.8</v>
      </c>
      <c r="O388" s="181">
        <f t="shared" si="158"/>
        <v>0</v>
      </c>
      <c r="P388" s="181">
        <f t="shared" si="158"/>
        <v>0</v>
      </c>
      <c r="Q388" s="181">
        <f t="shared" si="158"/>
        <v>0</v>
      </c>
      <c r="R388" s="181">
        <f t="shared" si="158"/>
        <v>9354</v>
      </c>
      <c r="S388" s="12"/>
      <c r="T388" s="13"/>
    </row>
    <row r="389" spans="1:20" s="15" customFormat="1" ht="14.25" customHeight="1">
      <c r="A389" s="20" t="s">
        <v>334</v>
      </c>
      <c r="B389" s="16" t="s">
        <v>229</v>
      </c>
      <c r="C389" s="16" t="s">
        <v>111</v>
      </c>
      <c r="D389" s="17" t="s">
        <v>162</v>
      </c>
      <c r="E389" s="28" t="s">
        <v>123</v>
      </c>
      <c r="F389" s="29" t="s">
        <v>114</v>
      </c>
      <c r="G389" s="29" t="s">
        <v>326</v>
      </c>
      <c r="H389" s="1" t="s">
        <v>335</v>
      </c>
      <c r="I389" s="18"/>
      <c r="J389" s="32">
        <f t="shared" si="158"/>
        <v>6655.8</v>
      </c>
      <c r="K389" s="32">
        <f t="shared" si="158"/>
        <v>0</v>
      </c>
      <c r="L389" s="32">
        <f t="shared" si="158"/>
        <v>0</v>
      </c>
      <c r="M389" s="32">
        <f t="shared" si="158"/>
        <v>0</v>
      </c>
      <c r="N389" s="32">
        <f t="shared" si="158"/>
        <v>6655.8</v>
      </c>
      <c r="O389" s="32">
        <f t="shared" si="158"/>
        <v>0</v>
      </c>
      <c r="P389" s="32">
        <f t="shared" si="158"/>
        <v>0</v>
      </c>
      <c r="Q389" s="32">
        <f t="shared" si="158"/>
        <v>0</v>
      </c>
      <c r="R389" s="32">
        <f t="shared" si="158"/>
        <v>9354</v>
      </c>
      <c r="S389" s="12"/>
      <c r="T389" s="13"/>
    </row>
    <row r="390" spans="1:20" s="19" customFormat="1" ht="24" customHeight="1">
      <c r="A390" s="20" t="s">
        <v>132</v>
      </c>
      <c r="B390" s="80" t="s">
        <v>229</v>
      </c>
      <c r="C390" s="80" t="s">
        <v>111</v>
      </c>
      <c r="D390" s="87" t="s">
        <v>162</v>
      </c>
      <c r="E390" s="28" t="s">
        <v>123</v>
      </c>
      <c r="F390" s="29" t="s">
        <v>114</v>
      </c>
      <c r="G390" s="29" t="s">
        <v>326</v>
      </c>
      <c r="H390" s="1" t="s">
        <v>335</v>
      </c>
      <c r="I390" s="204" t="s">
        <v>133</v>
      </c>
      <c r="J390" s="34">
        <f t="shared" si="158"/>
        <v>6655.8</v>
      </c>
      <c r="K390" s="34">
        <f t="shared" si="158"/>
        <v>0</v>
      </c>
      <c r="L390" s="34">
        <f t="shared" si="158"/>
        <v>0</v>
      </c>
      <c r="M390" s="34">
        <f t="shared" si="158"/>
        <v>0</v>
      </c>
      <c r="N390" s="34">
        <f t="shared" si="158"/>
        <v>6655.8</v>
      </c>
      <c r="O390" s="34">
        <f t="shared" si="158"/>
        <v>0</v>
      </c>
      <c r="P390" s="34">
        <f t="shared" si="158"/>
        <v>0</v>
      </c>
      <c r="Q390" s="34">
        <f t="shared" si="158"/>
        <v>0</v>
      </c>
      <c r="R390" s="34">
        <f t="shared" si="158"/>
        <v>9354</v>
      </c>
      <c r="S390" s="12"/>
      <c r="T390" s="13"/>
    </row>
    <row r="391" spans="1:20" s="85" customFormat="1" ht="26.25" customHeight="1">
      <c r="A391" s="43" t="s">
        <v>134</v>
      </c>
      <c r="B391" s="207" t="s">
        <v>229</v>
      </c>
      <c r="C391" s="207" t="s">
        <v>111</v>
      </c>
      <c r="D391" s="208" t="s">
        <v>162</v>
      </c>
      <c r="E391" s="209" t="s">
        <v>123</v>
      </c>
      <c r="F391" s="210" t="s">
        <v>114</v>
      </c>
      <c r="G391" s="210" t="s">
        <v>326</v>
      </c>
      <c r="H391" s="211" t="s">
        <v>335</v>
      </c>
      <c r="I391" s="212" t="s">
        <v>135</v>
      </c>
      <c r="J391" s="42">
        <f t="shared" ref="J391:R391" si="159">SUM(J392:J403)</f>
        <v>6655.8</v>
      </c>
      <c r="K391" s="42">
        <f t="shared" si="159"/>
        <v>0</v>
      </c>
      <c r="L391" s="42">
        <f t="shared" si="159"/>
        <v>0</v>
      </c>
      <c r="M391" s="42">
        <f t="shared" si="159"/>
        <v>0</v>
      </c>
      <c r="N391" s="42">
        <f t="shared" si="159"/>
        <v>6655.8</v>
      </c>
      <c r="O391" s="42">
        <f t="shared" si="159"/>
        <v>0</v>
      </c>
      <c r="P391" s="42">
        <f t="shared" si="159"/>
        <v>0</v>
      </c>
      <c r="Q391" s="42">
        <f t="shared" si="159"/>
        <v>0</v>
      </c>
      <c r="R391" s="42">
        <f t="shared" si="159"/>
        <v>9354</v>
      </c>
      <c r="S391" s="12"/>
      <c r="T391" s="13"/>
    </row>
    <row r="392" spans="1:20" s="85" customFormat="1" ht="21.75" hidden="1" customHeight="1">
      <c r="A392" s="43"/>
      <c r="B392" s="207"/>
      <c r="C392" s="207"/>
      <c r="D392" s="208"/>
      <c r="E392" s="209"/>
      <c r="F392" s="210"/>
      <c r="G392" s="210"/>
      <c r="H392" s="211"/>
      <c r="I392" s="212"/>
      <c r="J392" s="205"/>
      <c r="K392" s="205"/>
      <c r="L392" s="205"/>
      <c r="M392" s="205"/>
      <c r="N392" s="2"/>
      <c r="O392" s="205"/>
      <c r="P392" s="205"/>
      <c r="Q392" s="205"/>
      <c r="R392" s="60"/>
      <c r="S392" s="12"/>
      <c r="T392" s="13"/>
    </row>
    <row r="393" spans="1:20" s="85" customFormat="1" ht="13.5" hidden="1" customHeight="1">
      <c r="A393" s="43" t="s">
        <v>761</v>
      </c>
      <c r="B393" s="207"/>
      <c r="C393" s="207"/>
      <c r="D393" s="208"/>
      <c r="E393" s="209"/>
      <c r="F393" s="210"/>
      <c r="G393" s="210"/>
      <c r="H393" s="211"/>
      <c r="I393" s="212" t="s">
        <v>373</v>
      </c>
      <c r="J393" s="205">
        <v>25</v>
      </c>
      <c r="K393" s="205">
        <v>0</v>
      </c>
      <c r="L393" s="205"/>
      <c r="M393" s="205"/>
      <c r="N393" s="2">
        <f t="shared" ref="N393:N403" si="160">SUM(J393:M393)</f>
        <v>25</v>
      </c>
      <c r="O393" s="205"/>
      <c r="P393" s="205"/>
      <c r="Q393" s="205"/>
      <c r="R393" s="60">
        <v>250</v>
      </c>
      <c r="S393" s="12"/>
      <c r="T393" s="13"/>
    </row>
    <row r="394" spans="1:20" s="85" customFormat="1" ht="13.5" hidden="1" customHeight="1">
      <c r="A394" s="43" t="s">
        <v>396</v>
      </c>
      <c r="B394" s="207"/>
      <c r="C394" s="207"/>
      <c r="D394" s="208"/>
      <c r="E394" s="209"/>
      <c r="F394" s="210"/>
      <c r="G394" s="210"/>
      <c r="H394" s="211"/>
      <c r="I394" s="212" t="s">
        <v>373</v>
      </c>
      <c r="J394" s="205">
        <v>75</v>
      </c>
      <c r="K394" s="205">
        <v>0</v>
      </c>
      <c r="L394" s="205"/>
      <c r="M394" s="205"/>
      <c r="N394" s="2">
        <f t="shared" si="160"/>
        <v>75</v>
      </c>
      <c r="O394" s="205"/>
      <c r="P394" s="205"/>
      <c r="Q394" s="205"/>
      <c r="R394" s="60">
        <v>7.3</v>
      </c>
      <c r="S394" s="12"/>
      <c r="T394" s="13"/>
    </row>
    <row r="395" spans="1:20" s="85" customFormat="1" ht="13.5" hidden="1" customHeight="1">
      <c r="A395" s="43" t="s">
        <v>312</v>
      </c>
      <c r="B395" s="207"/>
      <c r="C395" s="207"/>
      <c r="D395" s="208"/>
      <c r="E395" s="209"/>
      <c r="F395" s="210"/>
      <c r="G395" s="210"/>
      <c r="H395" s="211"/>
      <c r="I395" s="212" t="s">
        <v>373</v>
      </c>
      <c r="J395" s="205">
        <v>50</v>
      </c>
      <c r="K395" s="205">
        <v>0</v>
      </c>
      <c r="L395" s="205"/>
      <c r="M395" s="205"/>
      <c r="N395" s="2">
        <f t="shared" si="160"/>
        <v>50</v>
      </c>
      <c r="O395" s="205"/>
      <c r="P395" s="205"/>
      <c r="Q395" s="205"/>
      <c r="R395" s="60">
        <v>7.6</v>
      </c>
      <c r="S395" s="12"/>
      <c r="T395" s="13"/>
    </row>
    <row r="396" spans="1:20" s="85" customFormat="1" ht="15" hidden="1" customHeight="1">
      <c r="A396" s="43" t="s">
        <v>762</v>
      </c>
      <c r="B396" s="207"/>
      <c r="C396" s="207"/>
      <c r="D396" s="208"/>
      <c r="E396" s="209"/>
      <c r="F396" s="210"/>
      <c r="G396" s="210"/>
      <c r="H396" s="211"/>
      <c r="I396" s="212" t="s">
        <v>373</v>
      </c>
      <c r="J396" s="205">
        <v>1431.7</v>
      </c>
      <c r="K396" s="205">
        <v>0</v>
      </c>
      <c r="L396" s="205"/>
      <c r="M396" s="205"/>
      <c r="N396" s="2">
        <f t="shared" si="160"/>
        <v>1431.7</v>
      </c>
      <c r="O396" s="205"/>
      <c r="P396" s="205"/>
      <c r="Q396" s="205"/>
      <c r="R396" s="60">
        <v>64</v>
      </c>
      <c r="S396" s="12"/>
      <c r="T396" s="13"/>
    </row>
    <row r="397" spans="1:20" s="85" customFormat="1" ht="13.5" hidden="1" customHeight="1">
      <c r="A397" s="43" t="s">
        <v>429</v>
      </c>
      <c r="B397" s="207"/>
      <c r="C397" s="207"/>
      <c r="D397" s="208"/>
      <c r="E397" s="209"/>
      <c r="F397" s="210"/>
      <c r="G397" s="210"/>
      <c r="H397" s="211"/>
      <c r="I397" s="212" t="s">
        <v>373</v>
      </c>
      <c r="J397" s="205">
        <v>1640.8</v>
      </c>
      <c r="K397" s="205">
        <v>0</v>
      </c>
      <c r="L397" s="205"/>
      <c r="M397" s="205"/>
      <c r="N397" s="2">
        <f t="shared" si="160"/>
        <v>1640.8</v>
      </c>
      <c r="O397" s="205"/>
      <c r="P397" s="205"/>
      <c r="Q397" s="205"/>
      <c r="R397" s="60">
        <v>30</v>
      </c>
      <c r="S397" s="12"/>
      <c r="T397" s="13"/>
    </row>
    <row r="398" spans="1:20" s="85" customFormat="1" ht="14.25" hidden="1" customHeight="1">
      <c r="A398" s="43" t="s">
        <v>310</v>
      </c>
      <c r="B398" s="207"/>
      <c r="C398" s="207"/>
      <c r="D398" s="208"/>
      <c r="E398" s="209"/>
      <c r="F398" s="210"/>
      <c r="G398" s="210"/>
      <c r="H398" s="211"/>
      <c r="I398" s="212" t="s">
        <v>373</v>
      </c>
      <c r="J398" s="205">
        <v>3394.7</v>
      </c>
      <c r="K398" s="205">
        <v>0</v>
      </c>
      <c r="L398" s="205"/>
      <c r="M398" s="205"/>
      <c r="N398" s="2">
        <f t="shared" si="160"/>
        <v>3394.7</v>
      </c>
      <c r="O398" s="205"/>
      <c r="P398" s="205"/>
      <c r="Q398" s="205"/>
      <c r="R398" s="60">
        <v>2190.4</v>
      </c>
      <c r="S398" s="12"/>
      <c r="T398" s="13"/>
    </row>
    <row r="399" spans="1:20" s="85" customFormat="1" ht="15" hidden="1" customHeight="1">
      <c r="A399" s="43" t="s">
        <v>428</v>
      </c>
      <c r="B399" s="207"/>
      <c r="C399" s="207"/>
      <c r="D399" s="208"/>
      <c r="E399" s="209"/>
      <c r="F399" s="210"/>
      <c r="G399" s="210"/>
      <c r="H399" s="211"/>
      <c r="I399" s="212" t="s">
        <v>373</v>
      </c>
      <c r="J399" s="205">
        <v>38.6</v>
      </c>
      <c r="K399" s="205">
        <v>0</v>
      </c>
      <c r="L399" s="205"/>
      <c r="M399" s="205"/>
      <c r="N399" s="2">
        <f t="shared" si="160"/>
        <v>38.6</v>
      </c>
      <c r="O399" s="205"/>
      <c r="P399" s="205"/>
      <c r="Q399" s="205"/>
      <c r="R399" s="60">
        <v>1745.6</v>
      </c>
      <c r="S399" s="12"/>
      <c r="T399" s="13"/>
    </row>
    <row r="400" spans="1:20" s="85" customFormat="1" ht="13.5" hidden="1" customHeight="1">
      <c r="A400" s="43" t="s">
        <v>311</v>
      </c>
      <c r="B400" s="207"/>
      <c r="C400" s="207"/>
      <c r="D400" s="208"/>
      <c r="E400" s="209"/>
      <c r="F400" s="210"/>
      <c r="G400" s="210"/>
      <c r="H400" s="211"/>
      <c r="I400" s="212" t="s">
        <v>373</v>
      </c>
      <c r="J400" s="205"/>
      <c r="K400" s="205">
        <v>0</v>
      </c>
      <c r="L400" s="205"/>
      <c r="M400" s="205"/>
      <c r="N400" s="2">
        <f t="shared" si="160"/>
        <v>0</v>
      </c>
      <c r="O400" s="205"/>
      <c r="P400" s="205"/>
      <c r="Q400" s="205"/>
      <c r="R400" s="60">
        <v>3338.1</v>
      </c>
      <c r="S400" s="12"/>
      <c r="T400" s="13"/>
    </row>
    <row r="401" spans="1:20" s="85" customFormat="1" ht="22.5" hidden="1" customHeight="1">
      <c r="A401" s="43" t="s">
        <v>763</v>
      </c>
      <c r="B401" s="207"/>
      <c r="C401" s="207"/>
      <c r="D401" s="208"/>
      <c r="E401" s="209"/>
      <c r="F401" s="210"/>
      <c r="G401" s="210"/>
      <c r="H401" s="211"/>
      <c r="I401" s="212" t="s">
        <v>373</v>
      </c>
      <c r="J401" s="205"/>
      <c r="K401" s="205">
        <v>0</v>
      </c>
      <c r="L401" s="205"/>
      <c r="M401" s="205"/>
      <c r="N401" s="2">
        <f t="shared" si="160"/>
        <v>0</v>
      </c>
      <c r="O401" s="205"/>
      <c r="P401" s="205"/>
      <c r="Q401" s="205"/>
      <c r="R401" s="60">
        <v>41.6</v>
      </c>
      <c r="S401" s="12"/>
      <c r="T401" s="13"/>
    </row>
    <row r="402" spans="1:20" s="85" customFormat="1" ht="17.25" hidden="1" customHeight="1">
      <c r="A402" s="43" t="s">
        <v>764</v>
      </c>
      <c r="B402" s="207"/>
      <c r="C402" s="207"/>
      <c r="D402" s="208"/>
      <c r="E402" s="209"/>
      <c r="F402" s="210"/>
      <c r="G402" s="210"/>
      <c r="H402" s="211"/>
      <c r="I402" s="212" t="s">
        <v>373</v>
      </c>
      <c r="J402" s="205"/>
      <c r="K402" s="205">
        <v>0</v>
      </c>
      <c r="L402" s="205"/>
      <c r="M402" s="205"/>
      <c r="N402" s="2">
        <f t="shared" si="160"/>
        <v>0</v>
      </c>
      <c r="O402" s="205"/>
      <c r="P402" s="205"/>
      <c r="Q402" s="205"/>
      <c r="R402" s="60">
        <v>15</v>
      </c>
      <c r="S402" s="12"/>
      <c r="T402" s="13"/>
    </row>
    <row r="403" spans="1:20" s="85" customFormat="1" ht="25.5" hidden="1" customHeight="1">
      <c r="A403" s="43" t="s">
        <v>607</v>
      </c>
      <c r="B403" s="207"/>
      <c r="C403" s="207"/>
      <c r="D403" s="208"/>
      <c r="E403" s="209"/>
      <c r="F403" s="210"/>
      <c r="G403" s="210"/>
      <c r="H403" s="211"/>
      <c r="I403" s="212" t="s">
        <v>373</v>
      </c>
      <c r="J403" s="205"/>
      <c r="K403" s="205">
        <v>0</v>
      </c>
      <c r="L403" s="205"/>
      <c r="M403" s="205"/>
      <c r="N403" s="2">
        <f t="shared" si="160"/>
        <v>0</v>
      </c>
      <c r="O403" s="205"/>
      <c r="P403" s="205"/>
      <c r="Q403" s="205"/>
      <c r="R403" s="60">
        <v>1664.4</v>
      </c>
      <c r="S403" s="12"/>
      <c r="T403" s="13"/>
    </row>
    <row r="404" spans="1:20" s="19" customFormat="1" ht="17.25" customHeight="1">
      <c r="A404" s="83" t="s">
        <v>200</v>
      </c>
      <c r="B404" s="77" t="s">
        <v>229</v>
      </c>
      <c r="C404" s="77" t="s">
        <v>142</v>
      </c>
      <c r="D404" s="77"/>
      <c r="E404" s="349"/>
      <c r="F404" s="350"/>
      <c r="G404" s="350"/>
      <c r="H404" s="351"/>
      <c r="I404" s="77"/>
      <c r="J404" s="173">
        <f t="shared" ref="J404:R404" si="161">J405+J411+J437+J481</f>
        <v>44622.5</v>
      </c>
      <c r="K404" s="173">
        <f t="shared" si="161"/>
        <v>-3291.5</v>
      </c>
      <c r="L404" s="173">
        <f t="shared" si="161"/>
        <v>0</v>
      </c>
      <c r="M404" s="173">
        <f t="shared" si="161"/>
        <v>11813.9</v>
      </c>
      <c r="N404" s="173">
        <f t="shared" si="161"/>
        <v>53144.9</v>
      </c>
      <c r="O404" s="173">
        <f t="shared" si="161"/>
        <v>0</v>
      </c>
      <c r="P404" s="173">
        <f t="shared" si="161"/>
        <v>0</v>
      </c>
      <c r="Q404" s="173">
        <f t="shared" si="161"/>
        <v>0</v>
      </c>
      <c r="R404" s="173">
        <f t="shared" si="161"/>
        <v>52631.610000000008</v>
      </c>
      <c r="S404" s="12"/>
      <c r="T404" s="13"/>
    </row>
    <row r="405" spans="1:20" s="19" customFormat="1" ht="17.25" hidden="1" customHeight="1">
      <c r="A405" s="83" t="s">
        <v>230</v>
      </c>
      <c r="B405" s="77" t="s">
        <v>229</v>
      </c>
      <c r="C405" s="77" t="s">
        <v>142</v>
      </c>
      <c r="D405" s="77" t="s">
        <v>113</v>
      </c>
      <c r="E405" s="349"/>
      <c r="F405" s="350"/>
      <c r="G405" s="350"/>
      <c r="H405" s="351"/>
      <c r="I405" s="77"/>
      <c r="J405" s="173">
        <f t="shared" ref="J405:R409" si="162">J406</f>
        <v>0</v>
      </c>
      <c r="K405" s="173">
        <f t="shared" si="162"/>
        <v>0</v>
      </c>
      <c r="L405" s="173">
        <f t="shared" si="162"/>
        <v>0</v>
      </c>
      <c r="M405" s="173">
        <f t="shared" si="162"/>
        <v>0</v>
      </c>
      <c r="N405" s="173">
        <f t="shared" si="162"/>
        <v>0</v>
      </c>
      <c r="O405" s="173">
        <f t="shared" si="162"/>
        <v>0</v>
      </c>
      <c r="P405" s="173">
        <f t="shared" si="162"/>
        <v>0</v>
      </c>
      <c r="Q405" s="173">
        <f t="shared" si="162"/>
        <v>0</v>
      </c>
      <c r="R405" s="173">
        <f t="shared" si="162"/>
        <v>0</v>
      </c>
      <c r="S405" s="12"/>
      <c r="T405" s="13"/>
    </row>
    <row r="406" spans="1:20" s="19" customFormat="1" ht="35.25" hidden="1" customHeight="1">
      <c r="A406" s="121" t="s">
        <v>615</v>
      </c>
      <c r="B406" s="77" t="s">
        <v>229</v>
      </c>
      <c r="C406" s="77" t="s">
        <v>142</v>
      </c>
      <c r="D406" s="196" t="s">
        <v>113</v>
      </c>
      <c r="E406" s="196" t="s">
        <v>269</v>
      </c>
      <c r="F406" s="197" t="s">
        <v>114</v>
      </c>
      <c r="G406" s="197" t="s">
        <v>326</v>
      </c>
      <c r="H406" s="198" t="s">
        <v>327</v>
      </c>
      <c r="I406" s="198"/>
      <c r="J406" s="36">
        <f t="shared" si="162"/>
        <v>0</v>
      </c>
      <c r="K406" s="36">
        <f t="shared" si="162"/>
        <v>0</v>
      </c>
      <c r="L406" s="36">
        <f t="shared" si="162"/>
        <v>0</v>
      </c>
      <c r="M406" s="36">
        <f t="shared" si="162"/>
        <v>0</v>
      </c>
      <c r="N406" s="36">
        <f t="shared" si="162"/>
        <v>0</v>
      </c>
      <c r="O406" s="36">
        <f t="shared" si="162"/>
        <v>0</v>
      </c>
      <c r="P406" s="36">
        <f t="shared" si="162"/>
        <v>0</v>
      </c>
      <c r="Q406" s="36">
        <f t="shared" si="162"/>
        <v>0</v>
      </c>
      <c r="R406" s="36">
        <f t="shared" si="162"/>
        <v>0</v>
      </c>
      <c r="S406" s="12"/>
      <c r="T406" s="13"/>
    </row>
    <row r="407" spans="1:20" s="19" customFormat="1" ht="24.75" hidden="1" customHeight="1">
      <c r="A407" s="82" t="s">
        <v>231</v>
      </c>
      <c r="B407" s="80" t="s">
        <v>229</v>
      </c>
      <c r="C407" s="80" t="s">
        <v>142</v>
      </c>
      <c r="D407" s="87" t="s">
        <v>113</v>
      </c>
      <c r="E407" s="87" t="s">
        <v>269</v>
      </c>
      <c r="F407" s="229" t="s">
        <v>114</v>
      </c>
      <c r="G407" s="229" t="s">
        <v>326</v>
      </c>
      <c r="H407" s="204" t="s">
        <v>344</v>
      </c>
      <c r="I407" s="204"/>
      <c r="J407" s="34">
        <f t="shared" si="162"/>
        <v>0</v>
      </c>
      <c r="K407" s="34">
        <f t="shared" si="162"/>
        <v>0</v>
      </c>
      <c r="L407" s="34">
        <f t="shared" si="162"/>
        <v>0</v>
      </c>
      <c r="M407" s="34">
        <f t="shared" si="162"/>
        <v>0</v>
      </c>
      <c r="N407" s="34">
        <f t="shared" si="162"/>
        <v>0</v>
      </c>
      <c r="O407" s="34">
        <f t="shared" si="162"/>
        <v>0</v>
      </c>
      <c r="P407" s="34">
        <f t="shared" si="162"/>
        <v>0</v>
      </c>
      <c r="Q407" s="34">
        <f t="shared" si="162"/>
        <v>0</v>
      </c>
      <c r="R407" s="34">
        <f t="shared" si="162"/>
        <v>0</v>
      </c>
      <c r="S407" s="12"/>
      <c r="T407" s="13"/>
    </row>
    <row r="408" spans="1:20" s="19" customFormat="1" ht="24.75" hidden="1" customHeight="1">
      <c r="A408" s="20" t="s">
        <v>132</v>
      </c>
      <c r="B408" s="80" t="s">
        <v>229</v>
      </c>
      <c r="C408" s="80" t="s">
        <v>142</v>
      </c>
      <c r="D408" s="87" t="s">
        <v>113</v>
      </c>
      <c r="E408" s="87" t="s">
        <v>269</v>
      </c>
      <c r="F408" s="229" t="s">
        <v>114</v>
      </c>
      <c r="G408" s="229" t="s">
        <v>326</v>
      </c>
      <c r="H408" s="204" t="s">
        <v>344</v>
      </c>
      <c r="I408" s="204" t="s">
        <v>133</v>
      </c>
      <c r="J408" s="34">
        <f t="shared" si="162"/>
        <v>0</v>
      </c>
      <c r="K408" s="34">
        <f t="shared" si="162"/>
        <v>0</v>
      </c>
      <c r="L408" s="34">
        <f t="shared" si="162"/>
        <v>0</v>
      </c>
      <c r="M408" s="34">
        <f t="shared" si="162"/>
        <v>0</v>
      </c>
      <c r="N408" s="34">
        <f t="shared" si="162"/>
        <v>0</v>
      </c>
      <c r="O408" s="34">
        <f t="shared" si="162"/>
        <v>0</v>
      </c>
      <c r="P408" s="34">
        <f t="shared" si="162"/>
        <v>0</v>
      </c>
      <c r="Q408" s="34">
        <f t="shared" si="162"/>
        <v>0</v>
      </c>
      <c r="R408" s="34">
        <f t="shared" si="162"/>
        <v>0</v>
      </c>
      <c r="S408" s="12"/>
      <c r="T408" s="13"/>
    </row>
    <row r="409" spans="1:20" s="26" customFormat="1" ht="27" hidden="1" customHeight="1">
      <c r="A409" s="244" t="s">
        <v>404</v>
      </c>
      <c r="B409" s="207" t="s">
        <v>229</v>
      </c>
      <c r="C409" s="207" t="s">
        <v>142</v>
      </c>
      <c r="D409" s="208" t="s">
        <v>113</v>
      </c>
      <c r="E409" s="208" t="s">
        <v>269</v>
      </c>
      <c r="F409" s="231" t="s">
        <v>114</v>
      </c>
      <c r="G409" s="231" t="s">
        <v>326</v>
      </c>
      <c r="H409" s="212" t="s">
        <v>344</v>
      </c>
      <c r="I409" s="212" t="s">
        <v>135</v>
      </c>
      <c r="J409" s="205">
        <f>J410</f>
        <v>0</v>
      </c>
      <c r="K409" s="205">
        <f>K410</f>
        <v>0</v>
      </c>
      <c r="L409" s="205">
        <f t="shared" si="162"/>
        <v>0</v>
      </c>
      <c r="M409" s="205">
        <f t="shared" si="162"/>
        <v>0</v>
      </c>
      <c r="N409" s="205">
        <f t="shared" si="162"/>
        <v>0</v>
      </c>
      <c r="O409" s="205">
        <f t="shared" si="162"/>
        <v>0</v>
      </c>
      <c r="P409" s="205">
        <f t="shared" si="162"/>
        <v>0</v>
      </c>
      <c r="Q409" s="205">
        <f t="shared" si="162"/>
        <v>0</v>
      </c>
      <c r="R409" s="205">
        <f t="shared" si="162"/>
        <v>0</v>
      </c>
      <c r="S409" s="12"/>
      <c r="T409" s="13"/>
    </row>
    <row r="410" spans="1:20" s="26" customFormat="1" ht="23.25" hidden="1" customHeight="1">
      <c r="A410" s="245" t="s">
        <v>711</v>
      </c>
      <c r="B410" s="207"/>
      <c r="C410" s="207"/>
      <c r="D410" s="208"/>
      <c r="E410" s="208"/>
      <c r="F410" s="231"/>
      <c r="G410" s="231"/>
      <c r="H410" s="212"/>
      <c r="I410" s="212"/>
      <c r="J410" s="205"/>
      <c r="K410" s="205"/>
      <c r="L410" s="205"/>
      <c r="M410" s="205"/>
      <c r="N410" s="2">
        <f>SUM(J410:M410)</f>
        <v>0</v>
      </c>
      <c r="O410" s="205"/>
      <c r="P410" s="205"/>
      <c r="Q410" s="205"/>
      <c r="R410" s="2">
        <f>N410+Q410</f>
        <v>0</v>
      </c>
      <c r="S410" s="12"/>
      <c r="T410" s="13"/>
    </row>
    <row r="411" spans="1:20" s="19" customFormat="1" ht="17.25" customHeight="1">
      <c r="A411" s="83" t="s">
        <v>236</v>
      </c>
      <c r="B411" s="77" t="s">
        <v>229</v>
      </c>
      <c r="C411" s="77" t="s">
        <v>142</v>
      </c>
      <c r="D411" s="77" t="s">
        <v>237</v>
      </c>
      <c r="E411" s="349"/>
      <c r="F411" s="350"/>
      <c r="G411" s="350"/>
      <c r="H411" s="351"/>
      <c r="I411" s="77"/>
      <c r="J411" s="173">
        <f>J412+J432</f>
        <v>2338.1</v>
      </c>
      <c r="K411" s="173">
        <f>K412+K432</f>
        <v>-155.1</v>
      </c>
      <c r="L411" s="173">
        <f t="shared" ref="L411:R411" si="163">L412+L432</f>
        <v>0</v>
      </c>
      <c r="M411" s="173">
        <f t="shared" si="163"/>
        <v>0</v>
      </c>
      <c r="N411" s="173">
        <f t="shared" si="163"/>
        <v>2183</v>
      </c>
      <c r="O411" s="173">
        <f t="shared" si="163"/>
        <v>0</v>
      </c>
      <c r="P411" s="173">
        <f t="shared" si="163"/>
        <v>0</v>
      </c>
      <c r="Q411" s="173">
        <f t="shared" si="163"/>
        <v>0</v>
      </c>
      <c r="R411" s="173">
        <f t="shared" si="163"/>
        <v>2377.2999999999997</v>
      </c>
      <c r="S411" s="12"/>
      <c r="T411" s="13"/>
    </row>
    <row r="412" spans="1:20" s="19" customFormat="1" ht="38.25" customHeight="1">
      <c r="A412" s="83" t="s">
        <v>617</v>
      </c>
      <c r="B412" s="77" t="s">
        <v>229</v>
      </c>
      <c r="C412" s="77" t="s">
        <v>142</v>
      </c>
      <c r="D412" s="196" t="s">
        <v>237</v>
      </c>
      <c r="E412" s="196" t="s">
        <v>299</v>
      </c>
      <c r="F412" s="197" t="s">
        <v>114</v>
      </c>
      <c r="G412" s="197" t="s">
        <v>326</v>
      </c>
      <c r="H412" s="198" t="s">
        <v>327</v>
      </c>
      <c r="I412" s="198"/>
      <c r="J412" s="36">
        <f>J413+J427</f>
        <v>2338.1</v>
      </c>
      <c r="K412" s="36">
        <f>K413+K427</f>
        <v>-155.1</v>
      </c>
      <c r="L412" s="36">
        <f t="shared" ref="L412:R412" si="164">L413+L427</f>
        <v>0</v>
      </c>
      <c r="M412" s="36">
        <f t="shared" si="164"/>
        <v>0</v>
      </c>
      <c r="N412" s="36">
        <f t="shared" si="164"/>
        <v>2183</v>
      </c>
      <c r="O412" s="36">
        <f t="shared" si="164"/>
        <v>0</v>
      </c>
      <c r="P412" s="36">
        <f t="shared" si="164"/>
        <v>0</v>
      </c>
      <c r="Q412" s="36">
        <f t="shared" si="164"/>
        <v>0</v>
      </c>
      <c r="R412" s="36">
        <f t="shared" si="164"/>
        <v>2377.2999999999997</v>
      </c>
      <c r="S412" s="12"/>
      <c r="T412" s="13"/>
    </row>
    <row r="413" spans="1:20" s="19" customFormat="1" ht="17.25" customHeight="1">
      <c r="A413" s="82" t="s">
        <v>176</v>
      </c>
      <c r="B413" s="16" t="s">
        <v>229</v>
      </c>
      <c r="C413" s="16" t="s">
        <v>142</v>
      </c>
      <c r="D413" s="17" t="s">
        <v>237</v>
      </c>
      <c r="E413" s="114" t="s">
        <v>299</v>
      </c>
      <c r="F413" s="115" t="s">
        <v>114</v>
      </c>
      <c r="G413" s="115" t="s">
        <v>326</v>
      </c>
      <c r="H413" s="116" t="s">
        <v>336</v>
      </c>
      <c r="I413" s="116"/>
      <c r="J413" s="236">
        <f>J414+J419+J423</f>
        <v>1433.6</v>
      </c>
      <c r="K413" s="236">
        <f>K414+K419+K423</f>
        <v>-12</v>
      </c>
      <c r="L413" s="236">
        <f t="shared" ref="L413:R413" si="165">L414+L419+L423</f>
        <v>0</v>
      </c>
      <c r="M413" s="236">
        <f t="shared" si="165"/>
        <v>0</v>
      </c>
      <c r="N413" s="236">
        <f t="shared" si="165"/>
        <v>1421.6</v>
      </c>
      <c r="O413" s="236">
        <f t="shared" si="165"/>
        <v>0</v>
      </c>
      <c r="P413" s="236">
        <f t="shared" si="165"/>
        <v>0</v>
      </c>
      <c r="Q413" s="236">
        <f t="shared" si="165"/>
        <v>0</v>
      </c>
      <c r="R413" s="236">
        <f t="shared" si="165"/>
        <v>1615.8999999999996</v>
      </c>
      <c r="S413" s="12"/>
      <c r="T413" s="13"/>
    </row>
    <row r="414" spans="1:20" s="19" customFormat="1" ht="47.25" customHeight="1">
      <c r="A414" s="20" t="s">
        <v>118</v>
      </c>
      <c r="B414" s="16" t="s">
        <v>229</v>
      </c>
      <c r="C414" s="16" t="s">
        <v>142</v>
      </c>
      <c r="D414" s="17" t="s">
        <v>237</v>
      </c>
      <c r="E414" s="28" t="s">
        <v>299</v>
      </c>
      <c r="F414" s="29" t="s">
        <v>114</v>
      </c>
      <c r="G414" s="29" t="s">
        <v>326</v>
      </c>
      <c r="H414" s="1" t="s">
        <v>336</v>
      </c>
      <c r="I414" s="18">
        <v>100</v>
      </c>
      <c r="J414" s="32">
        <f>J415</f>
        <v>1161.4000000000001</v>
      </c>
      <c r="K414" s="32">
        <f>K415</f>
        <v>0</v>
      </c>
      <c r="L414" s="32">
        <f t="shared" ref="L414:R414" si="166">L415</f>
        <v>0</v>
      </c>
      <c r="M414" s="32">
        <f t="shared" si="166"/>
        <v>0</v>
      </c>
      <c r="N414" s="32">
        <f t="shared" si="166"/>
        <v>1161.4000000000001</v>
      </c>
      <c r="O414" s="32">
        <f t="shared" si="166"/>
        <v>0</v>
      </c>
      <c r="P414" s="32">
        <f t="shared" si="166"/>
        <v>0</v>
      </c>
      <c r="Q414" s="32">
        <f t="shared" si="166"/>
        <v>0</v>
      </c>
      <c r="R414" s="32">
        <f t="shared" si="166"/>
        <v>1407.1999999999998</v>
      </c>
      <c r="S414" s="12"/>
      <c r="T414" s="13"/>
    </row>
    <row r="415" spans="1:20" s="26" customFormat="1" ht="15" customHeight="1">
      <c r="A415" s="189" t="s">
        <v>196</v>
      </c>
      <c r="B415" s="190" t="s">
        <v>229</v>
      </c>
      <c r="C415" s="190" t="s">
        <v>142</v>
      </c>
      <c r="D415" s="191" t="s">
        <v>237</v>
      </c>
      <c r="E415" s="209" t="s">
        <v>299</v>
      </c>
      <c r="F415" s="210" t="s">
        <v>114</v>
      </c>
      <c r="G415" s="210" t="s">
        <v>326</v>
      </c>
      <c r="H415" s="211" t="s">
        <v>336</v>
      </c>
      <c r="I415" s="62">
        <v>110</v>
      </c>
      <c r="J415" s="205">
        <f>J416+J417+J418</f>
        <v>1161.4000000000001</v>
      </c>
      <c r="K415" s="205">
        <f>K416+K417+K418</f>
        <v>0</v>
      </c>
      <c r="L415" s="205">
        <f t="shared" ref="L415:R415" si="167">L416+L417+L418</f>
        <v>0</v>
      </c>
      <c r="M415" s="205">
        <f t="shared" si="167"/>
        <v>0</v>
      </c>
      <c r="N415" s="205">
        <f t="shared" si="167"/>
        <v>1161.4000000000001</v>
      </c>
      <c r="O415" s="205">
        <f t="shared" si="167"/>
        <v>0</v>
      </c>
      <c r="P415" s="205">
        <f t="shared" si="167"/>
        <v>0</v>
      </c>
      <c r="Q415" s="205">
        <f t="shared" si="167"/>
        <v>0</v>
      </c>
      <c r="R415" s="205">
        <f t="shared" si="167"/>
        <v>1407.1999999999998</v>
      </c>
      <c r="S415" s="12"/>
      <c r="T415" s="13"/>
    </row>
    <row r="416" spans="1:20" s="14" customFormat="1" ht="13.5" hidden="1" customHeight="1">
      <c r="A416" s="4" t="s">
        <v>380</v>
      </c>
      <c r="B416" s="38"/>
      <c r="C416" s="38"/>
      <c r="D416" s="39"/>
      <c r="E416" s="39"/>
      <c r="F416" s="194"/>
      <c r="G416" s="194"/>
      <c r="H416" s="195"/>
      <c r="I416" s="195" t="s">
        <v>384</v>
      </c>
      <c r="J416" s="2">
        <v>892</v>
      </c>
      <c r="K416" s="2">
        <v>0</v>
      </c>
      <c r="L416" s="2"/>
      <c r="M416" s="2"/>
      <c r="N416" s="2">
        <f>SUM(J416:M416)</f>
        <v>892</v>
      </c>
      <c r="O416" s="2"/>
      <c r="P416" s="2"/>
      <c r="Q416" s="2"/>
      <c r="R416" s="2">
        <v>1080.8</v>
      </c>
      <c r="S416" s="12"/>
      <c r="T416" s="13"/>
    </row>
    <row r="417" spans="1:20" s="14" customFormat="1" ht="13.5" hidden="1" customHeight="1">
      <c r="A417" s="4" t="s">
        <v>381</v>
      </c>
      <c r="B417" s="38"/>
      <c r="C417" s="38"/>
      <c r="D417" s="39"/>
      <c r="E417" s="39"/>
      <c r="F417" s="194"/>
      <c r="G417" s="194"/>
      <c r="H417" s="195"/>
      <c r="I417" s="195" t="s">
        <v>385</v>
      </c>
      <c r="J417" s="2"/>
      <c r="K417" s="2"/>
      <c r="L417" s="2"/>
      <c r="M417" s="2"/>
      <c r="N417" s="2">
        <f>SUM(J417:M417)</f>
        <v>0</v>
      </c>
      <c r="O417" s="2"/>
      <c r="P417" s="2"/>
      <c r="Q417" s="2"/>
      <c r="R417" s="2"/>
      <c r="S417" s="12"/>
      <c r="T417" s="13"/>
    </row>
    <row r="418" spans="1:20" s="14" customFormat="1" ht="13.5" hidden="1" customHeight="1">
      <c r="A418" s="4" t="s">
        <v>382</v>
      </c>
      <c r="B418" s="38"/>
      <c r="C418" s="38"/>
      <c r="D418" s="39"/>
      <c r="E418" s="39"/>
      <c r="F418" s="194"/>
      <c r="G418" s="194"/>
      <c r="H418" s="195"/>
      <c r="I418" s="195" t="s">
        <v>386</v>
      </c>
      <c r="J418" s="2">
        <v>269.39999999999998</v>
      </c>
      <c r="K418" s="2">
        <v>0</v>
      </c>
      <c r="L418" s="2"/>
      <c r="M418" s="2"/>
      <c r="N418" s="2">
        <f>SUM(J418:M418)</f>
        <v>269.39999999999998</v>
      </c>
      <c r="O418" s="2"/>
      <c r="P418" s="2"/>
      <c r="Q418" s="2"/>
      <c r="R418" s="2">
        <v>326.39999999999998</v>
      </c>
      <c r="S418" s="12"/>
      <c r="T418" s="13"/>
    </row>
    <row r="419" spans="1:20" s="19" customFormat="1" ht="24" customHeight="1">
      <c r="A419" s="20" t="s">
        <v>132</v>
      </c>
      <c r="B419" s="16" t="s">
        <v>229</v>
      </c>
      <c r="C419" s="16" t="s">
        <v>142</v>
      </c>
      <c r="D419" s="17" t="s">
        <v>237</v>
      </c>
      <c r="E419" s="28" t="s">
        <v>299</v>
      </c>
      <c r="F419" s="29" t="s">
        <v>114</v>
      </c>
      <c r="G419" s="29" t="s">
        <v>326</v>
      </c>
      <c r="H419" s="1" t="s">
        <v>336</v>
      </c>
      <c r="I419" s="18">
        <v>200</v>
      </c>
      <c r="J419" s="32">
        <f>J420</f>
        <v>236.09999999999997</v>
      </c>
      <c r="K419" s="32">
        <f>K420</f>
        <v>-12</v>
      </c>
      <c r="L419" s="32">
        <f t="shared" ref="L419:R419" si="168">L420</f>
        <v>0</v>
      </c>
      <c r="M419" s="32">
        <f t="shared" si="168"/>
        <v>0</v>
      </c>
      <c r="N419" s="32">
        <f t="shared" si="168"/>
        <v>224.09999999999997</v>
      </c>
      <c r="O419" s="32">
        <f t="shared" si="168"/>
        <v>0</v>
      </c>
      <c r="P419" s="32">
        <f t="shared" si="168"/>
        <v>0</v>
      </c>
      <c r="Q419" s="32">
        <f t="shared" si="168"/>
        <v>0</v>
      </c>
      <c r="R419" s="32">
        <f t="shared" si="168"/>
        <v>172.6</v>
      </c>
      <c r="S419" s="12"/>
      <c r="T419" s="13"/>
    </row>
    <row r="420" spans="1:20" s="26" customFormat="1" ht="22.5" customHeight="1">
      <c r="A420" s="189" t="s">
        <v>134</v>
      </c>
      <c r="B420" s="190" t="s">
        <v>229</v>
      </c>
      <c r="C420" s="190" t="s">
        <v>142</v>
      </c>
      <c r="D420" s="191" t="s">
        <v>237</v>
      </c>
      <c r="E420" s="209" t="s">
        <v>299</v>
      </c>
      <c r="F420" s="210" t="s">
        <v>114</v>
      </c>
      <c r="G420" s="210" t="s">
        <v>326</v>
      </c>
      <c r="H420" s="211" t="s">
        <v>336</v>
      </c>
      <c r="I420" s="62">
        <v>240</v>
      </c>
      <c r="J420" s="205">
        <f>J421+J422</f>
        <v>236.09999999999997</v>
      </c>
      <c r="K420" s="205">
        <f>K421+K422</f>
        <v>-12</v>
      </c>
      <c r="L420" s="205">
        <f t="shared" ref="L420:R420" si="169">L421+L422</f>
        <v>0</v>
      </c>
      <c r="M420" s="205">
        <f t="shared" si="169"/>
        <v>0</v>
      </c>
      <c r="N420" s="205">
        <f t="shared" si="169"/>
        <v>224.09999999999997</v>
      </c>
      <c r="O420" s="205">
        <f t="shared" si="169"/>
        <v>0</v>
      </c>
      <c r="P420" s="205">
        <f t="shared" si="169"/>
        <v>0</v>
      </c>
      <c r="Q420" s="205">
        <f t="shared" si="169"/>
        <v>0</v>
      </c>
      <c r="R420" s="205">
        <f t="shared" si="169"/>
        <v>172.6</v>
      </c>
      <c r="S420" s="12"/>
      <c r="T420" s="13"/>
    </row>
    <row r="421" spans="1:20" s="14" customFormat="1" ht="15" hidden="1" customHeight="1">
      <c r="A421" s="4" t="s">
        <v>374</v>
      </c>
      <c r="B421" s="5"/>
      <c r="C421" s="5"/>
      <c r="D421" s="6"/>
      <c r="E421" s="7"/>
      <c r="F421" s="8"/>
      <c r="G421" s="8"/>
      <c r="H421" s="9"/>
      <c r="I421" s="10" t="s">
        <v>372</v>
      </c>
      <c r="J421" s="2">
        <v>13.2</v>
      </c>
      <c r="K421" s="2">
        <v>0</v>
      </c>
      <c r="L421" s="2"/>
      <c r="M421" s="2"/>
      <c r="N421" s="2">
        <f>SUM(J421:M421)</f>
        <v>13.2</v>
      </c>
      <c r="O421" s="2"/>
      <c r="P421" s="2"/>
      <c r="Q421" s="2"/>
      <c r="R421" s="2">
        <v>59.1</v>
      </c>
      <c r="S421" s="12"/>
      <c r="T421" s="13"/>
    </row>
    <row r="422" spans="1:20" s="14" customFormat="1" ht="15" hidden="1" customHeight="1">
      <c r="A422" s="4" t="s">
        <v>375</v>
      </c>
      <c r="B422" s="5"/>
      <c r="C422" s="5"/>
      <c r="D422" s="6"/>
      <c r="E422" s="7"/>
      <c r="F422" s="8"/>
      <c r="G422" s="8"/>
      <c r="H422" s="9"/>
      <c r="I422" s="10" t="s">
        <v>373</v>
      </c>
      <c r="J422" s="2">
        <f>59.3+141.6+22</f>
        <v>222.89999999999998</v>
      </c>
      <c r="K422" s="2">
        <v>-12</v>
      </c>
      <c r="L422" s="2"/>
      <c r="M422" s="2"/>
      <c r="N422" s="2">
        <f>SUM(J422:M422)</f>
        <v>210.89999999999998</v>
      </c>
      <c r="O422" s="2"/>
      <c r="P422" s="2"/>
      <c r="Q422" s="2"/>
      <c r="R422" s="2">
        <v>113.5</v>
      </c>
      <c r="S422" s="12"/>
      <c r="T422" s="13"/>
    </row>
    <row r="423" spans="1:20" s="19" customFormat="1" ht="14.25" customHeight="1">
      <c r="A423" s="20" t="s">
        <v>136</v>
      </c>
      <c r="B423" s="16" t="s">
        <v>229</v>
      </c>
      <c r="C423" s="16" t="s">
        <v>142</v>
      </c>
      <c r="D423" s="17" t="s">
        <v>237</v>
      </c>
      <c r="E423" s="28" t="s">
        <v>299</v>
      </c>
      <c r="F423" s="29" t="s">
        <v>114</v>
      </c>
      <c r="G423" s="29" t="s">
        <v>326</v>
      </c>
      <c r="H423" s="1" t="s">
        <v>336</v>
      </c>
      <c r="I423" s="18">
        <v>800</v>
      </c>
      <c r="J423" s="32">
        <f t="shared" ref="J423:R424" si="170">J424</f>
        <v>36.1</v>
      </c>
      <c r="K423" s="32">
        <f t="shared" si="170"/>
        <v>0</v>
      </c>
      <c r="L423" s="32">
        <f t="shared" si="170"/>
        <v>0</v>
      </c>
      <c r="M423" s="32">
        <f t="shared" si="170"/>
        <v>0</v>
      </c>
      <c r="N423" s="32">
        <f t="shared" si="170"/>
        <v>36.1</v>
      </c>
      <c r="O423" s="32">
        <f t="shared" si="170"/>
        <v>0</v>
      </c>
      <c r="P423" s="32">
        <f t="shared" si="170"/>
        <v>0</v>
      </c>
      <c r="Q423" s="32">
        <f t="shared" si="170"/>
        <v>0</v>
      </c>
      <c r="R423" s="32">
        <f t="shared" si="170"/>
        <v>36.1</v>
      </c>
      <c r="S423" s="12"/>
      <c r="T423" s="13"/>
    </row>
    <row r="424" spans="1:20" s="26" customFormat="1" ht="13.5" customHeight="1">
      <c r="A424" s="189" t="s">
        <v>138</v>
      </c>
      <c r="B424" s="190" t="s">
        <v>229</v>
      </c>
      <c r="C424" s="190" t="s">
        <v>142</v>
      </c>
      <c r="D424" s="191" t="s">
        <v>237</v>
      </c>
      <c r="E424" s="209" t="s">
        <v>299</v>
      </c>
      <c r="F424" s="210" t="s">
        <v>114</v>
      </c>
      <c r="G424" s="210" t="s">
        <v>326</v>
      </c>
      <c r="H424" s="211" t="s">
        <v>336</v>
      </c>
      <c r="I424" s="62">
        <v>850</v>
      </c>
      <c r="J424" s="205">
        <f t="shared" si="170"/>
        <v>36.1</v>
      </c>
      <c r="K424" s="205">
        <f t="shared" si="170"/>
        <v>0</v>
      </c>
      <c r="L424" s="205">
        <f t="shared" si="170"/>
        <v>0</v>
      </c>
      <c r="M424" s="205">
        <f t="shared" si="170"/>
        <v>0</v>
      </c>
      <c r="N424" s="205">
        <f t="shared" si="170"/>
        <v>36.1</v>
      </c>
      <c r="O424" s="205">
        <f t="shared" si="170"/>
        <v>0</v>
      </c>
      <c r="P424" s="205">
        <f t="shared" si="170"/>
        <v>0</v>
      </c>
      <c r="Q424" s="205">
        <f t="shared" si="170"/>
        <v>0</v>
      </c>
      <c r="R424" s="205">
        <f t="shared" si="170"/>
        <v>36.1</v>
      </c>
      <c r="S424" s="12"/>
      <c r="T424" s="13"/>
    </row>
    <row r="425" spans="1:20" s="19" customFormat="1" ht="12.75" hidden="1" customHeight="1">
      <c r="A425" s="4" t="s">
        <v>378</v>
      </c>
      <c r="B425" s="5"/>
      <c r="C425" s="5"/>
      <c r="D425" s="6"/>
      <c r="E425" s="7"/>
      <c r="F425" s="8"/>
      <c r="G425" s="8"/>
      <c r="H425" s="9"/>
      <c r="I425" s="10" t="s">
        <v>376</v>
      </c>
      <c r="J425" s="2">
        <v>36.1</v>
      </c>
      <c r="K425" s="2">
        <v>0</v>
      </c>
      <c r="L425" s="2"/>
      <c r="M425" s="2"/>
      <c r="N425" s="2">
        <f>SUM(J425:M425)</f>
        <v>36.1</v>
      </c>
      <c r="O425" s="2"/>
      <c r="P425" s="2"/>
      <c r="Q425" s="2"/>
      <c r="R425" s="2">
        <v>36.1</v>
      </c>
      <c r="S425" s="12"/>
      <c r="T425" s="13"/>
    </row>
    <row r="426" spans="1:20" s="19" customFormat="1" ht="12" hidden="1" customHeight="1">
      <c r="A426" s="4" t="s">
        <v>379</v>
      </c>
      <c r="B426" s="5"/>
      <c r="C426" s="5"/>
      <c r="D426" s="6"/>
      <c r="E426" s="7"/>
      <c r="F426" s="8"/>
      <c r="G426" s="8"/>
      <c r="H426" s="9"/>
      <c r="I426" s="10" t="s">
        <v>377</v>
      </c>
      <c r="J426" s="2"/>
      <c r="K426" s="2"/>
      <c r="L426" s="2"/>
      <c r="M426" s="2"/>
      <c r="N426" s="2">
        <f>SUM(J426:M426)</f>
        <v>0</v>
      </c>
      <c r="O426" s="2"/>
      <c r="P426" s="2"/>
      <c r="Q426" s="2"/>
      <c r="R426" s="2"/>
      <c r="S426" s="12"/>
      <c r="T426" s="13"/>
    </row>
    <row r="427" spans="1:20" s="19" customFormat="1" ht="27.75" customHeight="1">
      <c r="A427" s="82" t="s">
        <v>859</v>
      </c>
      <c r="B427" s="16" t="s">
        <v>229</v>
      </c>
      <c r="C427" s="16" t="s">
        <v>142</v>
      </c>
      <c r="D427" s="17" t="s">
        <v>237</v>
      </c>
      <c r="E427" s="114" t="s">
        <v>299</v>
      </c>
      <c r="F427" s="115" t="s">
        <v>114</v>
      </c>
      <c r="G427" s="115" t="s">
        <v>326</v>
      </c>
      <c r="H427" s="116" t="s">
        <v>858</v>
      </c>
      <c r="I427" s="116"/>
      <c r="J427" s="236">
        <f t="shared" ref="J427:R428" si="171">J428</f>
        <v>904.5</v>
      </c>
      <c r="K427" s="236">
        <f t="shared" si="171"/>
        <v>-143.1</v>
      </c>
      <c r="L427" s="236">
        <f t="shared" si="171"/>
        <v>0</v>
      </c>
      <c r="M427" s="236">
        <f t="shared" si="171"/>
        <v>0</v>
      </c>
      <c r="N427" s="236">
        <f t="shared" si="171"/>
        <v>761.4</v>
      </c>
      <c r="O427" s="236">
        <f t="shared" si="171"/>
        <v>0</v>
      </c>
      <c r="P427" s="236">
        <f t="shared" si="171"/>
        <v>0</v>
      </c>
      <c r="Q427" s="236">
        <f t="shared" si="171"/>
        <v>0</v>
      </c>
      <c r="R427" s="236">
        <f t="shared" si="171"/>
        <v>761.4</v>
      </c>
      <c r="S427" s="12"/>
      <c r="T427" s="13"/>
    </row>
    <row r="428" spans="1:20" s="19" customFormat="1" ht="16.5" customHeight="1">
      <c r="A428" s="20" t="s">
        <v>132</v>
      </c>
      <c r="B428" s="16" t="s">
        <v>229</v>
      </c>
      <c r="C428" s="16" t="s">
        <v>142</v>
      </c>
      <c r="D428" s="17" t="s">
        <v>237</v>
      </c>
      <c r="E428" s="28" t="s">
        <v>299</v>
      </c>
      <c r="F428" s="29" t="s">
        <v>114</v>
      </c>
      <c r="G428" s="29" t="s">
        <v>326</v>
      </c>
      <c r="H428" s="1" t="s">
        <v>858</v>
      </c>
      <c r="I428" s="18">
        <v>200</v>
      </c>
      <c r="J428" s="32">
        <f t="shared" si="171"/>
        <v>904.5</v>
      </c>
      <c r="K428" s="32">
        <f t="shared" si="171"/>
        <v>-143.1</v>
      </c>
      <c r="L428" s="32">
        <f t="shared" si="171"/>
        <v>0</v>
      </c>
      <c r="M428" s="32">
        <f t="shared" si="171"/>
        <v>0</v>
      </c>
      <c r="N428" s="32">
        <f t="shared" si="171"/>
        <v>761.4</v>
      </c>
      <c r="O428" s="32">
        <f t="shared" si="171"/>
        <v>0</v>
      </c>
      <c r="P428" s="32">
        <f t="shared" si="171"/>
        <v>0</v>
      </c>
      <c r="Q428" s="32">
        <f t="shared" si="171"/>
        <v>0</v>
      </c>
      <c r="R428" s="32">
        <f t="shared" si="171"/>
        <v>761.4</v>
      </c>
      <c r="S428" s="12"/>
      <c r="T428" s="13"/>
    </row>
    <row r="429" spans="1:20" s="26" customFormat="1" ht="24.75" customHeight="1">
      <c r="A429" s="189" t="s">
        <v>134</v>
      </c>
      <c r="B429" s="190" t="s">
        <v>229</v>
      </c>
      <c r="C429" s="190" t="s">
        <v>142</v>
      </c>
      <c r="D429" s="191" t="s">
        <v>237</v>
      </c>
      <c r="E429" s="209" t="s">
        <v>299</v>
      </c>
      <c r="F429" s="210" t="s">
        <v>114</v>
      </c>
      <c r="G429" s="210" t="s">
        <v>326</v>
      </c>
      <c r="H429" s="211" t="s">
        <v>858</v>
      </c>
      <c r="I429" s="62">
        <v>240</v>
      </c>
      <c r="J429" s="205">
        <v>904.5</v>
      </c>
      <c r="K429" s="205">
        <v>-143.1</v>
      </c>
      <c r="L429" s="205"/>
      <c r="M429" s="205"/>
      <c r="N429" s="2">
        <f>SUM(J429:M429)</f>
        <v>761.4</v>
      </c>
      <c r="O429" s="205"/>
      <c r="P429" s="205"/>
      <c r="Q429" s="205"/>
      <c r="R429" s="2">
        <f>R430+R431</f>
        <v>761.4</v>
      </c>
      <c r="S429" s="12"/>
      <c r="T429" s="13"/>
    </row>
    <row r="430" spans="1:20" s="14" customFormat="1" ht="45.75" hidden="1" customHeight="1">
      <c r="A430" s="43" t="s">
        <v>765</v>
      </c>
      <c r="B430" s="38"/>
      <c r="C430" s="38"/>
      <c r="D430" s="39"/>
      <c r="E430" s="39"/>
      <c r="F430" s="194"/>
      <c r="G430" s="194"/>
      <c r="H430" s="195"/>
      <c r="I430" s="195"/>
      <c r="J430" s="2"/>
      <c r="K430" s="2"/>
      <c r="L430" s="2"/>
      <c r="M430" s="2"/>
      <c r="N430" s="2">
        <f>SUM(J430:M430)</f>
        <v>0</v>
      </c>
      <c r="O430" s="2"/>
      <c r="P430" s="2"/>
      <c r="Q430" s="2"/>
      <c r="R430" s="60">
        <v>0.1</v>
      </c>
      <c r="S430" s="12"/>
      <c r="T430" s="13"/>
    </row>
    <row r="431" spans="1:20" s="14" customFormat="1" ht="37.5" hidden="1" customHeight="1">
      <c r="A431" s="43" t="s">
        <v>766</v>
      </c>
      <c r="B431" s="38"/>
      <c r="C431" s="38"/>
      <c r="D431" s="39"/>
      <c r="E431" s="39"/>
      <c r="F431" s="194"/>
      <c r="G431" s="194"/>
      <c r="H431" s="195"/>
      <c r="I431" s="195"/>
      <c r="J431" s="2"/>
      <c r="K431" s="2"/>
      <c r="L431" s="2"/>
      <c r="M431" s="2"/>
      <c r="N431" s="2">
        <f>SUM(J431:M431)</f>
        <v>0</v>
      </c>
      <c r="O431" s="2"/>
      <c r="P431" s="2"/>
      <c r="Q431" s="2"/>
      <c r="R431" s="60">
        <v>761.3</v>
      </c>
      <c r="S431" s="12"/>
      <c r="T431" s="13"/>
    </row>
    <row r="432" spans="1:20" s="19" customFormat="1" ht="25.5" hidden="1" customHeight="1">
      <c r="A432" s="213" t="s">
        <v>57</v>
      </c>
      <c r="B432" s="177" t="s">
        <v>229</v>
      </c>
      <c r="C432" s="177" t="s">
        <v>142</v>
      </c>
      <c r="D432" s="178" t="s">
        <v>237</v>
      </c>
      <c r="E432" s="178" t="s">
        <v>61</v>
      </c>
      <c r="F432" s="179" t="s">
        <v>114</v>
      </c>
      <c r="G432" s="179" t="s">
        <v>326</v>
      </c>
      <c r="H432" s="180" t="s">
        <v>327</v>
      </c>
      <c r="I432" s="180"/>
      <c r="J432" s="181">
        <f t="shared" ref="J432:R435" si="172">J433</f>
        <v>0</v>
      </c>
      <c r="K432" s="181">
        <f t="shared" si="172"/>
        <v>0</v>
      </c>
      <c r="L432" s="181">
        <f t="shared" si="172"/>
        <v>0</v>
      </c>
      <c r="M432" s="181">
        <f t="shared" si="172"/>
        <v>0</v>
      </c>
      <c r="N432" s="181">
        <f t="shared" si="172"/>
        <v>0</v>
      </c>
      <c r="O432" s="181">
        <f t="shared" si="172"/>
        <v>0</v>
      </c>
      <c r="P432" s="181">
        <f t="shared" si="172"/>
        <v>0</v>
      </c>
      <c r="Q432" s="181">
        <f t="shared" si="172"/>
        <v>0</v>
      </c>
      <c r="R432" s="181">
        <f t="shared" si="172"/>
        <v>0</v>
      </c>
      <c r="S432" s="12"/>
      <c r="T432" s="13"/>
    </row>
    <row r="433" spans="1:20" s="19" customFormat="1" ht="19.5" hidden="1" customHeight="1">
      <c r="A433" s="82" t="s">
        <v>58</v>
      </c>
      <c r="B433" s="80" t="s">
        <v>229</v>
      </c>
      <c r="C433" s="80" t="s">
        <v>142</v>
      </c>
      <c r="D433" s="87" t="s">
        <v>237</v>
      </c>
      <c r="E433" s="28" t="s">
        <v>61</v>
      </c>
      <c r="F433" s="29" t="s">
        <v>114</v>
      </c>
      <c r="G433" s="29" t="s">
        <v>326</v>
      </c>
      <c r="H433" s="1" t="s">
        <v>59</v>
      </c>
      <c r="I433" s="204"/>
      <c r="J433" s="34">
        <f t="shared" si="172"/>
        <v>0</v>
      </c>
      <c r="K433" s="34">
        <f t="shared" si="172"/>
        <v>0</v>
      </c>
      <c r="L433" s="34">
        <f t="shared" si="172"/>
        <v>0</v>
      </c>
      <c r="M433" s="34">
        <f t="shared" si="172"/>
        <v>0</v>
      </c>
      <c r="N433" s="34">
        <f t="shared" si="172"/>
        <v>0</v>
      </c>
      <c r="O433" s="34">
        <f t="shared" si="172"/>
        <v>0</v>
      </c>
      <c r="P433" s="34">
        <f t="shared" si="172"/>
        <v>0</v>
      </c>
      <c r="Q433" s="34">
        <f t="shared" si="172"/>
        <v>0</v>
      </c>
      <c r="R433" s="34">
        <f t="shared" si="172"/>
        <v>0</v>
      </c>
      <c r="S433" s="12"/>
      <c r="T433" s="13"/>
    </row>
    <row r="434" spans="1:20" s="15" customFormat="1" ht="39" hidden="1" customHeight="1">
      <c r="A434" s="20" t="s">
        <v>118</v>
      </c>
      <c r="B434" s="16" t="s">
        <v>229</v>
      </c>
      <c r="C434" s="16" t="s">
        <v>142</v>
      </c>
      <c r="D434" s="17" t="s">
        <v>237</v>
      </c>
      <c r="E434" s="17" t="s">
        <v>61</v>
      </c>
      <c r="F434" s="188" t="s">
        <v>114</v>
      </c>
      <c r="G434" s="188" t="s">
        <v>326</v>
      </c>
      <c r="H434" s="3" t="s">
        <v>59</v>
      </c>
      <c r="I434" s="3" t="s">
        <v>119</v>
      </c>
      <c r="J434" s="33">
        <f t="shared" si="172"/>
        <v>0</v>
      </c>
      <c r="K434" s="33">
        <f t="shared" si="172"/>
        <v>0</v>
      </c>
      <c r="L434" s="33">
        <f t="shared" si="172"/>
        <v>0</v>
      </c>
      <c r="M434" s="33">
        <f t="shared" si="172"/>
        <v>0</v>
      </c>
      <c r="N434" s="33">
        <f t="shared" si="172"/>
        <v>0</v>
      </c>
      <c r="O434" s="33">
        <f t="shared" si="172"/>
        <v>0</v>
      </c>
      <c r="P434" s="33">
        <f t="shared" si="172"/>
        <v>0</v>
      </c>
      <c r="Q434" s="33">
        <f t="shared" si="172"/>
        <v>0</v>
      </c>
      <c r="R434" s="33">
        <f t="shared" si="172"/>
        <v>0</v>
      </c>
      <c r="S434" s="12"/>
      <c r="T434" s="13"/>
    </row>
    <row r="435" spans="1:20" s="26" customFormat="1" ht="15" hidden="1" customHeight="1">
      <c r="A435" s="189" t="s">
        <v>196</v>
      </c>
      <c r="B435" s="190" t="s">
        <v>229</v>
      </c>
      <c r="C435" s="190" t="s">
        <v>142</v>
      </c>
      <c r="D435" s="191" t="s">
        <v>237</v>
      </c>
      <c r="E435" s="191" t="s">
        <v>61</v>
      </c>
      <c r="F435" s="192" t="s">
        <v>114</v>
      </c>
      <c r="G435" s="192" t="s">
        <v>326</v>
      </c>
      <c r="H435" s="193" t="s">
        <v>59</v>
      </c>
      <c r="I435" s="193" t="s">
        <v>64</v>
      </c>
      <c r="J435" s="41">
        <f t="shared" si="172"/>
        <v>0</v>
      </c>
      <c r="K435" s="41">
        <f t="shared" si="172"/>
        <v>0</v>
      </c>
      <c r="L435" s="41">
        <f t="shared" si="172"/>
        <v>0</v>
      </c>
      <c r="M435" s="41">
        <f t="shared" si="172"/>
        <v>0</v>
      </c>
      <c r="N435" s="41">
        <f t="shared" si="172"/>
        <v>0</v>
      </c>
      <c r="O435" s="41">
        <f t="shared" si="172"/>
        <v>0</v>
      </c>
      <c r="P435" s="41">
        <f t="shared" si="172"/>
        <v>0</v>
      </c>
      <c r="Q435" s="41">
        <f t="shared" si="172"/>
        <v>0</v>
      </c>
      <c r="R435" s="41">
        <f t="shared" si="172"/>
        <v>0</v>
      </c>
      <c r="S435" s="12"/>
      <c r="T435" s="13"/>
    </row>
    <row r="436" spans="1:20" s="14" customFormat="1" ht="13.5" hidden="1" customHeight="1">
      <c r="A436" s="4" t="s">
        <v>66</v>
      </c>
      <c r="B436" s="38"/>
      <c r="C436" s="38"/>
      <c r="D436" s="39"/>
      <c r="E436" s="39"/>
      <c r="F436" s="194"/>
      <c r="G436" s="194"/>
      <c r="H436" s="195"/>
      <c r="I436" s="195" t="s">
        <v>385</v>
      </c>
      <c r="J436" s="2"/>
      <c r="K436" s="2"/>
      <c r="L436" s="2"/>
      <c r="M436" s="2"/>
      <c r="N436" s="2">
        <f>SUM(J436:M436)</f>
        <v>0</v>
      </c>
      <c r="O436" s="2"/>
      <c r="P436" s="2"/>
      <c r="Q436" s="2"/>
      <c r="R436" s="2">
        <f>N436+Q436</f>
        <v>0</v>
      </c>
      <c r="S436" s="12"/>
      <c r="T436" s="13"/>
    </row>
    <row r="437" spans="1:20" s="19" customFormat="1" ht="15" customHeight="1">
      <c r="A437" s="83" t="s">
        <v>238</v>
      </c>
      <c r="B437" s="77" t="s">
        <v>229</v>
      </c>
      <c r="C437" s="77" t="s">
        <v>142</v>
      </c>
      <c r="D437" s="77" t="s">
        <v>194</v>
      </c>
      <c r="E437" s="349"/>
      <c r="F437" s="350"/>
      <c r="G437" s="350"/>
      <c r="H437" s="351"/>
      <c r="I437" s="77"/>
      <c r="J437" s="173">
        <f t="shared" ref="J437:R437" si="173">J443+J438</f>
        <v>35907.5</v>
      </c>
      <c r="K437" s="173">
        <f t="shared" si="173"/>
        <v>-2259.5</v>
      </c>
      <c r="L437" s="173">
        <f t="shared" si="173"/>
        <v>0</v>
      </c>
      <c r="M437" s="173">
        <f t="shared" si="173"/>
        <v>11813.9</v>
      </c>
      <c r="N437" s="173">
        <f t="shared" si="173"/>
        <v>45461.9</v>
      </c>
      <c r="O437" s="173">
        <f t="shared" si="173"/>
        <v>0</v>
      </c>
      <c r="P437" s="173">
        <f t="shared" si="173"/>
        <v>0</v>
      </c>
      <c r="Q437" s="173">
        <f t="shared" si="173"/>
        <v>0</v>
      </c>
      <c r="R437" s="173">
        <f t="shared" si="173"/>
        <v>44555.91</v>
      </c>
      <c r="S437" s="174">
        <f>'[1]прил 9'!$AM$550</f>
        <v>45058813.840000004</v>
      </c>
      <c r="T437" s="13" t="e">
        <f>#REF!-S437</f>
        <v>#REF!</v>
      </c>
    </row>
    <row r="438" spans="1:20" s="19" customFormat="1" ht="36.75" hidden="1" customHeight="1">
      <c r="A438" s="83" t="s">
        <v>615</v>
      </c>
      <c r="B438" s="77" t="s">
        <v>229</v>
      </c>
      <c r="C438" s="77" t="s">
        <v>142</v>
      </c>
      <c r="D438" s="196" t="s">
        <v>194</v>
      </c>
      <c r="E438" s="196" t="s">
        <v>269</v>
      </c>
      <c r="F438" s="197" t="s">
        <v>114</v>
      </c>
      <c r="G438" s="197" t="s">
        <v>326</v>
      </c>
      <c r="H438" s="198" t="s">
        <v>115</v>
      </c>
      <c r="I438" s="198"/>
      <c r="J438" s="36">
        <f t="shared" ref="J438:K440" si="174">J439</f>
        <v>0</v>
      </c>
      <c r="K438" s="36">
        <f t="shared" si="174"/>
        <v>0</v>
      </c>
      <c r="L438" s="36">
        <f t="shared" ref="L438:R439" si="175">L439</f>
        <v>0</v>
      </c>
      <c r="M438" s="36">
        <f t="shared" si="175"/>
        <v>0</v>
      </c>
      <c r="N438" s="36">
        <f t="shared" si="175"/>
        <v>0</v>
      </c>
      <c r="O438" s="36">
        <f t="shared" si="175"/>
        <v>0</v>
      </c>
      <c r="P438" s="36">
        <f t="shared" si="175"/>
        <v>0</v>
      </c>
      <c r="Q438" s="36">
        <f t="shared" si="175"/>
        <v>0</v>
      </c>
      <c r="R438" s="36">
        <f t="shared" si="175"/>
        <v>0</v>
      </c>
      <c r="S438" s="12"/>
      <c r="T438" s="13"/>
    </row>
    <row r="439" spans="1:20" s="19" customFormat="1" ht="27.75" hidden="1" customHeight="1">
      <c r="A439" s="79" t="s">
        <v>337</v>
      </c>
      <c r="B439" s="16" t="s">
        <v>229</v>
      </c>
      <c r="C439" s="16" t="s">
        <v>142</v>
      </c>
      <c r="D439" s="17" t="s">
        <v>194</v>
      </c>
      <c r="E439" s="114" t="s">
        <v>269</v>
      </c>
      <c r="F439" s="115" t="s">
        <v>114</v>
      </c>
      <c r="G439" s="115" t="s">
        <v>326</v>
      </c>
      <c r="H439" s="116" t="s">
        <v>338</v>
      </c>
      <c r="I439" s="116"/>
      <c r="J439" s="236">
        <f t="shared" si="174"/>
        <v>0</v>
      </c>
      <c r="K439" s="236">
        <f t="shared" si="174"/>
        <v>0</v>
      </c>
      <c r="L439" s="236">
        <f t="shared" si="175"/>
        <v>0</v>
      </c>
      <c r="M439" s="236">
        <f t="shared" si="175"/>
        <v>0</v>
      </c>
      <c r="N439" s="236">
        <f t="shared" si="175"/>
        <v>0</v>
      </c>
      <c r="O439" s="236">
        <f t="shared" si="175"/>
        <v>0</v>
      </c>
      <c r="P439" s="236">
        <f t="shared" si="175"/>
        <v>0</v>
      </c>
      <c r="Q439" s="236">
        <f t="shared" si="175"/>
        <v>0</v>
      </c>
      <c r="R439" s="236">
        <f t="shared" si="175"/>
        <v>0</v>
      </c>
      <c r="S439" s="12"/>
      <c r="T439" s="13"/>
    </row>
    <row r="440" spans="1:20" s="26" customFormat="1" ht="24" hidden="1" customHeight="1">
      <c r="A440" s="20" t="s">
        <v>132</v>
      </c>
      <c r="B440" s="16" t="s">
        <v>229</v>
      </c>
      <c r="C440" s="16" t="s">
        <v>142</v>
      </c>
      <c r="D440" s="17" t="s">
        <v>194</v>
      </c>
      <c r="E440" s="28" t="s">
        <v>269</v>
      </c>
      <c r="F440" s="29" t="s">
        <v>114</v>
      </c>
      <c r="G440" s="29" t="s">
        <v>326</v>
      </c>
      <c r="H440" s="1" t="s">
        <v>338</v>
      </c>
      <c r="I440" s="18">
        <v>200</v>
      </c>
      <c r="J440" s="32">
        <f t="shared" si="174"/>
        <v>0</v>
      </c>
      <c r="K440" s="32">
        <f t="shared" si="174"/>
        <v>0</v>
      </c>
      <c r="L440" s="32">
        <f t="shared" ref="L440:R440" si="176">L441</f>
        <v>0</v>
      </c>
      <c r="M440" s="32">
        <f t="shared" si="176"/>
        <v>0</v>
      </c>
      <c r="N440" s="32">
        <f t="shared" si="176"/>
        <v>0</v>
      </c>
      <c r="O440" s="32">
        <f t="shared" si="176"/>
        <v>0</v>
      </c>
      <c r="P440" s="32">
        <f t="shared" si="176"/>
        <v>0</v>
      </c>
      <c r="Q440" s="32">
        <f t="shared" si="176"/>
        <v>0</v>
      </c>
      <c r="R440" s="32">
        <f t="shared" si="176"/>
        <v>0</v>
      </c>
      <c r="S440" s="12"/>
      <c r="T440" s="13"/>
    </row>
    <row r="441" spans="1:20" s="26" customFormat="1" ht="22.5" hidden="1" customHeight="1">
      <c r="A441" s="189" t="s">
        <v>134</v>
      </c>
      <c r="B441" s="190" t="s">
        <v>229</v>
      </c>
      <c r="C441" s="190" t="s">
        <v>142</v>
      </c>
      <c r="D441" s="191" t="s">
        <v>194</v>
      </c>
      <c r="E441" s="209" t="s">
        <v>269</v>
      </c>
      <c r="F441" s="210" t="s">
        <v>114</v>
      </c>
      <c r="G441" s="210" t="s">
        <v>326</v>
      </c>
      <c r="H441" s="211" t="s">
        <v>338</v>
      </c>
      <c r="I441" s="62">
        <v>240</v>
      </c>
      <c r="J441" s="205">
        <f t="shared" ref="J441:R441" si="177">SUM(J442:J442)</f>
        <v>0</v>
      </c>
      <c r="K441" s="205">
        <f t="shared" si="177"/>
        <v>0</v>
      </c>
      <c r="L441" s="205">
        <f t="shared" si="177"/>
        <v>0</v>
      </c>
      <c r="M441" s="205">
        <f t="shared" si="177"/>
        <v>0</v>
      </c>
      <c r="N441" s="205">
        <f t="shared" si="177"/>
        <v>0</v>
      </c>
      <c r="O441" s="205">
        <f t="shared" si="177"/>
        <v>0</v>
      </c>
      <c r="P441" s="205">
        <f t="shared" si="177"/>
        <v>0</v>
      </c>
      <c r="Q441" s="205">
        <f t="shared" si="177"/>
        <v>0</v>
      </c>
      <c r="R441" s="205">
        <f t="shared" si="177"/>
        <v>0</v>
      </c>
      <c r="S441" s="12"/>
      <c r="T441" s="13"/>
    </row>
    <row r="442" spans="1:20" s="14" customFormat="1" ht="28.5" hidden="1" customHeight="1">
      <c r="A442" s="43" t="s">
        <v>767</v>
      </c>
      <c r="B442" s="38"/>
      <c r="C442" s="38"/>
      <c r="D442" s="39"/>
      <c r="E442" s="7"/>
      <c r="F442" s="8"/>
      <c r="G442" s="8"/>
      <c r="H442" s="9"/>
      <c r="I442" s="246"/>
      <c r="J442" s="2">
        <v>0</v>
      </c>
      <c r="K442" s="2"/>
      <c r="L442" s="2"/>
      <c r="M442" s="2"/>
      <c r="N442" s="2">
        <f>SUM(J442:M442)</f>
        <v>0</v>
      </c>
      <c r="O442" s="2"/>
      <c r="P442" s="2"/>
      <c r="Q442" s="2"/>
      <c r="R442" s="60">
        <v>0</v>
      </c>
      <c r="S442" s="226"/>
      <c r="T442" s="227"/>
    </row>
    <row r="443" spans="1:20" s="19" customFormat="1" ht="36.75" customHeight="1">
      <c r="A443" s="83" t="s">
        <v>617</v>
      </c>
      <c r="B443" s="77" t="s">
        <v>229</v>
      </c>
      <c r="C443" s="77" t="s">
        <v>142</v>
      </c>
      <c r="D443" s="196" t="s">
        <v>194</v>
      </c>
      <c r="E443" s="196" t="s">
        <v>299</v>
      </c>
      <c r="F443" s="197" t="s">
        <v>114</v>
      </c>
      <c r="G443" s="197" t="s">
        <v>326</v>
      </c>
      <c r="H443" s="198" t="s">
        <v>115</v>
      </c>
      <c r="I443" s="198"/>
      <c r="J443" s="36">
        <f t="shared" ref="J443:Q443" si="178">J459+J477+J444</f>
        <v>35907.5</v>
      </c>
      <c r="K443" s="36">
        <f t="shared" si="178"/>
        <v>-2259.5</v>
      </c>
      <c r="L443" s="36">
        <f t="shared" si="178"/>
        <v>0</v>
      </c>
      <c r="M443" s="36">
        <f t="shared" si="178"/>
        <v>11813.9</v>
      </c>
      <c r="N443" s="36">
        <f t="shared" si="178"/>
        <v>45461.9</v>
      </c>
      <c r="O443" s="36">
        <f t="shared" si="178"/>
        <v>0</v>
      </c>
      <c r="P443" s="36">
        <f t="shared" si="178"/>
        <v>0</v>
      </c>
      <c r="Q443" s="36">
        <f t="shared" si="178"/>
        <v>0</v>
      </c>
      <c r="R443" s="36">
        <f>R459+R477+R444+R455</f>
        <v>44555.91</v>
      </c>
      <c r="S443" s="12">
        <f>'[1]прил 9'!$AM$557</f>
        <v>45058813.840000004</v>
      </c>
      <c r="T443" s="13" t="e">
        <f>#REF!-S443</f>
        <v>#REF!</v>
      </c>
    </row>
    <row r="444" spans="1:20" s="19" customFormat="1" ht="75.75" customHeight="1">
      <c r="A444" s="130" t="s">
        <v>748</v>
      </c>
      <c r="B444" s="16" t="s">
        <v>229</v>
      </c>
      <c r="C444" s="16" t="s">
        <v>142</v>
      </c>
      <c r="D444" s="17" t="s">
        <v>194</v>
      </c>
      <c r="E444" s="114" t="s">
        <v>299</v>
      </c>
      <c r="F444" s="115" t="s">
        <v>114</v>
      </c>
      <c r="G444" s="115" t="s">
        <v>326</v>
      </c>
      <c r="H444" s="116" t="s">
        <v>747</v>
      </c>
      <c r="I444" s="116"/>
      <c r="J444" s="236">
        <f>J445</f>
        <v>0</v>
      </c>
      <c r="K444" s="236">
        <f t="shared" ref="K444:R444" si="179">K445</f>
        <v>0</v>
      </c>
      <c r="L444" s="236">
        <f t="shared" si="179"/>
        <v>0</v>
      </c>
      <c r="M444" s="236">
        <f t="shared" si="179"/>
        <v>11813.9</v>
      </c>
      <c r="N444" s="236">
        <f t="shared" si="179"/>
        <v>11813.9</v>
      </c>
      <c r="O444" s="236">
        <f t="shared" si="179"/>
        <v>0</v>
      </c>
      <c r="P444" s="236">
        <f t="shared" si="179"/>
        <v>0</v>
      </c>
      <c r="Q444" s="236">
        <f t="shared" si="179"/>
        <v>0</v>
      </c>
      <c r="R444" s="236">
        <f t="shared" si="179"/>
        <v>13361.600000000002</v>
      </c>
      <c r="S444" s="12">
        <f>'[1]прил 9'!$AM$558</f>
        <v>13361600.000000002</v>
      </c>
      <c r="T444" s="13"/>
    </row>
    <row r="445" spans="1:20" s="26" customFormat="1" ht="24" customHeight="1">
      <c r="A445" s="20" t="s">
        <v>132</v>
      </c>
      <c r="B445" s="16" t="s">
        <v>229</v>
      </c>
      <c r="C445" s="16" t="s">
        <v>142</v>
      </c>
      <c r="D445" s="17" t="s">
        <v>194</v>
      </c>
      <c r="E445" s="28" t="s">
        <v>299</v>
      </c>
      <c r="F445" s="29" t="s">
        <v>114</v>
      </c>
      <c r="G445" s="29" t="s">
        <v>326</v>
      </c>
      <c r="H445" s="1" t="s">
        <v>747</v>
      </c>
      <c r="I445" s="18">
        <v>200</v>
      </c>
      <c r="J445" s="32">
        <f>J446</f>
        <v>0</v>
      </c>
      <c r="K445" s="32">
        <f>K446</f>
        <v>0</v>
      </c>
      <c r="L445" s="32">
        <f t="shared" ref="L445:R445" si="180">L446</f>
        <v>0</v>
      </c>
      <c r="M445" s="32">
        <f t="shared" si="180"/>
        <v>11813.9</v>
      </c>
      <c r="N445" s="32">
        <f t="shared" si="180"/>
        <v>11813.9</v>
      </c>
      <c r="O445" s="32">
        <f t="shared" si="180"/>
        <v>0</v>
      </c>
      <c r="P445" s="32">
        <f t="shared" si="180"/>
        <v>0</v>
      </c>
      <c r="Q445" s="32">
        <f t="shared" si="180"/>
        <v>0</v>
      </c>
      <c r="R445" s="32">
        <f t="shared" si="180"/>
        <v>13361.600000000002</v>
      </c>
      <c r="S445" s="12"/>
      <c r="T445" s="13"/>
    </row>
    <row r="446" spans="1:20" s="26" customFormat="1" ht="22.5" customHeight="1">
      <c r="A446" s="189" t="s">
        <v>134</v>
      </c>
      <c r="B446" s="190" t="s">
        <v>229</v>
      </c>
      <c r="C446" s="190" t="s">
        <v>142</v>
      </c>
      <c r="D446" s="191" t="s">
        <v>194</v>
      </c>
      <c r="E446" s="209" t="s">
        <v>299</v>
      </c>
      <c r="F446" s="210" t="s">
        <v>114</v>
      </c>
      <c r="G446" s="210" t="s">
        <v>326</v>
      </c>
      <c r="H446" s="211" t="s">
        <v>747</v>
      </c>
      <c r="I446" s="62">
        <v>240</v>
      </c>
      <c r="J446" s="205">
        <f>J454</f>
        <v>0</v>
      </c>
      <c r="K446" s="205">
        <f t="shared" ref="K446" si="181">K454</f>
        <v>0</v>
      </c>
      <c r="L446" s="205">
        <f t="shared" ref="L446:Q446" si="182">L454</f>
        <v>0</v>
      </c>
      <c r="M446" s="205">
        <f t="shared" si="182"/>
        <v>11813.9</v>
      </c>
      <c r="N446" s="205">
        <f t="shared" si="182"/>
        <v>11813.9</v>
      </c>
      <c r="O446" s="205">
        <f t="shared" si="182"/>
        <v>0</v>
      </c>
      <c r="P446" s="205">
        <f t="shared" si="182"/>
        <v>0</v>
      </c>
      <c r="Q446" s="205">
        <f t="shared" si="182"/>
        <v>0</v>
      </c>
      <c r="R446" s="205">
        <f>SUM(R447:R454)</f>
        <v>13361.600000000002</v>
      </c>
      <c r="S446" s="12"/>
      <c r="T446" s="13"/>
    </row>
    <row r="447" spans="1:20" s="14" customFormat="1" ht="18" hidden="1" customHeight="1">
      <c r="A447" s="340" t="s">
        <v>768</v>
      </c>
      <c r="B447" s="38"/>
      <c r="C447" s="38"/>
      <c r="D447" s="39"/>
      <c r="E447" s="7"/>
      <c r="F447" s="8"/>
      <c r="G447" s="8"/>
      <c r="H447" s="9"/>
      <c r="I447" s="246">
        <v>244</v>
      </c>
      <c r="J447" s="2"/>
      <c r="K447" s="2"/>
      <c r="L447" s="2"/>
      <c r="M447" s="2">
        <v>11813.9</v>
      </c>
      <c r="N447" s="2">
        <f t="shared" ref="N447" si="183">SUM(J447:M447)</f>
        <v>11813.9</v>
      </c>
      <c r="O447" s="2"/>
      <c r="P447" s="2"/>
      <c r="Q447" s="2"/>
      <c r="R447" s="341">
        <v>3670.5</v>
      </c>
      <c r="S447" s="226"/>
      <c r="T447" s="227"/>
    </row>
    <row r="448" spans="1:20" s="14" customFormat="1" ht="22.5" hidden="1" customHeight="1">
      <c r="A448" s="340" t="s">
        <v>769</v>
      </c>
      <c r="B448" s="38"/>
      <c r="C448" s="38"/>
      <c r="D448" s="39"/>
      <c r="E448" s="7"/>
      <c r="F448" s="8"/>
      <c r="G448" s="8"/>
      <c r="H448" s="9"/>
      <c r="I448" s="246">
        <v>244</v>
      </c>
      <c r="J448" s="2"/>
      <c r="K448" s="2"/>
      <c r="L448" s="2"/>
      <c r="M448" s="2">
        <v>11813.9</v>
      </c>
      <c r="N448" s="2">
        <f t="shared" ref="N448:N449" si="184">SUM(J448:M448)</f>
        <v>11813.9</v>
      </c>
      <c r="O448" s="2"/>
      <c r="P448" s="2"/>
      <c r="Q448" s="2"/>
      <c r="R448" s="341">
        <v>3234.1</v>
      </c>
      <c r="S448" s="226"/>
      <c r="T448" s="227"/>
    </row>
    <row r="449" spans="1:20" s="14" customFormat="1" ht="18" hidden="1" customHeight="1">
      <c r="A449" s="340" t="s">
        <v>770</v>
      </c>
      <c r="B449" s="38"/>
      <c r="C449" s="38"/>
      <c r="D449" s="39"/>
      <c r="E449" s="7"/>
      <c r="F449" s="8"/>
      <c r="G449" s="8"/>
      <c r="H449" s="9"/>
      <c r="I449" s="246">
        <v>244</v>
      </c>
      <c r="J449" s="2"/>
      <c r="K449" s="2"/>
      <c r="L449" s="2"/>
      <c r="M449" s="2">
        <v>11813.9</v>
      </c>
      <c r="N449" s="2">
        <f t="shared" si="184"/>
        <v>11813.9</v>
      </c>
      <c r="O449" s="2"/>
      <c r="P449" s="2"/>
      <c r="Q449" s="2"/>
      <c r="R449" s="341">
        <v>4570.8</v>
      </c>
      <c r="S449" s="226"/>
      <c r="T449" s="227"/>
    </row>
    <row r="450" spans="1:20" s="14" customFormat="1" ht="18" hidden="1" customHeight="1">
      <c r="A450" s="340" t="s">
        <v>911</v>
      </c>
      <c r="B450" s="38"/>
      <c r="C450" s="38"/>
      <c r="D450" s="39"/>
      <c r="E450" s="7"/>
      <c r="F450" s="8"/>
      <c r="G450" s="8"/>
      <c r="H450" s="9"/>
      <c r="I450" s="246">
        <v>244</v>
      </c>
      <c r="J450" s="2"/>
      <c r="K450" s="2"/>
      <c r="L450" s="2"/>
      <c r="M450" s="2">
        <v>11813.9</v>
      </c>
      <c r="N450" s="2">
        <f t="shared" ref="N450" si="185">SUM(J450:M450)</f>
        <v>11813.9</v>
      </c>
      <c r="O450" s="2"/>
      <c r="P450" s="2"/>
      <c r="Q450" s="2"/>
      <c r="R450" s="60">
        <v>937.9</v>
      </c>
      <c r="S450" s="226"/>
      <c r="T450" s="227"/>
    </row>
    <row r="451" spans="1:20" s="14" customFormat="1" ht="24.75" hidden="1" customHeight="1">
      <c r="A451" s="325" t="s">
        <v>912</v>
      </c>
      <c r="B451" s="38"/>
      <c r="C451" s="38"/>
      <c r="D451" s="39"/>
      <c r="E451" s="7"/>
      <c r="F451" s="8"/>
      <c r="G451" s="8"/>
      <c r="H451" s="9"/>
      <c r="I451" s="246">
        <v>244</v>
      </c>
      <c r="J451" s="2"/>
      <c r="K451" s="2"/>
      <c r="L451" s="2"/>
      <c r="M451" s="2"/>
      <c r="N451" s="2">
        <f t="shared" ref="N451:N453" si="186">SUM(J451:M451)</f>
        <v>0</v>
      </c>
      <c r="O451" s="2"/>
      <c r="P451" s="2"/>
      <c r="Q451" s="2"/>
      <c r="R451" s="342">
        <v>322.2</v>
      </c>
      <c r="S451" s="12"/>
      <c r="T451" s="227"/>
    </row>
    <row r="452" spans="1:20" s="14" customFormat="1" ht="39.75" hidden="1" customHeight="1">
      <c r="A452" s="325"/>
      <c r="B452" s="38"/>
      <c r="C452" s="38"/>
      <c r="D452" s="39"/>
      <c r="E452" s="7"/>
      <c r="F452" s="8"/>
      <c r="G452" s="8"/>
      <c r="H452" s="9"/>
      <c r="I452" s="246">
        <v>244</v>
      </c>
      <c r="J452" s="2"/>
      <c r="K452" s="2"/>
      <c r="L452" s="2"/>
      <c r="M452" s="2"/>
      <c r="N452" s="2">
        <f t="shared" si="186"/>
        <v>0</v>
      </c>
      <c r="O452" s="2"/>
      <c r="P452" s="2"/>
      <c r="Q452" s="2"/>
      <c r="R452" s="343"/>
      <c r="S452" s="12"/>
      <c r="T452" s="227"/>
    </row>
    <row r="453" spans="1:20" s="14" customFormat="1" ht="16.5" hidden="1" customHeight="1">
      <c r="A453" s="325"/>
      <c r="B453" s="38"/>
      <c r="C453" s="38"/>
      <c r="D453" s="39"/>
      <c r="E453" s="7"/>
      <c r="F453" s="8"/>
      <c r="G453" s="8"/>
      <c r="H453" s="9"/>
      <c r="I453" s="246">
        <v>244</v>
      </c>
      <c r="J453" s="2"/>
      <c r="K453" s="2"/>
      <c r="L453" s="2"/>
      <c r="M453" s="2"/>
      <c r="N453" s="2">
        <f t="shared" si="186"/>
        <v>0</v>
      </c>
      <c r="O453" s="2"/>
      <c r="P453" s="2"/>
      <c r="Q453" s="2"/>
      <c r="R453" s="68"/>
      <c r="S453" s="12"/>
      <c r="T453" s="227"/>
    </row>
    <row r="454" spans="1:20" s="14" customFormat="1" ht="26.25" hidden="1" customHeight="1">
      <c r="A454" s="340" t="s">
        <v>913</v>
      </c>
      <c r="B454" s="38"/>
      <c r="C454" s="38"/>
      <c r="D454" s="39"/>
      <c r="E454" s="7"/>
      <c r="F454" s="8"/>
      <c r="G454" s="8"/>
      <c r="H454" s="9"/>
      <c r="I454" s="246">
        <v>244</v>
      </c>
      <c r="J454" s="2"/>
      <c r="K454" s="2"/>
      <c r="L454" s="2"/>
      <c r="M454" s="2">
        <v>11813.9</v>
      </c>
      <c r="N454" s="2">
        <f t="shared" ref="N454" si="187">SUM(J454:M454)</f>
        <v>11813.9</v>
      </c>
      <c r="O454" s="2"/>
      <c r="P454" s="2"/>
      <c r="Q454" s="2"/>
      <c r="R454" s="341">
        <v>626.1</v>
      </c>
      <c r="S454" s="226"/>
      <c r="T454" s="227"/>
    </row>
    <row r="455" spans="1:20" s="19" customFormat="1" ht="27.75" customHeight="1">
      <c r="A455" s="130" t="s">
        <v>337</v>
      </c>
      <c r="B455" s="16" t="s">
        <v>229</v>
      </c>
      <c r="C455" s="16" t="s">
        <v>142</v>
      </c>
      <c r="D455" s="17" t="s">
        <v>194</v>
      </c>
      <c r="E455" s="114" t="s">
        <v>299</v>
      </c>
      <c r="F455" s="115" t="s">
        <v>114</v>
      </c>
      <c r="G455" s="115" t="s">
        <v>326</v>
      </c>
      <c r="H455" s="116" t="s">
        <v>338</v>
      </c>
      <c r="I455" s="116"/>
      <c r="J455" s="236" t="e">
        <f>J456+#REF!</f>
        <v>#REF!</v>
      </c>
      <c r="K455" s="236" t="e">
        <f>K456+#REF!</f>
        <v>#REF!</v>
      </c>
      <c r="L455" s="236" t="e">
        <f>L456+#REF!</f>
        <v>#REF!</v>
      </c>
      <c r="M455" s="236" t="e">
        <f>M456+#REF!</f>
        <v>#REF!</v>
      </c>
      <c r="N455" s="236" t="e">
        <f>N456+#REF!</f>
        <v>#REF!</v>
      </c>
      <c r="O455" s="236" t="e">
        <f>O456+#REF!</f>
        <v>#REF!</v>
      </c>
      <c r="P455" s="236" t="e">
        <f>P456+#REF!</f>
        <v>#REF!</v>
      </c>
      <c r="Q455" s="236" t="e">
        <f>Q456+#REF!</f>
        <v>#REF!</v>
      </c>
      <c r="R455" s="236">
        <f>R456</f>
        <v>300.2</v>
      </c>
      <c r="S455" s="12">
        <f>'[1]прил 9'!$AM$570</f>
        <v>300243.5</v>
      </c>
      <c r="T455" s="13"/>
    </row>
    <row r="456" spans="1:20" s="26" customFormat="1" ht="24" customHeight="1">
      <c r="A456" s="20" t="s">
        <v>132</v>
      </c>
      <c r="B456" s="16" t="s">
        <v>229</v>
      </c>
      <c r="C456" s="16" t="s">
        <v>142</v>
      </c>
      <c r="D456" s="17" t="s">
        <v>194</v>
      </c>
      <c r="E456" s="28" t="s">
        <v>299</v>
      </c>
      <c r="F456" s="29" t="s">
        <v>114</v>
      </c>
      <c r="G456" s="29" t="s">
        <v>326</v>
      </c>
      <c r="H456" s="1" t="s">
        <v>338</v>
      </c>
      <c r="I456" s="18">
        <v>200</v>
      </c>
      <c r="J456" s="32">
        <f>J457</f>
        <v>51275.100000000006</v>
      </c>
      <c r="K456" s="32">
        <f>K457</f>
        <v>-3298.7000000000003</v>
      </c>
      <c r="L456" s="32">
        <f t="shared" ref="L456:R456" si="188">L457</f>
        <v>0</v>
      </c>
      <c r="M456" s="32">
        <f t="shared" si="188"/>
        <v>0</v>
      </c>
      <c r="N456" s="32">
        <f t="shared" si="188"/>
        <v>47976.400000000009</v>
      </c>
      <c r="O456" s="32">
        <f t="shared" si="188"/>
        <v>0</v>
      </c>
      <c r="P456" s="32">
        <f t="shared" si="188"/>
        <v>0</v>
      </c>
      <c r="Q456" s="32">
        <f t="shared" si="188"/>
        <v>0</v>
      </c>
      <c r="R456" s="32">
        <f t="shared" si="188"/>
        <v>300.2</v>
      </c>
      <c r="S456" s="12"/>
      <c r="T456" s="13"/>
    </row>
    <row r="457" spans="1:20" s="26" customFormat="1" ht="22.5" customHeight="1">
      <c r="A457" s="189" t="s">
        <v>404</v>
      </c>
      <c r="B457" s="190" t="s">
        <v>229</v>
      </c>
      <c r="C457" s="190" t="s">
        <v>142</v>
      </c>
      <c r="D457" s="191" t="s">
        <v>194</v>
      </c>
      <c r="E457" s="209" t="s">
        <v>299</v>
      </c>
      <c r="F457" s="210" t="s">
        <v>114</v>
      </c>
      <c r="G457" s="210" t="s">
        <v>326</v>
      </c>
      <c r="H457" s="211" t="s">
        <v>338</v>
      </c>
      <c r="I457" s="62">
        <v>240</v>
      </c>
      <c r="J457" s="205">
        <f t="shared" ref="J457:Q457" si="189">SUM(J458:J471)</f>
        <v>51275.100000000006</v>
      </c>
      <c r="K457" s="205">
        <f t="shared" si="189"/>
        <v>-3298.7000000000003</v>
      </c>
      <c r="L457" s="205">
        <f t="shared" si="189"/>
        <v>0</v>
      </c>
      <c r="M457" s="205">
        <f t="shared" si="189"/>
        <v>0</v>
      </c>
      <c r="N457" s="205">
        <f t="shared" si="189"/>
        <v>47976.400000000009</v>
      </c>
      <c r="O457" s="205">
        <f t="shared" si="189"/>
        <v>0</v>
      </c>
      <c r="P457" s="205">
        <f t="shared" si="189"/>
        <v>0</v>
      </c>
      <c r="Q457" s="205">
        <f t="shared" si="189"/>
        <v>0</v>
      </c>
      <c r="R457" s="205">
        <f>R458</f>
        <v>300.2</v>
      </c>
      <c r="S457" s="12"/>
      <c r="T457" s="13"/>
    </row>
    <row r="458" spans="1:20" s="14" customFormat="1" ht="25.5" hidden="1" customHeight="1">
      <c r="A458" s="43" t="s">
        <v>771</v>
      </c>
      <c r="B458" s="38"/>
      <c r="C458" s="38"/>
      <c r="D458" s="39"/>
      <c r="E458" s="7"/>
      <c r="F458" s="8"/>
      <c r="G458" s="8"/>
      <c r="H458" s="9"/>
      <c r="I458" s="246">
        <v>244</v>
      </c>
      <c r="J458" s="2">
        <v>1019.8</v>
      </c>
      <c r="K458" s="2">
        <v>0</v>
      </c>
      <c r="L458" s="2"/>
      <c r="M458" s="2"/>
      <c r="N458" s="2">
        <f t="shared" ref="N458" si="190">SUM(J458:M458)</f>
        <v>1019.8</v>
      </c>
      <c r="O458" s="2"/>
      <c r="P458" s="2"/>
      <c r="Q458" s="2"/>
      <c r="R458" s="60">
        <v>300.2</v>
      </c>
      <c r="S458" s="226"/>
      <c r="T458" s="227"/>
    </row>
    <row r="459" spans="1:20" s="19" customFormat="1" ht="27.75" customHeight="1">
      <c r="A459" s="79" t="s">
        <v>239</v>
      </c>
      <c r="B459" s="16" t="s">
        <v>229</v>
      </c>
      <c r="C459" s="16" t="s">
        <v>142</v>
      </c>
      <c r="D459" s="17" t="s">
        <v>194</v>
      </c>
      <c r="E459" s="114" t="s">
        <v>299</v>
      </c>
      <c r="F459" s="115" t="s">
        <v>114</v>
      </c>
      <c r="G459" s="115" t="s">
        <v>326</v>
      </c>
      <c r="H459" s="116" t="s">
        <v>345</v>
      </c>
      <c r="I459" s="116"/>
      <c r="J459" s="236">
        <f t="shared" ref="J459:R459" si="191">J460+J472</f>
        <v>35907.5</v>
      </c>
      <c r="K459" s="236">
        <f t="shared" si="191"/>
        <v>-2259.5</v>
      </c>
      <c r="L459" s="236">
        <f t="shared" si="191"/>
        <v>0</v>
      </c>
      <c r="M459" s="236">
        <f t="shared" si="191"/>
        <v>0</v>
      </c>
      <c r="N459" s="236">
        <f t="shared" si="191"/>
        <v>33648</v>
      </c>
      <c r="O459" s="236">
        <f t="shared" si="191"/>
        <v>0</v>
      </c>
      <c r="P459" s="236">
        <f t="shared" si="191"/>
        <v>0</v>
      </c>
      <c r="Q459" s="236">
        <f t="shared" si="191"/>
        <v>0</v>
      </c>
      <c r="R459" s="236">
        <f t="shared" si="191"/>
        <v>30894.11</v>
      </c>
      <c r="S459" s="12">
        <f>'[1]прил 9'!$AM$576</f>
        <v>31396970.34</v>
      </c>
      <c r="T459" s="13" t="e">
        <f>#REF!-S459</f>
        <v>#REF!</v>
      </c>
    </row>
    <row r="460" spans="1:20" s="26" customFormat="1" ht="24" customHeight="1">
      <c r="A460" s="20" t="s">
        <v>132</v>
      </c>
      <c r="B460" s="16" t="s">
        <v>229</v>
      </c>
      <c r="C460" s="16" t="s">
        <v>142</v>
      </c>
      <c r="D460" s="17" t="s">
        <v>194</v>
      </c>
      <c r="E460" s="28" t="s">
        <v>299</v>
      </c>
      <c r="F460" s="29" t="s">
        <v>114</v>
      </c>
      <c r="G460" s="29" t="s">
        <v>326</v>
      </c>
      <c r="H460" s="1" t="s">
        <v>345</v>
      </c>
      <c r="I460" s="18">
        <v>200</v>
      </c>
      <c r="J460" s="32">
        <f>J461</f>
        <v>4782.6000000000004</v>
      </c>
      <c r="K460" s="32">
        <f>K461</f>
        <v>-346.4</v>
      </c>
      <c r="L460" s="32">
        <f t="shared" ref="L460:R460" si="192">L461</f>
        <v>0</v>
      </c>
      <c r="M460" s="32">
        <f t="shared" si="192"/>
        <v>0</v>
      </c>
      <c r="N460" s="32">
        <f t="shared" si="192"/>
        <v>4436.2</v>
      </c>
      <c r="O460" s="32">
        <f t="shared" si="192"/>
        <v>0</v>
      </c>
      <c r="P460" s="32">
        <f t="shared" si="192"/>
        <v>0</v>
      </c>
      <c r="Q460" s="32">
        <f t="shared" si="192"/>
        <v>0</v>
      </c>
      <c r="R460" s="32">
        <f t="shared" si="192"/>
        <v>1347.1000000000001</v>
      </c>
      <c r="S460" s="12">
        <f>'[1]прил 9'!$AM$577</f>
        <v>1850018.34</v>
      </c>
      <c r="T460" s="13"/>
    </row>
    <row r="461" spans="1:20" s="26" customFormat="1" ht="22.5" customHeight="1">
      <c r="A461" s="189" t="s">
        <v>134</v>
      </c>
      <c r="B461" s="190" t="s">
        <v>229</v>
      </c>
      <c r="C461" s="190" t="s">
        <v>142</v>
      </c>
      <c r="D461" s="191" t="s">
        <v>194</v>
      </c>
      <c r="E461" s="209" t="s">
        <v>299</v>
      </c>
      <c r="F461" s="210" t="s">
        <v>114</v>
      </c>
      <c r="G461" s="210" t="s">
        <v>326</v>
      </c>
      <c r="H461" s="211" t="s">
        <v>345</v>
      </c>
      <c r="I461" s="62">
        <v>240</v>
      </c>
      <c r="J461" s="205">
        <f t="shared" ref="J461:R461" si="193">SUM(J462:J471)</f>
        <v>4782.6000000000004</v>
      </c>
      <c r="K461" s="205">
        <f t="shared" si="193"/>
        <v>-346.4</v>
      </c>
      <c r="L461" s="205">
        <f t="shared" si="193"/>
        <v>0</v>
      </c>
      <c r="M461" s="205">
        <f t="shared" si="193"/>
        <v>0</v>
      </c>
      <c r="N461" s="205">
        <f t="shared" si="193"/>
        <v>4436.2</v>
      </c>
      <c r="O461" s="205">
        <f t="shared" si="193"/>
        <v>0</v>
      </c>
      <c r="P461" s="205">
        <f t="shared" si="193"/>
        <v>0</v>
      </c>
      <c r="Q461" s="205">
        <f t="shared" si="193"/>
        <v>0</v>
      </c>
      <c r="R461" s="205">
        <f t="shared" si="193"/>
        <v>1347.1000000000001</v>
      </c>
      <c r="S461" s="12"/>
      <c r="T461" s="13"/>
    </row>
    <row r="462" spans="1:20" s="14" customFormat="1" ht="18" hidden="1" customHeight="1">
      <c r="A462" s="325" t="s">
        <v>645</v>
      </c>
      <c r="B462" s="38"/>
      <c r="C462" s="38"/>
      <c r="D462" s="39"/>
      <c r="E462" s="7"/>
      <c r="F462" s="8"/>
      <c r="G462" s="8"/>
      <c r="H462" s="9"/>
      <c r="I462" s="246">
        <v>244</v>
      </c>
      <c r="J462" s="2">
        <v>1019.8</v>
      </c>
      <c r="K462" s="2">
        <v>0</v>
      </c>
      <c r="L462" s="2"/>
      <c r="M462" s="2"/>
      <c r="N462" s="2">
        <f t="shared" ref="N462:N471" si="194">SUM(J462:M462)</f>
        <v>1019.8</v>
      </c>
      <c r="O462" s="2"/>
      <c r="P462" s="2"/>
      <c r="Q462" s="2"/>
      <c r="R462" s="342">
        <v>41</v>
      </c>
      <c r="S462" s="12"/>
      <c r="T462" s="227"/>
    </row>
    <row r="463" spans="1:20" s="14" customFormat="1" ht="18" hidden="1" customHeight="1">
      <c r="A463" s="325" t="s">
        <v>646</v>
      </c>
      <c r="B463" s="38"/>
      <c r="C463" s="38"/>
      <c r="D463" s="39"/>
      <c r="E463" s="7"/>
      <c r="F463" s="8"/>
      <c r="G463" s="8"/>
      <c r="H463" s="9"/>
      <c r="I463" s="246">
        <v>244</v>
      </c>
      <c r="J463" s="2">
        <v>36.4</v>
      </c>
      <c r="K463" s="2">
        <v>6.4</v>
      </c>
      <c r="L463" s="2"/>
      <c r="M463" s="2"/>
      <c r="N463" s="2">
        <f t="shared" si="194"/>
        <v>42.8</v>
      </c>
      <c r="O463" s="2"/>
      <c r="P463" s="2"/>
      <c r="Q463" s="2"/>
      <c r="R463" s="342">
        <v>49.4</v>
      </c>
      <c r="S463" s="12"/>
      <c r="T463" s="227"/>
    </row>
    <row r="464" spans="1:20" s="14" customFormat="1" ht="18" hidden="1" customHeight="1">
      <c r="A464" s="325" t="s">
        <v>313</v>
      </c>
      <c r="B464" s="38"/>
      <c r="C464" s="38"/>
      <c r="D464" s="39"/>
      <c r="E464" s="7"/>
      <c r="F464" s="8"/>
      <c r="G464" s="8"/>
      <c r="H464" s="9"/>
      <c r="I464" s="246">
        <v>244</v>
      </c>
      <c r="J464" s="2">
        <v>42.7</v>
      </c>
      <c r="K464" s="2">
        <v>7.1</v>
      </c>
      <c r="L464" s="2"/>
      <c r="M464" s="2"/>
      <c r="N464" s="2">
        <f t="shared" si="194"/>
        <v>49.800000000000004</v>
      </c>
      <c r="O464" s="2"/>
      <c r="P464" s="2"/>
      <c r="Q464" s="2"/>
      <c r="R464" s="342">
        <v>435.7</v>
      </c>
      <c r="S464" s="12"/>
      <c r="T464" s="227"/>
    </row>
    <row r="465" spans="1:20" s="14" customFormat="1" ht="18" hidden="1" customHeight="1">
      <c r="A465" s="325" t="s">
        <v>772</v>
      </c>
      <c r="B465" s="38"/>
      <c r="C465" s="38"/>
      <c r="D465" s="39"/>
      <c r="E465" s="7"/>
      <c r="F465" s="8"/>
      <c r="G465" s="8"/>
      <c r="H465" s="9"/>
      <c r="I465" s="246">
        <v>244</v>
      </c>
      <c r="J465" s="2">
        <v>778.8</v>
      </c>
      <c r="K465" s="2">
        <v>-359.9</v>
      </c>
      <c r="L465" s="2"/>
      <c r="M465" s="2"/>
      <c r="N465" s="2">
        <f t="shared" si="194"/>
        <v>418.9</v>
      </c>
      <c r="O465" s="2"/>
      <c r="P465" s="2"/>
      <c r="Q465" s="2"/>
      <c r="R465" s="342">
        <v>0</v>
      </c>
      <c r="S465" s="12"/>
      <c r="T465" s="227"/>
    </row>
    <row r="466" spans="1:20" s="14" customFormat="1" ht="24.75" hidden="1" customHeight="1">
      <c r="A466" s="325" t="s">
        <v>773</v>
      </c>
      <c r="B466" s="38"/>
      <c r="C466" s="38"/>
      <c r="D466" s="39"/>
      <c r="E466" s="7"/>
      <c r="F466" s="8"/>
      <c r="G466" s="8"/>
      <c r="H466" s="9"/>
      <c r="I466" s="246">
        <v>244</v>
      </c>
      <c r="J466" s="2"/>
      <c r="K466" s="2"/>
      <c r="L466" s="2"/>
      <c r="M466" s="2"/>
      <c r="N466" s="2">
        <f t="shared" si="194"/>
        <v>0</v>
      </c>
      <c r="O466" s="2"/>
      <c r="P466" s="2"/>
      <c r="Q466" s="2"/>
      <c r="R466" s="342">
        <v>117.5</v>
      </c>
      <c r="S466" s="12"/>
      <c r="T466" s="227"/>
    </row>
    <row r="467" spans="1:20" s="14" customFormat="1" ht="39.75" hidden="1" customHeight="1">
      <c r="A467" s="325" t="s">
        <v>774</v>
      </c>
      <c r="B467" s="38"/>
      <c r="C467" s="38"/>
      <c r="D467" s="39"/>
      <c r="E467" s="7"/>
      <c r="F467" s="8"/>
      <c r="G467" s="8"/>
      <c r="H467" s="9"/>
      <c r="I467" s="246">
        <v>244</v>
      </c>
      <c r="J467" s="2"/>
      <c r="K467" s="2"/>
      <c r="L467" s="2"/>
      <c r="M467" s="2"/>
      <c r="N467" s="2">
        <f t="shared" si="194"/>
        <v>0</v>
      </c>
      <c r="O467" s="2"/>
      <c r="P467" s="2"/>
      <c r="Q467" s="2"/>
      <c r="R467" s="342">
        <v>378.7</v>
      </c>
      <c r="S467" s="12"/>
      <c r="T467" s="227"/>
    </row>
    <row r="468" spans="1:20" s="14" customFormat="1" ht="24" hidden="1" customHeight="1">
      <c r="A468" s="325" t="s">
        <v>912</v>
      </c>
      <c r="B468" s="38"/>
      <c r="C468" s="38"/>
      <c r="D468" s="39"/>
      <c r="E468" s="7"/>
      <c r="F468" s="8"/>
      <c r="G468" s="8"/>
      <c r="H468" s="9"/>
      <c r="I468" s="246">
        <v>244</v>
      </c>
      <c r="J468" s="2"/>
      <c r="K468" s="2"/>
      <c r="L468" s="2"/>
      <c r="M468" s="2"/>
      <c r="N468" s="2">
        <f t="shared" si="194"/>
        <v>0</v>
      </c>
      <c r="O468" s="2"/>
      <c r="P468" s="2"/>
      <c r="Q468" s="2"/>
      <c r="R468" s="342">
        <v>203.4</v>
      </c>
      <c r="S468" s="12"/>
      <c r="T468" s="227"/>
    </row>
    <row r="469" spans="1:20" s="14" customFormat="1" ht="16.5" hidden="1" customHeight="1">
      <c r="A469" s="325" t="s">
        <v>776</v>
      </c>
      <c r="B469" s="38"/>
      <c r="C469" s="38"/>
      <c r="D469" s="39"/>
      <c r="E469" s="7"/>
      <c r="F469" s="8"/>
      <c r="G469" s="8"/>
      <c r="H469" s="9"/>
      <c r="I469" s="246">
        <v>244</v>
      </c>
      <c r="J469" s="2"/>
      <c r="K469" s="2"/>
      <c r="L469" s="2"/>
      <c r="M469" s="2"/>
      <c r="N469" s="2">
        <f t="shared" si="194"/>
        <v>0</v>
      </c>
      <c r="O469" s="2"/>
      <c r="P469" s="2"/>
      <c r="Q469" s="2"/>
      <c r="R469" s="2">
        <v>121.4</v>
      </c>
      <c r="S469" s="12"/>
      <c r="T469" s="227"/>
    </row>
    <row r="470" spans="1:20" s="14" customFormat="1" ht="24.75" hidden="1" customHeight="1">
      <c r="A470" s="325" t="s">
        <v>777</v>
      </c>
      <c r="B470" s="38"/>
      <c r="C470" s="38"/>
      <c r="D470" s="39"/>
      <c r="E470" s="7"/>
      <c r="F470" s="8"/>
      <c r="G470" s="8"/>
      <c r="H470" s="9"/>
      <c r="I470" s="246">
        <v>244</v>
      </c>
      <c r="J470" s="2">
        <v>131.30000000000001</v>
      </c>
      <c r="K470" s="2">
        <v>0</v>
      </c>
      <c r="L470" s="2"/>
      <c r="M470" s="2"/>
      <c r="N470" s="2">
        <f t="shared" si="194"/>
        <v>131.30000000000001</v>
      </c>
      <c r="O470" s="2"/>
      <c r="P470" s="2"/>
      <c r="Q470" s="2"/>
      <c r="R470" s="2">
        <v>0</v>
      </c>
      <c r="S470" s="12"/>
      <c r="T470" s="227"/>
    </row>
    <row r="471" spans="1:20" s="14" customFormat="1" ht="23.25" hidden="1" customHeight="1">
      <c r="A471" s="325" t="s">
        <v>778</v>
      </c>
      <c r="B471" s="38"/>
      <c r="C471" s="38"/>
      <c r="D471" s="39"/>
      <c r="E471" s="7"/>
      <c r="F471" s="8"/>
      <c r="G471" s="8"/>
      <c r="H471" s="9"/>
      <c r="I471" s="246">
        <v>244</v>
      </c>
      <c r="J471" s="2">
        <v>2773.6</v>
      </c>
      <c r="K471" s="2">
        <v>0</v>
      </c>
      <c r="L471" s="2"/>
      <c r="M471" s="2"/>
      <c r="N471" s="2">
        <f t="shared" si="194"/>
        <v>2773.6</v>
      </c>
      <c r="O471" s="2"/>
      <c r="P471" s="2"/>
      <c r="Q471" s="2"/>
      <c r="R471" s="342">
        <v>0</v>
      </c>
      <c r="S471" s="12"/>
      <c r="T471" s="227"/>
    </row>
    <row r="472" spans="1:20" s="26" customFormat="1" ht="15" customHeight="1">
      <c r="A472" s="20" t="s">
        <v>136</v>
      </c>
      <c r="B472" s="16" t="s">
        <v>229</v>
      </c>
      <c r="C472" s="16" t="s">
        <v>142</v>
      </c>
      <c r="D472" s="17" t="s">
        <v>194</v>
      </c>
      <c r="E472" s="28" t="s">
        <v>299</v>
      </c>
      <c r="F472" s="29" t="s">
        <v>114</v>
      </c>
      <c r="G472" s="29" t="s">
        <v>326</v>
      </c>
      <c r="H472" s="1" t="s">
        <v>345</v>
      </c>
      <c r="I472" s="18">
        <v>800</v>
      </c>
      <c r="J472" s="32">
        <f>J473</f>
        <v>31124.899999999998</v>
      </c>
      <c r="K472" s="32">
        <f>K473</f>
        <v>-1913.1</v>
      </c>
      <c r="L472" s="32">
        <f t="shared" ref="L472:R472" si="195">L473</f>
        <v>0</v>
      </c>
      <c r="M472" s="32">
        <f t="shared" si="195"/>
        <v>0</v>
      </c>
      <c r="N472" s="32">
        <f t="shared" si="195"/>
        <v>29211.8</v>
      </c>
      <c r="O472" s="32">
        <f t="shared" si="195"/>
        <v>0</v>
      </c>
      <c r="P472" s="32">
        <f t="shared" si="195"/>
        <v>0</v>
      </c>
      <c r="Q472" s="32">
        <f t="shared" si="195"/>
        <v>0</v>
      </c>
      <c r="R472" s="32">
        <f t="shared" si="195"/>
        <v>29547.010000000002</v>
      </c>
      <c r="S472" s="12"/>
      <c r="T472" s="13"/>
    </row>
    <row r="473" spans="1:20" s="26" customFormat="1" ht="29.25" customHeight="1">
      <c r="A473" s="189" t="s">
        <v>383</v>
      </c>
      <c r="B473" s="190" t="s">
        <v>229</v>
      </c>
      <c r="C473" s="190" t="s">
        <v>142</v>
      </c>
      <c r="D473" s="191" t="s">
        <v>194</v>
      </c>
      <c r="E473" s="209" t="s">
        <v>299</v>
      </c>
      <c r="F473" s="210" t="s">
        <v>114</v>
      </c>
      <c r="G473" s="210" t="s">
        <v>326</v>
      </c>
      <c r="H473" s="211" t="s">
        <v>345</v>
      </c>
      <c r="I473" s="62">
        <v>810</v>
      </c>
      <c r="J473" s="205">
        <f t="shared" ref="J473:R473" si="196">SUM(J474:J476)</f>
        <v>31124.899999999998</v>
      </c>
      <c r="K473" s="205">
        <f t="shared" si="196"/>
        <v>-1913.1</v>
      </c>
      <c r="L473" s="205">
        <f t="shared" si="196"/>
        <v>0</v>
      </c>
      <c r="M473" s="205">
        <f t="shared" si="196"/>
        <v>0</v>
      </c>
      <c r="N473" s="205">
        <f t="shared" si="196"/>
        <v>29211.8</v>
      </c>
      <c r="O473" s="205">
        <f t="shared" si="196"/>
        <v>0</v>
      </c>
      <c r="P473" s="205">
        <f t="shared" si="196"/>
        <v>0</v>
      </c>
      <c r="Q473" s="205">
        <f t="shared" si="196"/>
        <v>0</v>
      </c>
      <c r="R473" s="205">
        <f t="shared" si="196"/>
        <v>29547.010000000002</v>
      </c>
      <c r="S473" s="12"/>
      <c r="T473" s="13"/>
    </row>
    <row r="474" spans="1:20" s="14" customFormat="1" ht="15.75" hidden="1" customHeight="1">
      <c r="A474" s="4" t="s">
        <v>722</v>
      </c>
      <c r="B474" s="38"/>
      <c r="C474" s="38"/>
      <c r="D474" s="39"/>
      <c r="E474" s="7"/>
      <c r="F474" s="8"/>
      <c r="G474" s="8"/>
      <c r="H474" s="9"/>
      <c r="I474" s="246">
        <v>811</v>
      </c>
      <c r="J474" s="2">
        <v>1783</v>
      </c>
      <c r="K474" s="2">
        <v>0</v>
      </c>
      <c r="L474" s="2"/>
      <c r="M474" s="2"/>
      <c r="N474" s="2">
        <f t="shared" ref="N474:N476" si="197">SUM(J474:M474)</f>
        <v>1783</v>
      </c>
      <c r="O474" s="2"/>
      <c r="P474" s="2"/>
      <c r="Q474" s="2"/>
      <c r="R474" s="2">
        <v>2021</v>
      </c>
      <c r="S474" s="12">
        <f>'[1]прил 9'!$AM$577</f>
        <v>1850018.34</v>
      </c>
      <c r="T474" s="227"/>
    </row>
    <row r="475" spans="1:20" s="14" customFormat="1" ht="18" hidden="1" customHeight="1">
      <c r="A475" s="4" t="s">
        <v>631</v>
      </c>
      <c r="B475" s="38"/>
      <c r="C475" s="38"/>
      <c r="D475" s="39"/>
      <c r="E475" s="7"/>
      <c r="F475" s="8"/>
      <c r="G475" s="8"/>
      <c r="H475" s="9"/>
      <c r="I475" s="246">
        <v>811</v>
      </c>
      <c r="J475" s="2">
        <v>1352.3</v>
      </c>
      <c r="K475" s="2">
        <v>-379.6</v>
      </c>
      <c r="L475" s="2"/>
      <c r="M475" s="2"/>
      <c r="N475" s="2">
        <f t="shared" si="197"/>
        <v>972.69999999999993</v>
      </c>
      <c r="O475" s="2"/>
      <c r="P475" s="2"/>
      <c r="Q475" s="2"/>
      <c r="R475" s="2">
        <v>1011.61</v>
      </c>
      <c r="S475" s="12">
        <f>'[1]прил 9'!$AM$577</f>
        <v>1850018.34</v>
      </c>
      <c r="T475" s="227"/>
    </row>
    <row r="476" spans="1:20" s="14" customFormat="1" ht="53.25" hidden="1" customHeight="1">
      <c r="A476" s="4" t="s">
        <v>779</v>
      </c>
      <c r="B476" s="38"/>
      <c r="C476" s="38"/>
      <c r="D476" s="39"/>
      <c r="E476" s="7"/>
      <c r="F476" s="8"/>
      <c r="G476" s="8"/>
      <c r="H476" s="9"/>
      <c r="I476" s="246">
        <v>811</v>
      </c>
      <c r="J476" s="2">
        <v>27989.599999999999</v>
      </c>
      <c r="K476" s="2">
        <f>-753.5-780</f>
        <v>-1533.5</v>
      </c>
      <c r="L476" s="2"/>
      <c r="M476" s="2"/>
      <c r="N476" s="2">
        <f t="shared" si="197"/>
        <v>26456.1</v>
      </c>
      <c r="O476" s="2"/>
      <c r="P476" s="2"/>
      <c r="Q476" s="2"/>
      <c r="R476" s="2">
        <v>26514.400000000001</v>
      </c>
      <c r="S476" s="12">
        <f>'[1]прил 9'!$AM$577</f>
        <v>1850018.34</v>
      </c>
      <c r="T476" s="227"/>
    </row>
    <row r="477" spans="1:20" s="19" customFormat="1" ht="61.5" hidden="1" customHeight="1">
      <c r="A477" s="130" t="s">
        <v>39</v>
      </c>
      <c r="B477" s="16" t="s">
        <v>229</v>
      </c>
      <c r="C477" s="16" t="s">
        <v>142</v>
      </c>
      <c r="D477" s="17" t="s">
        <v>194</v>
      </c>
      <c r="E477" s="114" t="s">
        <v>299</v>
      </c>
      <c r="F477" s="115" t="s">
        <v>114</v>
      </c>
      <c r="G477" s="115" t="s">
        <v>326</v>
      </c>
      <c r="H477" s="116" t="s">
        <v>38</v>
      </c>
      <c r="I477" s="116"/>
      <c r="J477" s="236">
        <f t="shared" ref="J477:R479" si="198">J478</f>
        <v>0</v>
      </c>
      <c r="K477" s="236">
        <f t="shared" si="198"/>
        <v>0</v>
      </c>
      <c r="L477" s="236">
        <f t="shared" si="198"/>
        <v>0</v>
      </c>
      <c r="M477" s="236">
        <f t="shared" si="198"/>
        <v>0</v>
      </c>
      <c r="N477" s="236">
        <f t="shared" si="198"/>
        <v>0</v>
      </c>
      <c r="O477" s="236">
        <f t="shared" si="198"/>
        <v>0</v>
      </c>
      <c r="P477" s="236">
        <f t="shared" si="198"/>
        <v>0</v>
      </c>
      <c r="Q477" s="236">
        <f t="shared" si="198"/>
        <v>0</v>
      </c>
      <c r="R477" s="236">
        <f t="shared" si="198"/>
        <v>0</v>
      </c>
      <c r="S477" s="12"/>
      <c r="T477" s="13"/>
    </row>
    <row r="478" spans="1:20" s="26" customFormat="1" ht="27" hidden="1" customHeight="1">
      <c r="A478" s="20" t="s">
        <v>132</v>
      </c>
      <c r="B478" s="16" t="s">
        <v>229</v>
      </c>
      <c r="C478" s="16" t="s">
        <v>142</v>
      </c>
      <c r="D478" s="17" t="s">
        <v>194</v>
      </c>
      <c r="E478" s="28" t="s">
        <v>299</v>
      </c>
      <c r="F478" s="29" t="s">
        <v>114</v>
      </c>
      <c r="G478" s="29" t="s">
        <v>326</v>
      </c>
      <c r="H478" s="1" t="s">
        <v>38</v>
      </c>
      <c r="I478" s="18">
        <v>200</v>
      </c>
      <c r="J478" s="32">
        <f t="shared" si="198"/>
        <v>0</v>
      </c>
      <c r="K478" s="32">
        <f t="shared" si="198"/>
        <v>0</v>
      </c>
      <c r="L478" s="32">
        <f t="shared" si="198"/>
        <v>0</v>
      </c>
      <c r="M478" s="32">
        <f t="shared" si="198"/>
        <v>0</v>
      </c>
      <c r="N478" s="32">
        <f t="shared" si="198"/>
        <v>0</v>
      </c>
      <c r="O478" s="32">
        <f t="shared" si="198"/>
        <v>0</v>
      </c>
      <c r="P478" s="32">
        <f t="shared" si="198"/>
        <v>0</v>
      </c>
      <c r="Q478" s="32">
        <f t="shared" si="198"/>
        <v>0</v>
      </c>
      <c r="R478" s="32">
        <f t="shared" si="198"/>
        <v>0</v>
      </c>
      <c r="S478" s="12"/>
      <c r="T478" s="13"/>
    </row>
    <row r="479" spans="1:20" s="26" customFormat="1" ht="26.25" hidden="1" customHeight="1">
      <c r="A479" s="189" t="s">
        <v>404</v>
      </c>
      <c r="B479" s="190" t="s">
        <v>229</v>
      </c>
      <c r="C479" s="190" t="s">
        <v>142</v>
      </c>
      <c r="D479" s="191" t="s">
        <v>194</v>
      </c>
      <c r="E479" s="209" t="s">
        <v>299</v>
      </c>
      <c r="F479" s="210" t="s">
        <v>114</v>
      </c>
      <c r="G479" s="210" t="s">
        <v>326</v>
      </c>
      <c r="H479" s="211" t="s">
        <v>38</v>
      </c>
      <c r="I479" s="62">
        <v>240</v>
      </c>
      <c r="J479" s="205">
        <f t="shared" si="198"/>
        <v>0</v>
      </c>
      <c r="K479" s="205">
        <f t="shared" si="198"/>
        <v>0</v>
      </c>
      <c r="L479" s="205">
        <f t="shared" si="198"/>
        <v>0</v>
      </c>
      <c r="M479" s="205">
        <f t="shared" si="198"/>
        <v>0</v>
      </c>
      <c r="N479" s="205">
        <f t="shared" si="198"/>
        <v>0</v>
      </c>
      <c r="O479" s="205">
        <f t="shared" si="198"/>
        <v>0</v>
      </c>
      <c r="P479" s="205">
        <f t="shared" si="198"/>
        <v>0</v>
      </c>
      <c r="Q479" s="205">
        <f t="shared" si="198"/>
        <v>0</v>
      </c>
      <c r="R479" s="205">
        <f t="shared" si="198"/>
        <v>0</v>
      </c>
      <c r="S479" s="12"/>
      <c r="T479" s="13"/>
    </row>
    <row r="480" spans="1:20" s="14" customFormat="1" ht="13.5" hidden="1" customHeight="1">
      <c r="A480" s="4" t="s">
        <v>260</v>
      </c>
      <c r="B480" s="38"/>
      <c r="C480" s="38"/>
      <c r="D480" s="39"/>
      <c r="E480" s="7"/>
      <c r="F480" s="8"/>
      <c r="G480" s="8"/>
      <c r="H480" s="9"/>
      <c r="I480" s="246"/>
      <c r="J480" s="2"/>
      <c r="K480" s="2"/>
      <c r="L480" s="2"/>
      <c r="M480" s="2"/>
      <c r="N480" s="2">
        <f>SUM(J480:M480)</f>
        <v>0</v>
      </c>
      <c r="O480" s="2"/>
      <c r="P480" s="2"/>
      <c r="Q480" s="2"/>
      <c r="R480" s="2">
        <f>N480+Q480</f>
        <v>0</v>
      </c>
      <c r="S480" s="12"/>
      <c r="T480" s="13"/>
    </row>
    <row r="481" spans="1:20" s="85" customFormat="1" ht="14.25" customHeight="1">
      <c r="A481" s="83" t="s">
        <v>201</v>
      </c>
      <c r="B481" s="77" t="s">
        <v>229</v>
      </c>
      <c r="C481" s="77" t="s">
        <v>142</v>
      </c>
      <c r="D481" s="77" t="s">
        <v>202</v>
      </c>
      <c r="E481" s="349"/>
      <c r="F481" s="350"/>
      <c r="G481" s="350"/>
      <c r="H481" s="351"/>
      <c r="I481" s="77"/>
      <c r="J481" s="173">
        <f>J482+J495</f>
        <v>6376.9</v>
      </c>
      <c r="K481" s="173">
        <f>K482+K495</f>
        <v>-876.9</v>
      </c>
      <c r="L481" s="173">
        <f t="shared" ref="L481:R481" si="199">L482+L495</f>
        <v>0</v>
      </c>
      <c r="M481" s="173">
        <f t="shared" si="199"/>
        <v>0</v>
      </c>
      <c r="N481" s="173">
        <f t="shared" si="199"/>
        <v>5500</v>
      </c>
      <c r="O481" s="173">
        <f t="shared" si="199"/>
        <v>0</v>
      </c>
      <c r="P481" s="173">
        <f t="shared" si="199"/>
        <v>0</v>
      </c>
      <c r="Q481" s="173">
        <f t="shared" si="199"/>
        <v>0</v>
      </c>
      <c r="R481" s="173">
        <f t="shared" si="199"/>
        <v>5698.4</v>
      </c>
      <c r="S481" s="12"/>
      <c r="T481" s="13"/>
    </row>
    <row r="482" spans="1:20" s="85" customFormat="1" ht="37.5" customHeight="1">
      <c r="A482" s="121" t="s">
        <v>615</v>
      </c>
      <c r="B482" s="77" t="s">
        <v>229</v>
      </c>
      <c r="C482" s="77" t="s">
        <v>142</v>
      </c>
      <c r="D482" s="196" t="s">
        <v>202</v>
      </c>
      <c r="E482" s="134" t="s">
        <v>269</v>
      </c>
      <c r="F482" s="135" t="s">
        <v>114</v>
      </c>
      <c r="G482" s="135" t="s">
        <v>326</v>
      </c>
      <c r="H482" s="136" t="s">
        <v>327</v>
      </c>
      <c r="I482" s="224"/>
      <c r="J482" s="225">
        <f>J483+J489</f>
        <v>6376.9</v>
      </c>
      <c r="K482" s="225">
        <f>K483+K489</f>
        <v>-876.9</v>
      </c>
      <c r="L482" s="225">
        <f t="shared" ref="L482:R482" si="200">L483+L489</f>
        <v>0</v>
      </c>
      <c r="M482" s="225">
        <f t="shared" si="200"/>
        <v>0</v>
      </c>
      <c r="N482" s="225">
        <f t="shared" si="200"/>
        <v>5500</v>
      </c>
      <c r="O482" s="225">
        <f t="shared" si="200"/>
        <v>0</v>
      </c>
      <c r="P482" s="225">
        <f t="shared" si="200"/>
        <v>0</v>
      </c>
      <c r="Q482" s="225">
        <f t="shared" si="200"/>
        <v>0</v>
      </c>
      <c r="R482" s="225">
        <f t="shared" si="200"/>
        <v>5698.4</v>
      </c>
      <c r="S482" s="12"/>
      <c r="T482" s="13"/>
    </row>
    <row r="483" spans="1:20" s="19" customFormat="1" ht="18.75" customHeight="1">
      <c r="A483" s="122" t="s">
        <v>176</v>
      </c>
      <c r="B483" s="80" t="s">
        <v>229</v>
      </c>
      <c r="C483" s="80" t="s">
        <v>142</v>
      </c>
      <c r="D483" s="87" t="s">
        <v>202</v>
      </c>
      <c r="E483" s="28" t="s">
        <v>269</v>
      </c>
      <c r="F483" s="29" t="s">
        <v>114</v>
      </c>
      <c r="G483" s="29" t="s">
        <v>326</v>
      </c>
      <c r="H483" s="1" t="s">
        <v>336</v>
      </c>
      <c r="I483" s="1"/>
      <c r="J483" s="32">
        <f t="shared" ref="J483:R484" si="201">J484</f>
        <v>6376.9</v>
      </c>
      <c r="K483" s="32">
        <f t="shared" si="201"/>
        <v>-876.9</v>
      </c>
      <c r="L483" s="32">
        <f t="shared" si="201"/>
        <v>0</v>
      </c>
      <c r="M483" s="32">
        <f t="shared" si="201"/>
        <v>0</v>
      </c>
      <c r="N483" s="32">
        <f t="shared" si="201"/>
        <v>5500</v>
      </c>
      <c r="O483" s="32">
        <f t="shared" si="201"/>
        <v>0</v>
      </c>
      <c r="P483" s="32">
        <f t="shared" si="201"/>
        <v>0</v>
      </c>
      <c r="Q483" s="32">
        <f t="shared" si="201"/>
        <v>0</v>
      </c>
      <c r="R483" s="32">
        <f t="shared" si="201"/>
        <v>5698.4</v>
      </c>
      <c r="S483" s="12"/>
      <c r="T483" s="13"/>
    </row>
    <row r="484" spans="1:20" s="19" customFormat="1" ht="24" customHeight="1">
      <c r="A484" s="122" t="s">
        <v>177</v>
      </c>
      <c r="B484" s="16" t="s">
        <v>229</v>
      </c>
      <c r="C484" s="16" t="s">
        <v>142</v>
      </c>
      <c r="D484" s="17" t="s">
        <v>202</v>
      </c>
      <c r="E484" s="28" t="s">
        <v>269</v>
      </c>
      <c r="F484" s="29" t="s">
        <v>114</v>
      </c>
      <c r="G484" s="29" t="s">
        <v>326</v>
      </c>
      <c r="H484" s="1" t="s">
        <v>336</v>
      </c>
      <c r="I484" s="1" t="s">
        <v>178</v>
      </c>
      <c r="J484" s="32">
        <f t="shared" si="201"/>
        <v>6376.9</v>
      </c>
      <c r="K484" s="32">
        <f t="shared" si="201"/>
        <v>-876.9</v>
      </c>
      <c r="L484" s="32">
        <f t="shared" si="201"/>
        <v>0</v>
      </c>
      <c r="M484" s="32">
        <f t="shared" si="201"/>
        <v>0</v>
      </c>
      <c r="N484" s="32">
        <f t="shared" si="201"/>
        <v>5500</v>
      </c>
      <c r="O484" s="32">
        <f t="shared" si="201"/>
        <v>0</v>
      </c>
      <c r="P484" s="32">
        <f t="shared" si="201"/>
        <v>0</v>
      </c>
      <c r="Q484" s="32">
        <f t="shared" si="201"/>
        <v>0</v>
      </c>
      <c r="R484" s="32">
        <f t="shared" si="201"/>
        <v>5698.4</v>
      </c>
      <c r="S484" s="12"/>
      <c r="T484" s="13"/>
    </row>
    <row r="485" spans="1:20" s="26" customFormat="1" ht="16.5" customHeight="1">
      <c r="A485" s="247" t="s">
        <v>179</v>
      </c>
      <c r="B485" s="207" t="s">
        <v>229</v>
      </c>
      <c r="C485" s="207" t="s">
        <v>142</v>
      </c>
      <c r="D485" s="208" t="s">
        <v>202</v>
      </c>
      <c r="E485" s="209" t="s">
        <v>269</v>
      </c>
      <c r="F485" s="210" t="s">
        <v>114</v>
      </c>
      <c r="G485" s="210" t="s">
        <v>326</v>
      </c>
      <c r="H485" s="211" t="s">
        <v>336</v>
      </c>
      <c r="I485" s="211" t="s">
        <v>180</v>
      </c>
      <c r="J485" s="205">
        <f t="shared" ref="J485:R485" si="202">SUM(J486:J488)</f>
        <v>6376.9</v>
      </c>
      <c r="K485" s="205">
        <f t="shared" si="202"/>
        <v>-876.9</v>
      </c>
      <c r="L485" s="205">
        <f t="shared" si="202"/>
        <v>0</v>
      </c>
      <c r="M485" s="205">
        <f t="shared" si="202"/>
        <v>0</v>
      </c>
      <c r="N485" s="205">
        <f t="shared" si="202"/>
        <v>5500</v>
      </c>
      <c r="O485" s="205">
        <f t="shared" si="202"/>
        <v>0</v>
      </c>
      <c r="P485" s="205">
        <f t="shared" si="202"/>
        <v>0</v>
      </c>
      <c r="Q485" s="205">
        <f t="shared" si="202"/>
        <v>0</v>
      </c>
      <c r="R485" s="205">
        <f t="shared" si="202"/>
        <v>5698.4</v>
      </c>
      <c r="S485" s="12"/>
      <c r="T485" s="13"/>
    </row>
    <row r="486" spans="1:20" s="14" customFormat="1" ht="14.25" hidden="1" customHeight="1">
      <c r="A486" s="49" t="s">
        <v>245</v>
      </c>
      <c r="B486" s="5"/>
      <c r="C486" s="5"/>
      <c r="D486" s="6"/>
      <c r="E486" s="6"/>
      <c r="F486" s="248"/>
      <c r="G486" s="248"/>
      <c r="H486" s="10"/>
      <c r="I486" s="10" t="s">
        <v>412</v>
      </c>
      <c r="J486" s="2">
        <v>5739</v>
      </c>
      <c r="K486" s="2">
        <f>445.9-684.9</f>
        <v>-239</v>
      </c>
      <c r="L486" s="2"/>
      <c r="M486" s="2"/>
      <c r="N486" s="2">
        <f>SUM(J486:M486)</f>
        <v>5500</v>
      </c>
      <c r="O486" s="2"/>
      <c r="P486" s="2"/>
      <c r="Q486" s="2"/>
      <c r="R486" s="2">
        <v>5698.4</v>
      </c>
      <c r="S486" s="12"/>
      <c r="T486" s="13"/>
    </row>
    <row r="487" spans="1:20" s="14" customFormat="1" ht="14.25" hidden="1" customHeight="1">
      <c r="A487" s="49" t="s">
        <v>719</v>
      </c>
      <c r="B487" s="5"/>
      <c r="C487" s="5"/>
      <c r="D487" s="6"/>
      <c r="E487" s="6"/>
      <c r="F487" s="248"/>
      <c r="G487" s="248"/>
      <c r="H487" s="10"/>
      <c r="I487" s="10" t="s">
        <v>290</v>
      </c>
      <c r="J487" s="2"/>
      <c r="K487" s="2"/>
      <c r="L487" s="2"/>
      <c r="M487" s="2"/>
      <c r="N487" s="2">
        <f>SUM(J487:M487)</f>
        <v>0</v>
      </c>
      <c r="O487" s="2"/>
      <c r="P487" s="2"/>
      <c r="Q487" s="2"/>
      <c r="R487" s="2"/>
      <c r="S487" s="12"/>
      <c r="T487" s="13"/>
    </row>
    <row r="488" spans="1:20" s="14" customFormat="1" ht="14.25" hidden="1" customHeight="1">
      <c r="A488" s="49" t="s">
        <v>718</v>
      </c>
      <c r="B488" s="5"/>
      <c r="C488" s="5"/>
      <c r="D488" s="6"/>
      <c r="E488" s="6"/>
      <c r="F488" s="248"/>
      <c r="G488" s="248"/>
      <c r="H488" s="10"/>
      <c r="I488" s="10" t="s">
        <v>290</v>
      </c>
      <c r="J488" s="2">
        <v>637.9</v>
      </c>
      <c r="K488" s="2">
        <v>-637.9</v>
      </c>
      <c r="L488" s="2"/>
      <c r="M488" s="2"/>
      <c r="N488" s="2">
        <f>SUM(J488:M488)</f>
        <v>0</v>
      </c>
      <c r="O488" s="2"/>
      <c r="P488" s="2"/>
      <c r="Q488" s="2"/>
      <c r="R488" s="2"/>
      <c r="S488" s="12"/>
      <c r="T488" s="13"/>
    </row>
    <row r="489" spans="1:20" s="15" customFormat="1" ht="33.75" hidden="1" customHeight="1">
      <c r="A489" s="79" t="s">
        <v>337</v>
      </c>
      <c r="B489" s="16" t="s">
        <v>229</v>
      </c>
      <c r="C489" s="16" t="s">
        <v>142</v>
      </c>
      <c r="D489" s="17" t="s">
        <v>202</v>
      </c>
      <c r="E489" s="28" t="s">
        <v>269</v>
      </c>
      <c r="F489" s="29" t="s">
        <v>114</v>
      </c>
      <c r="G489" s="29" t="s">
        <v>326</v>
      </c>
      <c r="H489" s="1" t="s">
        <v>338</v>
      </c>
      <c r="I489" s="18"/>
      <c r="J489" s="32">
        <f t="shared" ref="J489:R490" si="203">J490</f>
        <v>0</v>
      </c>
      <c r="K489" s="32">
        <f t="shared" si="203"/>
        <v>0</v>
      </c>
      <c r="L489" s="32">
        <f t="shared" si="203"/>
        <v>0</v>
      </c>
      <c r="M489" s="32">
        <f t="shared" si="203"/>
        <v>0</v>
      </c>
      <c r="N489" s="32">
        <f t="shared" si="203"/>
        <v>0</v>
      </c>
      <c r="O489" s="32">
        <f t="shared" si="203"/>
        <v>0</v>
      </c>
      <c r="P489" s="32">
        <f t="shared" si="203"/>
        <v>0</v>
      </c>
      <c r="Q489" s="32">
        <f t="shared" si="203"/>
        <v>0</v>
      </c>
      <c r="R489" s="32">
        <f t="shared" si="203"/>
        <v>0</v>
      </c>
      <c r="S489" s="12"/>
      <c r="T489" s="13"/>
    </row>
    <row r="490" spans="1:20" s="19" customFormat="1" ht="21.75" hidden="1" customHeight="1">
      <c r="A490" s="20" t="s">
        <v>132</v>
      </c>
      <c r="B490" s="80" t="s">
        <v>229</v>
      </c>
      <c r="C490" s="80" t="s">
        <v>142</v>
      </c>
      <c r="D490" s="87" t="s">
        <v>202</v>
      </c>
      <c r="E490" s="28" t="s">
        <v>269</v>
      </c>
      <c r="F490" s="29" t="s">
        <v>114</v>
      </c>
      <c r="G490" s="29" t="s">
        <v>326</v>
      </c>
      <c r="H490" s="1" t="s">
        <v>338</v>
      </c>
      <c r="I490" s="204" t="s">
        <v>133</v>
      </c>
      <c r="J490" s="34">
        <f t="shared" si="203"/>
        <v>0</v>
      </c>
      <c r="K490" s="34">
        <f t="shared" si="203"/>
        <v>0</v>
      </c>
      <c r="L490" s="34">
        <f t="shared" si="203"/>
        <v>0</v>
      </c>
      <c r="M490" s="34">
        <f t="shared" si="203"/>
        <v>0</v>
      </c>
      <c r="N490" s="34">
        <f t="shared" si="203"/>
        <v>0</v>
      </c>
      <c r="O490" s="34">
        <f t="shared" si="203"/>
        <v>0</v>
      </c>
      <c r="P490" s="34">
        <f t="shared" si="203"/>
        <v>0</v>
      </c>
      <c r="Q490" s="34">
        <f t="shared" si="203"/>
        <v>0</v>
      </c>
      <c r="R490" s="34">
        <f t="shared" si="203"/>
        <v>0</v>
      </c>
      <c r="S490" s="12"/>
      <c r="T490" s="13"/>
    </row>
    <row r="491" spans="1:20" s="85" customFormat="1" ht="24.75" hidden="1" customHeight="1">
      <c r="A491" s="189" t="s">
        <v>404</v>
      </c>
      <c r="B491" s="207" t="s">
        <v>229</v>
      </c>
      <c r="C491" s="207" t="s">
        <v>142</v>
      </c>
      <c r="D491" s="208" t="s">
        <v>202</v>
      </c>
      <c r="E491" s="209" t="s">
        <v>269</v>
      </c>
      <c r="F491" s="210" t="s">
        <v>114</v>
      </c>
      <c r="G491" s="210" t="s">
        <v>326</v>
      </c>
      <c r="H491" s="211" t="s">
        <v>338</v>
      </c>
      <c r="I491" s="212" t="s">
        <v>135</v>
      </c>
      <c r="J491" s="42">
        <f>J492+J493+J494</f>
        <v>0</v>
      </c>
      <c r="K491" s="42">
        <f>K492+K493+K494</f>
        <v>0</v>
      </c>
      <c r="L491" s="42">
        <f t="shared" ref="L491:R491" si="204">L492+L493+L494</f>
        <v>0</v>
      </c>
      <c r="M491" s="42">
        <f t="shared" si="204"/>
        <v>0</v>
      </c>
      <c r="N491" s="42">
        <f t="shared" si="204"/>
        <v>0</v>
      </c>
      <c r="O491" s="42">
        <f t="shared" si="204"/>
        <v>0</v>
      </c>
      <c r="P491" s="42">
        <f t="shared" si="204"/>
        <v>0</v>
      </c>
      <c r="Q491" s="42">
        <f t="shared" si="204"/>
        <v>0</v>
      </c>
      <c r="R491" s="42">
        <f t="shared" si="204"/>
        <v>0</v>
      </c>
      <c r="S491" s="12"/>
      <c r="T491" s="13"/>
    </row>
    <row r="492" spans="1:20" s="14" customFormat="1" ht="16.5" hidden="1" customHeight="1">
      <c r="A492" s="4" t="s">
        <v>399</v>
      </c>
      <c r="B492" s="5"/>
      <c r="C492" s="5"/>
      <c r="D492" s="6"/>
      <c r="E492" s="7"/>
      <c r="F492" s="8"/>
      <c r="G492" s="8"/>
      <c r="H492" s="9"/>
      <c r="I492" s="10" t="s">
        <v>373</v>
      </c>
      <c r="J492" s="11"/>
      <c r="K492" s="11"/>
      <c r="L492" s="11"/>
      <c r="M492" s="11"/>
      <c r="N492" s="2">
        <f>SUM(J492:M492)</f>
        <v>0</v>
      </c>
      <c r="O492" s="11"/>
      <c r="P492" s="11"/>
      <c r="Q492" s="11"/>
      <c r="R492" s="2">
        <f t="shared" ref="R492:R494" si="205">N492+Q492</f>
        <v>0</v>
      </c>
      <c r="S492" s="12"/>
      <c r="T492" s="48"/>
    </row>
    <row r="493" spans="1:20" s="14" customFormat="1" ht="14.25" hidden="1" customHeight="1">
      <c r="A493" s="4" t="s">
        <v>647</v>
      </c>
      <c r="B493" s="5"/>
      <c r="C493" s="5"/>
      <c r="D493" s="6"/>
      <c r="E493" s="7"/>
      <c r="F493" s="8"/>
      <c r="G493" s="8"/>
      <c r="H493" s="9"/>
      <c r="I493" s="10" t="s">
        <v>373</v>
      </c>
      <c r="J493" s="11"/>
      <c r="K493" s="11"/>
      <c r="L493" s="11"/>
      <c r="M493" s="11"/>
      <c r="N493" s="2">
        <f>SUM(J493:M493)</f>
        <v>0</v>
      </c>
      <c r="O493" s="11"/>
      <c r="P493" s="11"/>
      <c r="Q493" s="11"/>
      <c r="R493" s="2">
        <f t="shared" si="205"/>
        <v>0</v>
      </c>
      <c r="S493" s="12"/>
      <c r="T493" s="48"/>
    </row>
    <row r="494" spans="1:20" s="14" customFormat="1" ht="14.25" hidden="1" customHeight="1">
      <c r="A494" s="4" t="s">
        <v>648</v>
      </c>
      <c r="B494" s="5"/>
      <c r="C494" s="5"/>
      <c r="D494" s="6"/>
      <c r="E494" s="7"/>
      <c r="F494" s="8"/>
      <c r="G494" s="8"/>
      <c r="H494" s="9"/>
      <c r="I494" s="10" t="s">
        <v>373</v>
      </c>
      <c r="J494" s="11"/>
      <c r="K494" s="11"/>
      <c r="L494" s="11"/>
      <c r="M494" s="11"/>
      <c r="N494" s="2">
        <f>SUM(J494:M494)</f>
        <v>0</v>
      </c>
      <c r="O494" s="11"/>
      <c r="P494" s="11"/>
      <c r="Q494" s="11"/>
      <c r="R494" s="2">
        <f t="shared" si="205"/>
        <v>0</v>
      </c>
      <c r="S494" s="12"/>
      <c r="T494" s="48"/>
    </row>
    <row r="495" spans="1:20" s="19" customFormat="1" ht="25.5" hidden="1" customHeight="1">
      <c r="A495" s="213" t="s">
        <v>57</v>
      </c>
      <c r="B495" s="177" t="s">
        <v>229</v>
      </c>
      <c r="C495" s="177" t="s">
        <v>142</v>
      </c>
      <c r="D495" s="178" t="s">
        <v>202</v>
      </c>
      <c r="E495" s="178" t="s">
        <v>61</v>
      </c>
      <c r="F495" s="179" t="s">
        <v>114</v>
      </c>
      <c r="G495" s="179" t="s">
        <v>326</v>
      </c>
      <c r="H495" s="180" t="s">
        <v>327</v>
      </c>
      <c r="I495" s="180"/>
      <c r="J495" s="181">
        <f t="shared" ref="J495:R498" si="206">J496</f>
        <v>0</v>
      </c>
      <c r="K495" s="181">
        <f t="shared" si="206"/>
        <v>0</v>
      </c>
      <c r="L495" s="181">
        <f t="shared" si="206"/>
        <v>0</v>
      </c>
      <c r="M495" s="181">
        <f t="shared" si="206"/>
        <v>0</v>
      </c>
      <c r="N495" s="181">
        <f t="shared" si="206"/>
        <v>0</v>
      </c>
      <c r="O495" s="181">
        <f t="shared" si="206"/>
        <v>0</v>
      </c>
      <c r="P495" s="181">
        <f t="shared" si="206"/>
        <v>0</v>
      </c>
      <c r="Q495" s="181">
        <f t="shared" si="206"/>
        <v>0</v>
      </c>
      <c r="R495" s="181">
        <f t="shared" si="206"/>
        <v>0</v>
      </c>
      <c r="S495" s="12"/>
      <c r="T495" s="13"/>
    </row>
    <row r="496" spans="1:20" s="19" customFormat="1" ht="15" hidden="1" customHeight="1">
      <c r="A496" s="82" t="s">
        <v>58</v>
      </c>
      <c r="B496" s="80" t="s">
        <v>229</v>
      </c>
      <c r="C496" s="80" t="s">
        <v>142</v>
      </c>
      <c r="D496" s="87" t="s">
        <v>202</v>
      </c>
      <c r="E496" s="28" t="s">
        <v>61</v>
      </c>
      <c r="F496" s="29" t="s">
        <v>114</v>
      </c>
      <c r="G496" s="29" t="s">
        <v>326</v>
      </c>
      <c r="H496" s="1" t="s">
        <v>59</v>
      </c>
      <c r="I496" s="204"/>
      <c r="J496" s="34">
        <f t="shared" si="206"/>
        <v>0</v>
      </c>
      <c r="K496" s="34">
        <f t="shared" si="206"/>
        <v>0</v>
      </c>
      <c r="L496" s="34">
        <f t="shared" si="206"/>
        <v>0</v>
      </c>
      <c r="M496" s="34">
        <f t="shared" si="206"/>
        <v>0</v>
      </c>
      <c r="N496" s="34">
        <f t="shared" si="206"/>
        <v>0</v>
      </c>
      <c r="O496" s="34">
        <f t="shared" si="206"/>
        <v>0</v>
      </c>
      <c r="P496" s="34">
        <f t="shared" si="206"/>
        <v>0</v>
      </c>
      <c r="Q496" s="34">
        <f t="shared" si="206"/>
        <v>0</v>
      </c>
      <c r="R496" s="34">
        <f t="shared" si="206"/>
        <v>0</v>
      </c>
      <c r="S496" s="12"/>
      <c r="T496" s="13"/>
    </row>
    <row r="497" spans="1:20" s="15" customFormat="1" ht="26.25" hidden="1" customHeight="1">
      <c r="A497" s="122" t="s">
        <v>177</v>
      </c>
      <c r="B497" s="16" t="s">
        <v>229</v>
      </c>
      <c r="C497" s="16" t="s">
        <v>142</v>
      </c>
      <c r="D497" s="17" t="s">
        <v>202</v>
      </c>
      <c r="E497" s="17" t="s">
        <v>61</v>
      </c>
      <c r="F497" s="188" t="s">
        <v>114</v>
      </c>
      <c r="G497" s="188" t="s">
        <v>326</v>
      </c>
      <c r="H497" s="3" t="s">
        <v>59</v>
      </c>
      <c r="I497" s="3" t="s">
        <v>178</v>
      </c>
      <c r="J497" s="33">
        <f t="shared" si="206"/>
        <v>0</v>
      </c>
      <c r="K497" s="33">
        <f t="shared" si="206"/>
        <v>0</v>
      </c>
      <c r="L497" s="33">
        <f t="shared" si="206"/>
        <v>0</v>
      </c>
      <c r="M497" s="33">
        <f t="shared" si="206"/>
        <v>0</v>
      </c>
      <c r="N497" s="33">
        <f t="shared" si="206"/>
        <v>0</v>
      </c>
      <c r="O497" s="33">
        <f t="shared" si="206"/>
        <v>0</v>
      </c>
      <c r="P497" s="33">
        <f t="shared" si="206"/>
        <v>0</v>
      </c>
      <c r="Q497" s="33">
        <f t="shared" si="206"/>
        <v>0</v>
      </c>
      <c r="R497" s="33">
        <f t="shared" si="206"/>
        <v>0</v>
      </c>
      <c r="S497" s="12"/>
      <c r="T497" s="13"/>
    </row>
    <row r="498" spans="1:20" s="26" customFormat="1" ht="12" hidden="1" customHeight="1">
      <c r="A498" s="126" t="s">
        <v>179</v>
      </c>
      <c r="B498" s="190" t="s">
        <v>229</v>
      </c>
      <c r="C498" s="190" t="s">
        <v>142</v>
      </c>
      <c r="D498" s="191" t="s">
        <v>202</v>
      </c>
      <c r="E498" s="191" t="s">
        <v>61</v>
      </c>
      <c r="F498" s="192" t="s">
        <v>114</v>
      </c>
      <c r="G498" s="192" t="s">
        <v>326</v>
      </c>
      <c r="H498" s="193" t="s">
        <v>59</v>
      </c>
      <c r="I498" s="193" t="s">
        <v>180</v>
      </c>
      <c r="J498" s="41">
        <f t="shared" si="206"/>
        <v>0</v>
      </c>
      <c r="K498" s="41">
        <f t="shared" si="206"/>
        <v>0</v>
      </c>
      <c r="L498" s="41">
        <f t="shared" si="206"/>
        <v>0</v>
      </c>
      <c r="M498" s="41">
        <f t="shared" si="206"/>
        <v>0</v>
      </c>
      <c r="N498" s="41">
        <f t="shared" si="206"/>
        <v>0</v>
      </c>
      <c r="O498" s="41">
        <f t="shared" si="206"/>
        <v>0</v>
      </c>
      <c r="P498" s="41">
        <f t="shared" si="206"/>
        <v>0</v>
      </c>
      <c r="Q498" s="41">
        <f t="shared" si="206"/>
        <v>0</v>
      </c>
      <c r="R498" s="41">
        <f t="shared" si="206"/>
        <v>0</v>
      </c>
      <c r="S498" s="12"/>
      <c r="T498" s="13"/>
    </row>
    <row r="499" spans="1:20" s="14" customFormat="1" ht="13.5" hidden="1" customHeight="1">
      <c r="A499" s="49" t="s">
        <v>227</v>
      </c>
      <c r="B499" s="38"/>
      <c r="C499" s="38"/>
      <c r="D499" s="39"/>
      <c r="E499" s="39"/>
      <c r="F499" s="194"/>
      <c r="G499" s="194"/>
      <c r="H499" s="195"/>
      <c r="I499" s="195" t="s">
        <v>290</v>
      </c>
      <c r="J499" s="2"/>
      <c r="K499" s="2"/>
      <c r="L499" s="2"/>
      <c r="M499" s="2"/>
      <c r="N499" s="2">
        <f>SUM(J499:M499)</f>
        <v>0</v>
      </c>
      <c r="O499" s="2"/>
      <c r="P499" s="2"/>
      <c r="Q499" s="2"/>
      <c r="R499" s="2">
        <f>N499+Q499</f>
        <v>0</v>
      </c>
      <c r="S499" s="12"/>
      <c r="T499" s="13"/>
    </row>
    <row r="500" spans="1:20" s="85" customFormat="1" ht="21" customHeight="1">
      <c r="A500" s="76" t="s">
        <v>246</v>
      </c>
      <c r="B500" s="77" t="s">
        <v>229</v>
      </c>
      <c r="C500" s="77" t="s">
        <v>247</v>
      </c>
      <c r="D500" s="77"/>
      <c r="E500" s="349"/>
      <c r="F500" s="350"/>
      <c r="G500" s="350"/>
      <c r="H500" s="351"/>
      <c r="I500" s="77"/>
      <c r="J500" s="173">
        <f t="shared" ref="J500:R500" si="207">J501+J508+J533+J612</f>
        <v>44411.1</v>
      </c>
      <c r="K500" s="173">
        <f t="shared" si="207"/>
        <v>-10734.599999999999</v>
      </c>
      <c r="L500" s="173">
        <f t="shared" si="207"/>
        <v>0</v>
      </c>
      <c r="M500" s="173">
        <f t="shared" si="207"/>
        <v>0</v>
      </c>
      <c r="N500" s="173">
        <f t="shared" si="207"/>
        <v>33676.5</v>
      </c>
      <c r="O500" s="173">
        <f t="shared" si="207"/>
        <v>0</v>
      </c>
      <c r="P500" s="173">
        <f t="shared" si="207"/>
        <v>0</v>
      </c>
      <c r="Q500" s="173">
        <f t="shared" si="207"/>
        <v>0</v>
      </c>
      <c r="R500" s="173">
        <f t="shared" si="207"/>
        <v>41478.600000000006</v>
      </c>
      <c r="S500" s="12"/>
      <c r="T500" s="13"/>
    </row>
    <row r="501" spans="1:20" s="19" customFormat="1" ht="13.5" customHeight="1">
      <c r="A501" s="83" t="s">
        <v>42</v>
      </c>
      <c r="B501" s="77" t="s">
        <v>229</v>
      </c>
      <c r="C501" s="77" t="s">
        <v>247</v>
      </c>
      <c r="D501" s="77" t="s">
        <v>111</v>
      </c>
      <c r="E501" s="349"/>
      <c r="F501" s="350"/>
      <c r="G501" s="350"/>
      <c r="H501" s="351"/>
      <c r="I501" s="77"/>
      <c r="J501" s="173">
        <f t="shared" ref="J501:R504" si="208">J502</f>
        <v>6</v>
      </c>
      <c r="K501" s="173">
        <f t="shared" si="208"/>
        <v>0</v>
      </c>
      <c r="L501" s="173">
        <f t="shared" si="208"/>
        <v>0</v>
      </c>
      <c r="M501" s="173">
        <f t="shared" si="208"/>
        <v>0</v>
      </c>
      <c r="N501" s="173">
        <f t="shared" si="208"/>
        <v>6</v>
      </c>
      <c r="O501" s="173">
        <f t="shared" si="208"/>
        <v>0</v>
      </c>
      <c r="P501" s="173">
        <f t="shared" si="208"/>
        <v>0</v>
      </c>
      <c r="Q501" s="173">
        <f t="shared" si="208"/>
        <v>0</v>
      </c>
      <c r="R501" s="173">
        <f t="shared" si="208"/>
        <v>268.7</v>
      </c>
      <c r="S501" s="12"/>
      <c r="T501" s="13"/>
    </row>
    <row r="502" spans="1:20" s="19" customFormat="1" ht="37.5" customHeight="1">
      <c r="A502" s="76" t="s">
        <v>436</v>
      </c>
      <c r="B502" s="77" t="s">
        <v>229</v>
      </c>
      <c r="C502" s="77" t="s">
        <v>247</v>
      </c>
      <c r="D502" s="196" t="s">
        <v>111</v>
      </c>
      <c r="E502" s="196" t="s">
        <v>123</v>
      </c>
      <c r="F502" s="197" t="s">
        <v>114</v>
      </c>
      <c r="G502" s="197" t="s">
        <v>326</v>
      </c>
      <c r="H502" s="198" t="s">
        <v>327</v>
      </c>
      <c r="I502" s="198"/>
      <c r="J502" s="36">
        <f t="shared" si="208"/>
        <v>6</v>
      </c>
      <c r="K502" s="36">
        <f t="shared" si="208"/>
        <v>0</v>
      </c>
      <c r="L502" s="36">
        <f t="shared" si="208"/>
        <v>0</v>
      </c>
      <c r="M502" s="36">
        <f t="shared" si="208"/>
        <v>0</v>
      </c>
      <c r="N502" s="36">
        <f t="shared" si="208"/>
        <v>6</v>
      </c>
      <c r="O502" s="36">
        <f t="shared" si="208"/>
        <v>0</v>
      </c>
      <c r="P502" s="36">
        <f t="shared" si="208"/>
        <v>0</v>
      </c>
      <c r="Q502" s="36">
        <f t="shared" si="208"/>
        <v>0</v>
      </c>
      <c r="R502" s="36">
        <f t="shared" si="208"/>
        <v>268.7</v>
      </c>
      <c r="S502" s="12"/>
      <c r="T502" s="13"/>
    </row>
    <row r="503" spans="1:20" s="19" customFormat="1" ht="16.5" customHeight="1">
      <c r="A503" s="20" t="s">
        <v>334</v>
      </c>
      <c r="B503" s="16" t="s">
        <v>229</v>
      </c>
      <c r="C503" s="16" t="s">
        <v>247</v>
      </c>
      <c r="D503" s="17" t="s">
        <v>111</v>
      </c>
      <c r="E503" s="28" t="s">
        <v>123</v>
      </c>
      <c r="F503" s="29" t="s">
        <v>114</v>
      </c>
      <c r="G503" s="29" t="s">
        <v>326</v>
      </c>
      <c r="H503" s="1" t="s">
        <v>335</v>
      </c>
      <c r="I503" s="3"/>
      <c r="J503" s="33">
        <f t="shared" si="208"/>
        <v>6</v>
      </c>
      <c r="K503" s="33">
        <f t="shared" si="208"/>
        <v>0</v>
      </c>
      <c r="L503" s="33">
        <f t="shared" si="208"/>
        <v>0</v>
      </c>
      <c r="M503" s="33">
        <f t="shared" si="208"/>
        <v>0</v>
      </c>
      <c r="N503" s="33">
        <f t="shared" si="208"/>
        <v>6</v>
      </c>
      <c r="O503" s="33">
        <f t="shared" si="208"/>
        <v>0</v>
      </c>
      <c r="P503" s="33">
        <f t="shared" si="208"/>
        <v>0</v>
      </c>
      <c r="Q503" s="33">
        <f t="shared" si="208"/>
        <v>0</v>
      </c>
      <c r="R503" s="33">
        <f t="shared" si="208"/>
        <v>268.7</v>
      </c>
      <c r="S503" s="12"/>
      <c r="T503" s="13"/>
    </row>
    <row r="504" spans="1:20" s="19" customFormat="1" ht="24" customHeight="1">
      <c r="A504" s="20" t="s">
        <v>166</v>
      </c>
      <c r="B504" s="16" t="s">
        <v>229</v>
      </c>
      <c r="C504" s="80" t="s">
        <v>247</v>
      </c>
      <c r="D504" s="87" t="s">
        <v>111</v>
      </c>
      <c r="E504" s="28" t="s">
        <v>123</v>
      </c>
      <c r="F504" s="29" t="s">
        <v>114</v>
      </c>
      <c r="G504" s="29" t="s">
        <v>326</v>
      </c>
      <c r="H504" s="1" t="s">
        <v>335</v>
      </c>
      <c r="I504" s="204" t="s">
        <v>481</v>
      </c>
      <c r="J504" s="34">
        <f t="shared" si="208"/>
        <v>6</v>
      </c>
      <c r="K504" s="34">
        <f t="shared" si="208"/>
        <v>0</v>
      </c>
      <c r="L504" s="34">
        <f t="shared" si="208"/>
        <v>0</v>
      </c>
      <c r="M504" s="34">
        <f t="shared" si="208"/>
        <v>0</v>
      </c>
      <c r="N504" s="34">
        <f t="shared" si="208"/>
        <v>6</v>
      </c>
      <c r="O504" s="34">
        <f t="shared" si="208"/>
        <v>0</v>
      </c>
      <c r="P504" s="34">
        <f t="shared" si="208"/>
        <v>0</v>
      </c>
      <c r="Q504" s="34">
        <f t="shared" si="208"/>
        <v>0</v>
      </c>
      <c r="R504" s="34">
        <f t="shared" si="208"/>
        <v>268.7</v>
      </c>
      <c r="S504" s="12"/>
      <c r="T504" s="13"/>
    </row>
    <row r="505" spans="1:20" s="85" customFormat="1" ht="26.25" hidden="1" customHeight="1">
      <c r="A505" s="189" t="s">
        <v>175</v>
      </c>
      <c r="B505" s="207"/>
      <c r="C505" s="207"/>
      <c r="D505" s="208"/>
      <c r="E505" s="209"/>
      <c r="F505" s="210"/>
      <c r="G505" s="210"/>
      <c r="H505" s="211"/>
      <c r="I505" s="212" t="s">
        <v>174</v>
      </c>
      <c r="J505" s="42">
        <f t="shared" ref="J505:R505" si="209">J507+J506</f>
        <v>6</v>
      </c>
      <c r="K505" s="42">
        <f t="shared" si="209"/>
        <v>0</v>
      </c>
      <c r="L505" s="42">
        <f t="shared" si="209"/>
        <v>0</v>
      </c>
      <c r="M505" s="42">
        <f t="shared" si="209"/>
        <v>0</v>
      </c>
      <c r="N505" s="42">
        <f t="shared" si="209"/>
        <v>6</v>
      </c>
      <c r="O505" s="42">
        <f t="shared" si="209"/>
        <v>0</v>
      </c>
      <c r="P505" s="42">
        <f t="shared" si="209"/>
        <v>0</v>
      </c>
      <c r="Q505" s="42">
        <f t="shared" si="209"/>
        <v>0</v>
      </c>
      <c r="R505" s="42">
        <f t="shared" si="209"/>
        <v>268.7</v>
      </c>
      <c r="S505" s="12"/>
      <c r="T505" s="13"/>
    </row>
    <row r="506" spans="1:20" s="14" customFormat="1" ht="24.75" hidden="1" customHeight="1">
      <c r="A506" s="43" t="s">
        <v>760</v>
      </c>
      <c r="B506" s="207"/>
      <c r="C506" s="207"/>
      <c r="D506" s="208"/>
      <c r="E506" s="209"/>
      <c r="F506" s="210"/>
      <c r="G506" s="210"/>
      <c r="H506" s="211"/>
      <c r="I506" s="212"/>
      <c r="J506" s="205">
        <v>6</v>
      </c>
      <c r="K506" s="205">
        <v>0</v>
      </c>
      <c r="L506" s="205"/>
      <c r="M506" s="205"/>
      <c r="N506" s="2">
        <f t="shared" ref="N506" si="210">SUM(J506:M506)</f>
        <v>6</v>
      </c>
      <c r="O506" s="205"/>
      <c r="P506" s="205"/>
      <c r="Q506" s="205"/>
      <c r="R506" s="60">
        <f>1000-74.3-275.2-381.8</f>
        <v>268.7</v>
      </c>
      <c r="S506" s="12"/>
      <c r="T506" s="48"/>
    </row>
    <row r="507" spans="1:20" s="14" customFormat="1" ht="17.25" hidden="1" customHeight="1">
      <c r="A507" s="4"/>
      <c r="B507" s="38"/>
      <c r="C507" s="5"/>
      <c r="D507" s="6"/>
      <c r="E507" s="6"/>
      <c r="F507" s="248"/>
      <c r="G507" s="248"/>
      <c r="H507" s="10"/>
      <c r="I507" s="10"/>
      <c r="J507" s="31"/>
      <c r="K507" s="31"/>
      <c r="L507" s="31"/>
      <c r="M507" s="31"/>
      <c r="N507" s="2">
        <f>SUM(J507:M507)</f>
        <v>0</v>
      </c>
      <c r="O507" s="31"/>
      <c r="P507" s="31"/>
      <c r="Q507" s="31"/>
      <c r="R507" s="2"/>
      <c r="S507" s="12"/>
      <c r="T507" s="48"/>
    </row>
    <row r="508" spans="1:20" s="19" customFormat="1" ht="13.5" customHeight="1">
      <c r="A508" s="83" t="s">
        <v>248</v>
      </c>
      <c r="B508" s="77" t="s">
        <v>229</v>
      </c>
      <c r="C508" s="77" t="s">
        <v>247</v>
      </c>
      <c r="D508" s="77" t="s">
        <v>113</v>
      </c>
      <c r="E508" s="349"/>
      <c r="F508" s="350"/>
      <c r="G508" s="350"/>
      <c r="H508" s="351"/>
      <c r="I508" s="77"/>
      <c r="J508" s="173">
        <f t="shared" ref="J508:R508" si="211">J523+J509+J516</f>
        <v>4814.7</v>
      </c>
      <c r="K508" s="173">
        <f t="shared" si="211"/>
        <v>-3313.2999999999997</v>
      </c>
      <c r="L508" s="173">
        <f t="shared" si="211"/>
        <v>0</v>
      </c>
      <c r="M508" s="173">
        <f t="shared" si="211"/>
        <v>0</v>
      </c>
      <c r="N508" s="173">
        <f t="shared" si="211"/>
        <v>1501.4</v>
      </c>
      <c r="O508" s="173">
        <f t="shared" si="211"/>
        <v>0</v>
      </c>
      <c r="P508" s="173">
        <f t="shared" si="211"/>
        <v>0</v>
      </c>
      <c r="Q508" s="173">
        <f t="shared" si="211"/>
        <v>0</v>
      </c>
      <c r="R508" s="173">
        <f t="shared" si="211"/>
        <v>1451.4</v>
      </c>
      <c r="S508" s="12"/>
      <c r="T508" s="13"/>
    </row>
    <row r="509" spans="1:20" s="19" customFormat="1" ht="23.25" hidden="1" customHeight="1">
      <c r="A509" s="121" t="s">
        <v>615</v>
      </c>
      <c r="B509" s="77" t="s">
        <v>229</v>
      </c>
      <c r="C509" s="77" t="s">
        <v>247</v>
      </c>
      <c r="D509" s="196" t="s">
        <v>113</v>
      </c>
      <c r="E509" s="196" t="s">
        <v>269</v>
      </c>
      <c r="F509" s="197" t="s">
        <v>114</v>
      </c>
      <c r="G509" s="197" t="s">
        <v>326</v>
      </c>
      <c r="H509" s="198" t="s">
        <v>327</v>
      </c>
      <c r="I509" s="198"/>
      <c r="J509" s="36">
        <f>J510</f>
        <v>1918.3</v>
      </c>
      <c r="K509" s="36">
        <f>K510</f>
        <v>-1918.3</v>
      </c>
      <c r="L509" s="36">
        <f t="shared" ref="L509:R509" si="212">L510</f>
        <v>0</v>
      </c>
      <c r="M509" s="36">
        <f t="shared" si="212"/>
        <v>0</v>
      </c>
      <c r="N509" s="36">
        <f t="shared" si="212"/>
        <v>0</v>
      </c>
      <c r="O509" s="36">
        <f t="shared" si="212"/>
        <v>0</v>
      </c>
      <c r="P509" s="36">
        <f t="shared" si="212"/>
        <v>0</v>
      </c>
      <c r="Q509" s="36">
        <f t="shared" si="212"/>
        <v>0</v>
      </c>
      <c r="R509" s="36">
        <f t="shared" si="212"/>
        <v>0</v>
      </c>
      <c r="S509" s="12"/>
      <c r="T509" s="13"/>
    </row>
    <row r="510" spans="1:20" s="19" customFormat="1" ht="25.5" hidden="1" customHeight="1">
      <c r="A510" s="82" t="s">
        <v>337</v>
      </c>
      <c r="B510" s="80" t="s">
        <v>229</v>
      </c>
      <c r="C510" s="80" t="s">
        <v>247</v>
      </c>
      <c r="D510" s="87" t="s">
        <v>113</v>
      </c>
      <c r="E510" s="87" t="s">
        <v>269</v>
      </c>
      <c r="F510" s="229" t="s">
        <v>114</v>
      </c>
      <c r="G510" s="229" t="s">
        <v>326</v>
      </c>
      <c r="H510" s="204" t="s">
        <v>338</v>
      </c>
      <c r="I510" s="204"/>
      <c r="J510" s="34">
        <f t="shared" ref="J510:R511" si="213">J511</f>
        <v>1918.3</v>
      </c>
      <c r="K510" s="34">
        <f t="shared" si="213"/>
        <v>-1918.3</v>
      </c>
      <c r="L510" s="34">
        <f t="shared" si="213"/>
        <v>0</v>
      </c>
      <c r="M510" s="34">
        <f t="shared" si="213"/>
        <v>0</v>
      </c>
      <c r="N510" s="34">
        <f t="shared" si="213"/>
        <v>0</v>
      </c>
      <c r="O510" s="34">
        <f t="shared" si="213"/>
        <v>0</v>
      </c>
      <c r="P510" s="34">
        <f t="shared" si="213"/>
        <v>0</v>
      </c>
      <c r="Q510" s="34">
        <f t="shared" si="213"/>
        <v>0</v>
      </c>
      <c r="R510" s="34">
        <f t="shared" si="213"/>
        <v>0</v>
      </c>
      <c r="S510" s="12"/>
      <c r="T510" s="13"/>
    </row>
    <row r="511" spans="1:20" s="19" customFormat="1" ht="24.75" hidden="1" customHeight="1">
      <c r="A511" s="20" t="s">
        <v>132</v>
      </c>
      <c r="B511" s="80" t="s">
        <v>229</v>
      </c>
      <c r="C511" s="80" t="s">
        <v>247</v>
      </c>
      <c r="D511" s="87" t="s">
        <v>113</v>
      </c>
      <c r="E511" s="87" t="s">
        <v>269</v>
      </c>
      <c r="F511" s="229" t="s">
        <v>114</v>
      </c>
      <c r="G511" s="229" t="s">
        <v>326</v>
      </c>
      <c r="H511" s="204" t="s">
        <v>338</v>
      </c>
      <c r="I511" s="204" t="s">
        <v>133</v>
      </c>
      <c r="J511" s="34">
        <f t="shared" si="213"/>
        <v>1918.3</v>
      </c>
      <c r="K511" s="34">
        <f t="shared" si="213"/>
        <v>-1918.3</v>
      </c>
      <c r="L511" s="34">
        <f t="shared" si="213"/>
        <v>0</v>
      </c>
      <c r="M511" s="34">
        <f t="shared" si="213"/>
        <v>0</v>
      </c>
      <c r="N511" s="34">
        <f t="shared" si="213"/>
        <v>0</v>
      </c>
      <c r="O511" s="34">
        <f t="shared" si="213"/>
        <v>0</v>
      </c>
      <c r="P511" s="34">
        <f t="shared" si="213"/>
        <v>0</v>
      </c>
      <c r="Q511" s="34">
        <f t="shared" si="213"/>
        <v>0</v>
      </c>
      <c r="R511" s="34">
        <f t="shared" si="213"/>
        <v>0</v>
      </c>
      <c r="S511" s="12"/>
      <c r="T511" s="13"/>
    </row>
    <row r="512" spans="1:20" s="26" customFormat="1" ht="13.5" hidden="1" customHeight="1">
      <c r="A512" s="189" t="s">
        <v>404</v>
      </c>
      <c r="B512" s="207" t="s">
        <v>229</v>
      </c>
      <c r="C512" s="207" t="s">
        <v>247</v>
      </c>
      <c r="D512" s="208" t="s">
        <v>113</v>
      </c>
      <c r="E512" s="208" t="s">
        <v>269</v>
      </c>
      <c r="F512" s="231" t="s">
        <v>114</v>
      </c>
      <c r="G512" s="231" t="s">
        <v>326</v>
      </c>
      <c r="H512" s="212" t="s">
        <v>338</v>
      </c>
      <c r="I512" s="212" t="s">
        <v>135</v>
      </c>
      <c r="J512" s="42">
        <f t="shared" ref="J512:R512" si="214">SUM(J513:J515)</f>
        <v>1918.3</v>
      </c>
      <c r="K512" s="42">
        <f t="shared" si="214"/>
        <v>-1918.3</v>
      </c>
      <c r="L512" s="42">
        <f t="shared" si="214"/>
        <v>0</v>
      </c>
      <c r="M512" s="42">
        <f t="shared" si="214"/>
        <v>0</v>
      </c>
      <c r="N512" s="42">
        <f t="shared" si="214"/>
        <v>0</v>
      </c>
      <c r="O512" s="42">
        <f t="shared" si="214"/>
        <v>0</v>
      </c>
      <c r="P512" s="42">
        <f t="shared" si="214"/>
        <v>0</v>
      </c>
      <c r="Q512" s="42">
        <f t="shared" si="214"/>
        <v>0</v>
      </c>
      <c r="R512" s="42">
        <f t="shared" si="214"/>
        <v>0</v>
      </c>
      <c r="S512" s="12"/>
      <c r="T512" s="13"/>
    </row>
    <row r="513" spans="1:20" s="14" customFormat="1" ht="15" hidden="1" customHeight="1">
      <c r="A513" s="249"/>
      <c r="B513" s="5"/>
      <c r="C513" s="5"/>
      <c r="D513" s="6"/>
      <c r="E513" s="6"/>
      <c r="F513" s="248"/>
      <c r="G513" s="248"/>
      <c r="H513" s="10"/>
      <c r="I513" s="10"/>
      <c r="J513" s="2"/>
      <c r="K513" s="2"/>
      <c r="L513" s="2"/>
      <c r="M513" s="2"/>
      <c r="N513" s="2">
        <f>SUM(J513:M513)</f>
        <v>0</v>
      </c>
      <c r="O513" s="2"/>
      <c r="P513" s="2"/>
      <c r="Q513" s="2"/>
      <c r="R513" s="2">
        <f t="shared" ref="R513:R515" si="215">N513+Q513</f>
        <v>0</v>
      </c>
      <c r="S513" s="12"/>
      <c r="T513" s="13"/>
    </row>
    <row r="514" spans="1:20" s="14" customFormat="1" ht="15" hidden="1" customHeight="1">
      <c r="A514" s="249"/>
      <c r="B514" s="5"/>
      <c r="C514" s="5"/>
      <c r="D514" s="6"/>
      <c r="E514" s="6"/>
      <c r="F514" s="248"/>
      <c r="G514" s="248"/>
      <c r="H514" s="10"/>
      <c r="I514" s="10"/>
      <c r="J514" s="2">
        <v>1130</v>
      </c>
      <c r="K514" s="2">
        <v>-1130</v>
      </c>
      <c r="L514" s="2"/>
      <c r="M514" s="2"/>
      <c r="N514" s="2">
        <f>SUM(J514:M514)</f>
        <v>0</v>
      </c>
      <c r="O514" s="2"/>
      <c r="P514" s="2"/>
      <c r="Q514" s="2"/>
      <c r="R514" s="2">
        <f t="shared" si="215"/>
        <v>0</v>
      </c>
      <c r="S514" s="12"/>
      <c r="T514" s="13"/>
    </row>
    <row r="515" spans="1:20" s="14" customFormat="1" ht="15.75" hidden="1" customHeight="1">
      <c r="A515" s="249"/>
      <c r="B515" s="5"/>
      <c r="C515" s="5"/>
      <c r="D515" s="6"/>
      <c r="E515" s="6"/>
      <c r="F515" s="248"/>
      <c r="G515" s="248"/>
      <c r="H515" s="10"/>
      <c r="I515" s="10"/>
      <c r="J515" s="2">
        <v>788.3</v>
      </c>
      <c r="K515" s="2">
        <v>-788.3</v>
      </c>
      <c r="L515" s="2"/>
      <c r="M515" s="2"/>
      <c r="N515" s="2">
        <f>SUM(J515:M515)</f>
        <v>0</v>
      </c>
      <c r="O515" s="2"/>
      <c r="P515" s="2"/>
      <c r="Q515" s="2"/>
      <c r="R515" s="2">
        <f t="shared" si="215"/>
        <v>0</v>
      </c>
      <c r="S515" s="12"/>
      <c r="T515" s="13"/>
    </row>
    <row r="516" spans="1:20" s="19" customFormat="1" ht="36.75" customHeight="1">
      <c r="A516" s="83" t="s">
        <v>617</v>
      </c>
      <c r="B516" s="77" t="s">
        <v>229</v>
      </c>
      <c r="C516" s="77" t="s">
        <v>247</v>
      </c>
      <c r="D516" s="196" t="s">
        <v>113</v>
      </c>
      <c r="E516" s="196" t="s">
        <v>299</v>
      </c>
      <c r="F516" s="197" t="s">
        <v>114</v>
      </c>
      <c r="G516" s="197" t="s">
        <v>326</v>
      </c>
      <c r="H516" s="198" t="s">
        <v>327</v>
      </c>
      <c r="I516" s="198"/>
      <c r="J516" s="36">
        <f>J517</f>
        <v>2115</v>
      </c>
      <c r="K516" s="36">
        <f>K517</f>
        <v>-713.6</v>
      </c>
      <c r="L516" s="36">
        <f t="shared" ref="L516:R516" si="216">L517</f>
        <v>0</v>
      </c>
      <c r="M516" s="36">
        <f t="shared" si="216"/>
        <v>0</v>
      </c>
      <c r="N516" s="36">
        <f t="shared" si="216"/>
        <v>1401.4</v>
      </c>
      <c r="O516" s="36">
        <f t="shared" si="216"/>
        <v>0</v>
      </c>
      <c r="P516" s="36">
        <f t="shared" si="216"/>
        <v>0</v>
      </c>
      <c r="Q516" s="36">
        <f t="shared" si="216"/>
        <v>0</v>
      </c>
      <c r="R516" s="36">
        <f t="shared" si="216"/>
        <v>1401.4</v>
      </c>
      <c r="S516" s="12"/>
      <c r="T516" s="13"/>
    </row>
    <row r="517" spans="1:20" s="19" customFormat="1" ht="16.5" customHeight="1">
      <c r="A517" s="82" t="s">
        <v>249</v>
      </c>
      <c r="B517" s="16" t="s">
        <v>229</v>
      </c>
      <c r="C517" s="16" t="s">
        <v>247</v>
      </c>
      <c r="D517" s="17" t="s">
        <v>113</v>
      </c>
      <c r="E517" s="17" t="s">
        <v>299</v>
      </c>
      <c r="F517" s="188" t="s">
        <v>114</v>
      </c>
      <c r="G517" s="188" t="s">
        <v>326</v>
      </c>
      <c r="H517" s="3" t="s">
        <v>347</v>
      </c>
      <c r="I517" s="3"/>
      <c r="J517" s="33">
        <f>J518+J520</f>
        <v>2115</v>
      </c>
      <c r="K517" s="33">
        <f>K518+K520</f>
        <v>-713.6</v>
      </c>
      <c r="L517" s="33">
        <f t="shared" ref="L517:R517" si="217">L518+L520</f>
        <v>0</v>
      </c>
      <c r="M517" s="33">
        <f t="shared" si="217"/>
        <v>0</v>
      </c>
      <c r="N517" s="33">
        <f t="shared" si="217"/>
        <v>1401.4</v>
      </c>
      <c r="O517" s="33">
        <f t="shared" si="217"/>
        <v>0</v>
      </c>
      <c r="P517" s="33">
        <f t="shared" si="217"/>
        <v>0</v>
      </c>
      <c r="Q517" s="33">
        <f t="shared" si="217"/>
        <v>0</v>
      </c>
      <c r="R517" s="33">
        <f t="shared" si="217"/>
        <v>1401.4</v>
      </c>
      <c r="S517" s="12"/>
      <c r="T517" s="13"/>
    </row>
    <row r="518" spans="1:20" s="19" customFormat="1" ht="26.25" hidden="1" customHeight="1">
      <c r="A518" s="20" t="s">
        <v>132</v>
      </c>
      <c r="B518" s="16" t="s">
        <v>229</v>
      </c>
      <c r="C518" s="80" t="s">
        <v>247</v>
      </c>
      <c r="D518" s="87" t="s">
        <v>113</v>
      </c>
      <c r="E518" s="87" t="s">
        <v>299</v>
      </c>
      <c r="F518" s="229" t="s">
        <v>114</v>
      </c>
      <c r="G518" s="229" t="s">
        <v>326</v>
      </c>
      <c r="H518" s="204" t="s">
        <v>347</v>
      </c>
      <c r="I518" s="204" t="s">
        <v>133</v>
      </c>
      <c r="J518" s="34">
        <f t="shared" ref="J518:R518" si="218">J519</f>
        <v>0</v>
      </c>
      <c r="K518" s="34">
        <f t="shared" si="218"/>
        <v>0</v>
      </c>
      <c r="L518" s="34">
        <f t="shared" si="218"/>
        <v>0</v>
      </c>
      <c r="M518" s="34">
        <f t="shared" si="218"/>
        <v>0</v>
      </c>
      <c r="N518" s="34">
        <f t="shared" si="218"/>
        <v>0</v>
      </c>
      <c r="O518" s="34">
        <f t="shared" si="218"/>
        <v>0</v>
      </c>
      <c r="P518" s="34">
        <f t="shared" si="218"/>
        <v>0</v>
      </c>
      <c r="Q518" s="34">
        <f t="shared" si="218"/>
        <v>0</v>
      </c>
      <c r="R518" s="34">
        <f t="shared" si="218"/>
        <v>0</v>
      </c>
      <c r="S518" s="12"/>
      <c r="T518" s="13"/>
    </row>
    <row r="519" spans="1:20" s="14" customFormat="1" ht="23.25" hidden="1" customHeight="1">
      <c r="A519" s="189" t="s">
        <v>404</v>
      </c>
      <c r="B519" s="190" t="s">
        <v>229</v>
      </c>
      <c r="C519" s="190" t="s">
        <v>247</v>
      </c>
      <c r="D519" s="191" t="s">
        <v>113</v>
      </c>
      <c r="E519" s="191" t="s">
        <v>299</v>
      </c>
      <c r="F519" s="192" t="s">
        <v>114</v>
      </c>
      <c r="G519" s="192" t="s">
        <v>326</v>
      </c>
      <c r="H519" s="193" t="s">
        <v>347</v>
      </c>
      <c r="I519" s="193" t="s">
        <v>135</v>
      </c>
      <c r="J519" s="205"/>
      <c r="K519" s="205"/>
      <c r="L519" s="205"/>
      <c r="M519" s="205"/>
      <c r="N519" s="2">
        <f>SUM(J519:M519)</f>
        <v>0</v>
      </c>
      <c r="O519" s="205"/>
      <c r="P519" s="205"/>
      <c r="Q519" s="205"/>
      <c r="R519" s="2">
        <f>N519+Q519</f>
        <v>0</v>
      </c>
      <c r="S519" s="12"/>
      <c r="T519" s="13"/>
    </row>
    <row r="520" spans="1:20" s="19" customFormat="1" ht="14.25" customHeight="1">
      <c r="A520" s="20" t="s">
        <v>136</v>
      </c>
      <c r="B520" s="16" t="s">
        <v>229</v>
      </c>
      <c r="C520" s="80" t="s">
        <v>247</v>
      </c>
      <c r="D520" s="87" t="s">
        <v>113</v>
      </c>
      <c r="E520" s="87" t="s">
        <v>299</v>
      </c>
      <c r="F520" s="229" t="s">
        <v>114</v>
      </c>
      <c r="G520" s="229" t="s">
        <v>326</v>
      </c>
      <c r="H520" s="204" t="s">
        <v>347</v>
      </c>
      <c r="I520" s="204" t="s">
        <v>137</v>
      </c>
      <c r="J520" s="34">
        <f>J521</f>
        <v>2115</v>
      </c>
      <c r="K520" s="34">
        <f>K521</f>
        <v>-713.6</v>
      </c>
      <c r="L520" s="34">
        <f t="shared" ref="L520:R520" si="219">L521</f>
        <v>0</v>
      </c>
      <c r="M520" s="34">
        <f t="shared" si="219"/>
        <v>0</v>
      </c>
      <c r="N520" s="34">
        <f t="shared" si="219"/>
        <v>1401.4</v>
      </c>
      <c r="O520" s="34">
        <f t="shared" si="219"/>
        <v>0</v>
      </c>
      <c r="P520" s="34">
        <f t="shared" si="219"/>
        <v>0</v>
      </c>
      <c r="Q520" s="34">
        <f t="shared" si="219"/>
        <v>0</v>
      </c>
      <c r="R520" s="34">
        <f t="shared" si="219"/>
        <v>1401.4</v>
      </c>
      <c r="S520" s="12"/>
      <c r="T520" s="13"/>
    </row>
    <row r="521" spans="1:20" s="14" customFormat="1" ht="36" customHeight="1">
      <c r="A521" s="189" t="s">
        <v>383</v>
      </c>
      <c r="B521" s="190" t="s">
        <v>229</v>
      </c>
      <c r="C521" s="190" t="s">
        <v>247</v>
      </c>
      <c r="D521" s="191" t="s">
        <v>113</v>
      </c>
      <c r="E521" s="191" t="s">
        <v>299</v>
      </c>
      <c r="F521" s="192" t="s">
        <v>114</v>
      </c>
      <c r="G521" s="192" t="s">
        <v>326</v>
      </c>
      <c r="H521" s="193" t="s">
        <v>347</v>
      </c>
      <c r="I521" s="193" t="s">
        <v>164</v>
      </c>
      <c r="J521" s="41">
        <f>SUM(J522:J522)</f>
        <v>2115</v>
      </c>
      <c r="K521" s="41">
        <f>SUM(K522:K522)</f>
        <v>-713.6</v>
      </c>
      <c r="L521" s="41">
        <f t="shared" ref="L521:R521" si="220">SUM(L522:L522)</f>
        <v>0</v>
      </c>
      <c r="M521" s="41">
        <f t="shared" si="220"/>
        <v>0</v>
      </c>
      <c r="N521" s="41">
        <f t="shared" si="220"/>
        <v>1401.4</v>
      </c>
      <c r="O521" s="41">
        <f t="shared" si="220"/>
        <v>0</v>
      </c>
      <c r="P521" s="41">
        <f t="shared" si="220"/>
        <v>0</v>
      </c>
      <c r="Q521" s="41">
        <f t="shared" si="220"/>
        <v>0</v>
      </c>
      <c r="R521" s="41">
        <f t="shared" si="220"/>
        <v>1401.4</v>
      </c>
      <c r="S521" s="12"/>
      <c r="T521" s="13"/>
    </row>
    <row r="522" spans="1:20" s="14" customFormat="1" ht="23.25" hidden="1" customHeight="1">
      <c r="A522" s="4" t="s">
        <v>649</v>
      </c>
      <c r="B522" s="5"/>
      <c r="C522" s="5"/>
      <c r="D522" s="6"/>
      <c r="E522" s="7"/>
      <c r="F522" s="8"/>
      <c r="G522" s="8"/>
      <c r="H522" s="9"/>
      <c r="I522" s="10" t="s">
        <v>806</v>
      </c>
      <c r="J522" s="11">
        <v>2115</v>
      </c>
      <c r="K522" s="11">
        <v>-713.6</v>
      </c>
      <c r="L522" s="11"/>
      <c r="M522" s="11"/>
      <c r="N522" s="2">
        <f>SUM(J522:M522)</f>
        <v>1401.4</v>
      </c>
      <c r="O522" s="11"/>
      <c r="P522" s="11"/>
      <c r="Q522" s="11"/>
      <c r="R522" s="61">
        <v>1401.4</v>
      </c>
      <c r="S522" s="12"/>
      <c r="T522" s="13"/>
    </row>
    <row r="523" spans="1:20" s="85" customFormat="1" ht="39" customHeight="1">
      <c r="A523" s="223" t="s">
        <v>750</v>
      </c>
      <c r="B523" s="77" t="s">
        <v>229</v>
      </c>
      <c r="C523" s="77" t="s">
        <v>247</v>
      </c>
      <c r="D523" s="196" t="s">
        <v>113</v>
      </c>
      <c r="E523" s="134" t="s">
        <v>277</v>
      </c>
      <c r="F523" s="135" t="s">
        <v>114</v>
      </c>
      <c r="G523" s="135" t="s">
        <v>326</v>
      </c>
      <c r="H523" s="136" t="s">
        <v>327</v>
      </c>
      <c r="I523" s="224"/>
      <c r="J523" s="225">
        <f t="shared" ref="J523:R525" si="221">J524</f>
        <v>781.4</v>
      </c>
      <c r="K523" s="225">
        <f t="shared" si="221"/>
        <v>-681.4</v>
      </c>
      <c r="L523" s="225">
        <f t="shared" si="221"/>
        <v>0</v>
      </c>
      <c r="M523" s="225">
        <f t="shared" si="221"/>
        <v>0</v>
      </c>
      <c r="N523" s="225">
        <f t="shared" si="221"/>
        <v>100</v>
      </c>
      <c r="O523" s="225">
        <f t="shared" si="221"/>
        <v>0</v>
      </c>
      <c r="P523" s="225">
        <f t="shared" si="221"/>
        <v>0</v>
      </c>
      <c r="Q523" s="225">
        <f t="shared" si="221"/>
        <v>0</v>
      </c>
      <c r="R523" s="225">
        <f t="shared" si="221"/>
        <v>50</v>
      </c>
      <c r="S523" s="12"/>
      <c r="T523" s="13"/>
    </row>
    <row r="524" spans="1:20" s="19" customFormat="1" ht="28.5" customHeight="1">
      <c r="A524" s="20" t="s">
        <v>244</v>
      </c>
      <c r="B524" s="80" t="s">
        <v>229</v>
      </c>
      <c r="C524" s="80" t="s">
        <v>247</v>
      </c>
      <c r="D524" s="87" t="s">
        <v>113</v>
      </c>
      <c r="E524" s="28" t="s">
        <v>277</v>
      </c>
      <c r="F524" s="29" t="s">
        <v>114</v>
      </c>
      <c r="G524" s="29" t="s">
        <v>326</v>
      </c>
      <c r="H524" s="1" t="s">
        <v>346</v>
      </c>
      <c r="I524" s="1"/>
      <c r="J524" s="32">
        <f t="shared" si="221"/>
        <v>781.4</v>
      </c>
      <c r="K524" s="32">
        <f t="shared" si="221"/>
        <v>-681.4</v>
      </c>
      <c r="L524" s="32">
        <f t="shared" si="221"/>
        <v>0</v>
      </c>
      <c r="M524" s="32">
        <f t="shared" si="221"/>
        <v>0</v>
      </c>
      <c r="N524" s="32">
        <f t="shared" si="221"/>
        <v>100</v>
      </c>
      <c r="O524" s="32">
        <f t="shared" si="221"/>
        <v>0</v>
      </c>
      <c r="P524" s="32">
        <f t="shared" si="221"/>
        <v>0</v>
      </c>
      <c r="Q524" s="32">
        <f t="shared" si="221"/>
        <v>0</v>
      </c>
      <c r="R524" s="32">
        <f>R525+R530</f>
        <v>50</v>
      </c>
      <c r="S524" s="12"/>
      <c r="T524" s="13"/>
    </row>
    <row r="525" spans="1:20" s="19" customFormat="1" ht="22.5" customHeight="1">
      <c r="A525" s="20" t="s">
        <v>132</v>
      </c>
      <c r="B525" s="80" t="s">
        <v>229</v>
      </c>
      <c r="C525" s="80" t="s">
        <v>247</v>
      </c>
      <c r="D525" s="87" t="s">
        <v>113</v>
      </c>
      <c r="E525" s="28" t="s">
        <v>277</v>
      </c>
      <c r="F525" s="29" t="s">
        <v>129</v>
      </c>
      <c r="G525" s="29" t="s">
        <v>326</v>
      </c>
      <c r="H525" s="1" t="s">
        <v>346</v>
      </c>
      <c r="I525" s="204" t="s">
        <v>133</v>
      </c>
      <c r="J525" s="34">
        <f t="shared" si="221"/>
        <v>781.4</v>
      </c>
      <c r="K525" s="34">
        <f t="shared" si="221"/>
        <v>-681.4</v>
      </c>
      <c r="L525" s="34">
        <f t="shared" si="221"/>
        <v>0</v>
      </c>
      <c r="M525" s="34">
        <f t="shared" si="221"/>
        <v>0</v>
      </c>
      <c r="N525" s="34">
        <f t="shared" si="221"/>
        <v>100</v>
      </c>
      <c r="O525" s="34">
        <f t="shared" si="221"/>
        <v>0</v>
      </c>
      <c r="P525" s="34">
        <f t="shared" si="221"/>
        <v>0</v>
      </c>
      <c r="Q525" s="34">
        <f t="shared" si="221"/>
        <v>0</v>
      </c>
      <c r="R525" s="34">
        <f t="shared" si="221"/>
        <v>50</v>
      </c>
      <c r="S525" s="12"/>
      <c r="T525" s="13"/>
    </row>
    <row r="526" spans="1:20" s="85" customFormat="1" ht="24.75" customHeight="1">
      <c r="A526" s="189" t="s">
        <v>404</v>
      </c>
      <c r="B526" s="207" t="s">
        <v>229</v>
      </c>
      <c r="C526" s="207" t="s">
        <v>247</v>
      </c>
      <c r="D526" s="208" t="s">
        <v>113</v>
      </c>
      <c r="E526" s="209" t="s">
        <v>277</v>
      </c>
      <c r="F526" s="210" t="s">
        <v>129</v>
      </c>
      <c r="G526" s="210" t="s">
        <v>326</v>
      </c>
      <c r="H526" s="211" t="s">
        <v>346</v>
      </c>
      <c r="I526" s="212" t="s">
        <v>135</v>
      </c>
      <c r="J526" s="42">
        <f>SUM(J527:J529)</f>
        <v>781.4</v>
      </c>
      <c r="K526" s="42">
        <f>SUM(K527:K529)</f>
        <v>-681.4</v>
      </c>
      <c r="L526" s="42">
        <f t="shared" ref="L526:Q526" si="222">SUM(L527:L529)</f>
        <v>0</v>
      </c>
      <c r="M526" s="42">
        <f t="shared" si="222"/>
        <v>0</v>
      </c>
      <c r="N526" s="42">
        <f t="shared" si="222"/>
        <v>100</v>
      </c>
      <c r="O526" s="42">
        <f t="shared" si="222"/>
        <v>0</v>
      </c>
      <c r="P526" s="42">
        <f t="shared" si="222"/>
        <v>0</v>
      </c>
      <c r="Q526" s="42">
        <f t="shared" si="222"/>
        <v>0</v>
      </c>
      <c r="R526" s="42">
        <f>SUM(R527:R529)</f>
        <v>50</v>
      </c>
      <c r="S526" s="12"/>
      <c r="T526" s="13"/>
    </row>
    <row r="527" spans="1:20" s="14" customFormat="1" ht="49.5" hidden="1" customHeight="1">
      <c r="A527" s="4" t="s">
        <v>780</v>
      </c>
      <c r="B527" s="5"/>
      <c r="C527" s="5"/>
      <c r="D527" s="6"/>
      <c r="E527" s="7"/>
      <c r="F527" s="8"/>
      <c r="G527" s="8"/>
      <c r="H527" s="9"/>
      <c r="I527" s="10" t="s">
        <v>373</v>
      </c>
      <c r="J527" s="11">
        <v>50</v>
      </c>
      <c r="K527" s="11">
        <v>0</v>
      </c>
      <c r="L527" s="11"/>
      <c r="M527" s="11"/>
      <c r="N527" s="2">
        <f>SUM(J527:M527)</f>
        <v>50</v>
      </c>
      <c r="O527" s="11"/>
      <c r="P527" s="11"/>
      <c r="Q527" s="11"/>
      <c r="R527" s="60">
        <v>50</v>
      </c>
      <c r="S527" s="12"/>
      <c r="T527" s="13"/>
    </row>
    <row r="528" spans="1:20" s="14" customFormat="1" ht="29.25" hidden="1" customHeight="1">
      <c r="A528" s="4" t="s">
        <v>781</v>
      </c>
      <c r="B528" s="5"/>
      <c r="C528" s="5"/>
      <c r="D528" s="6"/>
      <c r="E528" s="7"/>
      <c r="F528" s="8"/>
      <c r="G528" s="8"/>
      <c r="H528" s="9"/>
      <c r="I528" s="10" t="s">
        <v>373</v>
      </c>
      <c r="J528" s="11">
        <v>50</v>
      </c>
      <c r="K528" s="11">
        <v>0</v>
      </c>
      <c r="L528" s="11"/>
      <c r="M528" s="11"/>
      <c r="N528" s="2">
        <f>SUM(J528:M528)</f>
        <v>50</v>
      </c>
      <c r="O528" s="11"/>
      <c r="P528" s="11"/>
      <c r="Q528" s="11"/>
      <c r="R528" s="61">
        <v>0</v>
      </c>
      <c r="S528" s="12"/>
      <c r="T528" s="13"/>
    </row>
    <row r="529" spans="1:20" s="14" customFormat="1" ht="25.5" hidden="1" customHeight="1">
      <c r="A529" s="4" t="s">
        <v>782</v>
      </c>
      <c r="B529" s="5"/>
      <c r="C529" s="5"/>
      <c r="D529" s="6"/>
      <c r="E529" s="7"/>
      <c r="F529" s="8"/>
      <c r="G529" s="8"/>
      <c r="H529" s="9"/>
      <c r="I529" s="10" t="s">
        <v>373</v>
      </c>
      <c r="J529" s="11">
        <v>681.4</v>
      </c>
      <c r="K529" s="11">
        <v>-681.4</v>
      </c>
      <c r="L529" s="11"/>
      <c r="M529" s="11"/>
      <c r="N529" s="2">
        <f>SUM(J529:M529)</f>
        <v>0</v>
      </c>
      <c r="O529" s="11"/>
      <c r="P529" s="11"/>
      <c r="Q529" s="11"/>
      <c r="R529" s="61">
        <v>0</v>
      </c>
      <c r="S529" s="12"/>
      <c r="T529" s="13"/>
    </row>
    <row r="530" spans="1:20" s="19" customFormat="1" ht="17.25" hidden="1" customHeight="1">
      <c r="A530" s="20" t="s">
        <v>136</v>
      </c>
      <c r="B530" s="80" t="s">
        <v>229</v>
      </c>
      <c r="C530" s="80" t="s">
        <v>247</v>
      </c>
      <c r="D530" s="87" t="s">
        <v>113</v>
      </c>
      <c r="E530" s="28" t="s">
        <v>277</v>
      </c>
      <c r="F530" s="29" t="s">
        <v>129</v>
      </c>
      <c r="G530" s="29" t="s">
        <v>326</v>
      </c>
      <c r="H530" s="1" t="s">
        <v>346</v>
      </c>
      <c r="I530" s="204" t="s">
        <v>137</v>
      </c>
      <c r="J530" s="34">
        <f t="shared" ref="J530:R530" si="223">J531</f>
        <v>31099.800000000003</v>
      </c>
      <c r="K530" s="34">
        <f t="shared" si="223"/>
        <v>-7538.7999999999993</v>
      </c>
      <c r="L530" s="34">
        <f t="shared" si="223"/>
        <v>0</v>
      </c>
      <c r="M530" s="34">
        <f t="shared" si="223"/>
        <v>0</v>
      </c>
      <c r="N530" s="34">
        <f t="shared" si="223"/>
        <v>23561.000000000004</v>
      </c>
      <c r="O530" s="34">
        <f t="shared" si="223"/>
        <v>0</v>
      </c>
      <c r="P530" s="34">
        <f t="shared" si="223"/>
        <v>0</v>
      </c>
      <c r="Q530" s="34">
        <f t="shared" si="223"/>
        <v>0</v>
      </c>
      <c r="R530" s="34">
        <f t="shared" si="223"/>
        <v>0</v>
      </c>
      <c r="S530" s="12"/>
      <c r="T530" s="13"/>
    </row>
    <row r="531" spans="1:20" s="85" customFormat="1" ht="24.75" hidden="1" customHeight="1">
      <c r="A531" s="189" t="s">
        <v>383</v>
      </c>
      <c r="B531" s="207" t="s">
        <v>229</v>
      </c>
      <c r="C531" s="207" t="s">
        <v>247</v>
      </c>
      <c r="D531" s="208" t="s">
        <v>113</v>
      </c>
      <c r="E531" s="209" t="s">
        <v>277</v>
      </c>
      <c r="F531" s="210" t="s">
        <v>129</v>
      </c>
      <c r="G531" s="210" t="s">
        <v>326</v>
      </c>
      <c r="H531" s="211" t="s">
        <v>346</v>
      </c>
      <c r="I531" s="212" t="s">
        <v>164</v>
      </c>
      <c r="J531" s="42">
        <f>SUM(J532:J534)</f>
        <v>31099.800000000003</v>
      </c>
      <c r="K531" s="42">
        <f>SUM(K532:K534)</f>
        <v>-7538.7999999999993</v>
      </c>
      <c r="L531" s="42">
        <f t="shared" ref="L531:Q531" si="224">SUM(L532:L534)</f>
        <v>0</v>
      </c>
      <c r="M531" s="42">
        <f t="shared" si="224"/>
        <v>0</v>
      </c>
      <c r="N531" s="42">
        <f t="shared" si="224"/>
        <v>23561.000000000004</v>
      </c>
      <c r="O531" s="42">
        <f t="shared" si="224"/>
        <v>0</v>
      </c>
      <c r="P531" s="42">
        <f t="shared" si="224"/>
        <v>0</v>
      </c>
      <c r="Q531" s="42">
        <f t="shared" si="224"/>
        <v>0</v>
      </c>
      <c r="R531" s="42">
        <f>R532</f>
        <v>0</v>
      </c>
      <c r="S531" s="12"/>
      <c r="T531" s="13"/>
    </row>
    <row r="532" spans="1:20" s="14" customFormat="1" ht="37.5" hidden="1" customHeight="1">
      <c r="A532" s="4" t="s">
        <v>783</v>
      </c>
      <c r="B532" s="5"/>
      <c r="C532" s="5"/>
      <c r="D532" s="6"/>
      <c r="E532" s="7"/>
      <c r="F532" s="8"/>
      <c r="G532" s="8"/>
      <c r="H532" s="9"/>
      <c r="I532" s="10" t="s">
        <v>806</v>
      </c>
      <c r="J532" s="11">
        <v>50</v>
      </c>
      <c r="K532" s="11">
        <v>0</v>
      </c>
      <c r="L532" s="11"/>
      <c r="M532" s="11"/>
      <c r="N532" s="2">
        <f>SUM(J532:M532)</f>
        <v>50</v>
      </c>
      <c r="O532" s="11"/>
      <c r="P532" s="11"/>
      <c r="Q532" s="11"/>
      <c r="R532" s="61">
        <v>0</v>
      </c>
      <c r="S532" s="12"/>
      <c r="T532" s="13"/>
    </row>
    <row r="533" spans="1:20" s="27" customFormat="1" ht="16.5" customHeight="1">
      <c r="A533" s="83" t="s">
        <v>250</v>
      </c>
      <c r="B533" s="77" t="s">
        <v>229</v>
      </c>
      <c r="C533" s="77" t="s">
        <v>247</v>
      </c>
      <c r="D533" s="77" t="s">
        <v>123</v>
      </c>
      <c r="E533" s="358"/>
      <c r="F533" s="359"/>
      <c r="G533" s="359"/>
      <c r="H533" s="360"/>
      <c r="I533" s="77"/>
      <c r="J533" s="173">
        <f t="shared" ref="J533:Q533" si="225">J534+J544+J587</f>
        <v>29213.9</v>
      </c>
      <c r="K533" s="173">
        <f t="shared" si="225"/>
        <v>-7038.7999999999993</v>
      </c>
      <c r="L533" s="173">
        <f t="shared" si="225"/>
        <v>0</v>
      </c>
      <c r="M533" s="173">
        <f t="shared" si="225"/>
        <v>0</v>
      </c>
      <c r="N533" s="173">
        <f t="shared" si="225"/>
        <v>22175.100000000002</v>
      </c>
      <c r="O533" s="173">
        <f t="shared" si="225"/>
        <v>0</v>
      </c>
      <c r="P533" s="173">
        <f t="shared" si="225"/>
        <v>0</v>
      </c>
      <c r="Q533" s="173">
        <f t="shared" si="225"/>
        <v>0</v>
      </c>
      <c r="R533" s="173">
        <f>R534+R544+R587+R582</f>
        <v>29053.400000000005</v>
      </c>
      <c r="S533" s="12">
        <f>'[1]прил 9'!$AM$695</f>
        <v>27819210.7925</v>
      </c>
      <c r="T533" s="13" t="e">
        <f>#REF!-S533</f>
        <v>#REF!</v>
      </c>
    </row>
    <row r="534" spans="1:20" s="19" customFormat="1" ht="40.5" customHeight="1">
      <c r="A534" s="121" t="s">
        <v>615</v>
      </c>
      <c r="B534" s="77" t="s">
        <v>229</v>
      </c>
      <c r="C534" s="77" t="s">
        <v>247</v>
      </c>
      <c r="D534" s="196" t="s">
        <v>123</v>
      </c>
      <c r="E534" s="196" t="s">
        <v>269</v>
      </c>
      <c r="F534" s="197" t="s">
        <v>114</v>
      </c>
      <c r="G534" s="197" t="s">
        <v>326</v>
      </c>
      <c r="H534" s="198" t="s">
        <v>327</v>
      </c>
      <c r="I534" s="198"/>
      <c r="J534" s="36">
        <f t="shared" ref="J534:R534" si="226">J535+J540</f>
        <v>1835.9</v>
      </c>
      <c r="K534" s="36">
        <f t="shared" si="226"/>
        <v>-500</v>
      </c>
      <c r="L534" s="36">
        <f t="shared" si="226"/>
        <v>0</v>
      </c>
      <c r="M534" s="36">
        <f t="shared" si="226"/>
        <v>0</v>
      </c>
      <c r="N534" s="36">
        <f t="shared" si="226"/>
        <v>1335.9</v>
      </c>
      <c r="O534" s="36">
        <f t="shared" si="226"/>
        <v>0</v>
      </c>
      <c r="P534" s="36">
        <f t="shared" si="226"/>
        <v>0</v>
      </c>
      <c r="Q534" s="36">
        <f t="shared" si="226"/>
        <v>0</v>
      </c>
      <c r="R534" s="36">
        <f t="shared" si="226"/>
        <v>2860.7</v>
      </c>
      <c r="S534" s="12">
        <f>'[1]прил 9'!$AM$696</f>
        <v>2860695</v>
      </c>
      <c r="T534" s="13"/>
    </row>
    <row r="535" spans="1:20" s="19" customFormat="1" ht="25.5" customHeight="1">
      <c r="A535" s="82" t="s">
        <v>231</v>
      </c>
      <c r="B535" s="80" t="s">
        <v>229</v>
      </c>
      <c r="C535" s="80" t="s">
        <v>247</v>
      </c>
      <c r="D535" s="87" t="s">
        <v>123</v>
      </c>
      <c r="E535" s="87" t="s">
        <v>269</v>
      </c>
      <c r="F535" s="229" t="s">
        <v>114</v>
      </c>
      <c r="G535" s="229" t="s">
        <v>326</v>
      </c>
      <c r="H535" s="204" t="s">
        <v>344</v>
      </c>
      <c r="I535" s="204"/>
      <c r="J535" s="34">
        <f t="shared" ref="J535:R535" si="227">J536</f>
        <v>1835.9</v>
      </c>
      <c r="K535" s="34">
        <f t="shared" si="227"/>
        <v>-500</v>
      </c>
      <c r="L535" s="34">
        <f t="shared" si="227"/>
        <v>0</v>
      </c>
      <c r="M535" s="34">
        <f t="shared" si="227"/>
        <v>0</v>
      </c>
      <c r="N535" s="34">
        <f t="shared" si="227"/>
        <v>1335.9</v>
      </c>
      <c r="O535" s="34">
        <f t="shared" si="227"/>
        <v>0</v>
      </c>
      <c r="P535" s="34">
        <f t="shared" si="227"/>
        <v>0</v>
      </c>
      <c r="Q535" s="34">
        <f t="shared" si="227"/>
        <v>0</v>
      </c>
      <c r="R535" s="34">
        <f t="shared" si="227"/>
        <v>2860.7</v>
      </c>
      <c r="S535" s="12"/>
      <c r="T535" s="13"/>
    </row>
    <row r="536" spans="1:20" s="19" customFormat="1" ht="25.5" customHeight="1">
      <c r="A536" s="20" t="s">
        <v>232</v>
      </c>
      <c r="B536" s="80" t="s">
        <v>229</v>
      </c>
      <c r="C536" s="80" t="s">
        <v>247</v>
      </c>
      <c r="D536" s="87" t="s">
        <v>123</v>
      </c>
      <c r="E536" s="87" t="s">
        <v>269</v>
      </c>
      <c r="F536" s="229" t="s">
        <v>114</v>
      </c>
      <c r="G536" s="229" t="s">
        <v>326</v>
      </c>
      <c r="H536" s="204" t="s">
        <v>344</v>
      </c>
      <c r="I536" s="204" t="s">
        <v>233</v>
      </c>
      <c r="J536" s="34">
        <f t="shared" ref="J536:R536" si="228">J537</f>
        <v>1835.9</v>
      </c>
      <c r="K536" s="34">
        <f t="shared" si="228"/>
        <v>-500</v>
      </c>
      <c r="L536" s="34">
        <f t="shared" si="228"/>
        <v>0</v>
      </c>
      <c r="M536" s="34">
        <f t="shared" si="228"/>
        <v>0</v>
      </c>
      <c r="N536" s="34">
        <f t="shared" si="228"/>
        <v>1335.9</v>
      </c>
      <c r="O536" s="34">
        <f t="shared" si="228"/>
        <v>0</v>
      </c>
      <c r="P536" s="34">
        <f t="shared" si="228"/>
        <v>0</v>
      </c>
      <c r="Q536" s="34">
        <f t="shared" si="228"/>
        <v>0</v>
      </c>
      <c r="R536" s="34">
        <f t="shared" si="228"/>
        <v>2860.7</v>
      </c>
      <c r="S536" s="12"/>
      <c r="T536" s="13"/>
    </row>
    <row r="537" spans="1:20" s="26" customFormat="1" ht="15.75" customHeight="1">
      <c r="A537" s="244" t="s">
        <v>234</v>
      </c>
      <c r="B537" s="207" t="s">
        <v>229</v>
      </c>
      <c r="C537" s="207" t="s">
        <v>247</v>
      </c>
      <c r="D537" s="208" t="s">
        <v>123</v>
      </c>
      <c r="E537" s="208" t="s">
        <v>269</v>
      </c>
      <c r="F537" s="231" t="s">
        <v>114</v>
      </c>
      <c r="G537" s="231" t="s">
        <v>326</v>
      </c>
      <c r="H537" s="212" t="s">
        <v>344</v>
      </c>
      <c r="I537" s="212" t="s">
        <v>235</v>
      </c>
      <c r="J537" s="42">
        <f>J538+J539</f>
        <v>1835.9</v>
      </c>
      <c r="K537" s="42">
        <f t="shared" ref="K537:R537" si="229">K538+K539</f>
        <v>-500</v>
      </c>
      <c r="L537" s="42">
        <f t="shared" si="229"/>
        <v>0</v>
      </c>
      <c r="M537" s="42">
        <f t="shared" si="229"/>
        <v>0</v>
      </c>
      <c r="N537" s="42">
        <f t="shared" si="229"/>
        <v>1335.9</v>
      </c>
      <c r="O537" s="42">
        <f t="shared" si="229"/>
        <v>0</v>
      </c>
      <c r="P537" s="42">
        <f t="shared" si="229"/>
        <v>0</v>
      </c>
      <c r="Q537" s="42">
        <f t="shared" si="229"/>
        <v>0</v>
      </c>
      <c r="R537" s="42">
        <f t="shared" si="229"/>
        <v>2860.7</v>
      </c>
      <c r="S537" s="12"/>
      <c r="T537" s="13"/>
    </row>
    <row r="538" spans="1:20" s="26" customFormat="1" ht="15.75" hidden="1" customHeight="1">
      <c r="A538" s="245" t="s">
        <v>398</v>
      </c>
      <c r="B538" s="207"/>
      <c r="C538" s="207"/>
      <c r="D538" s="208"/>
      <c r="E538" s="208"/>
      <c r="F538" s="231"/>
      <c r="G538" s="231"/>
      <c r="H538" s="212"/>
      <c r="I538" s="212" t="s">
        <v>620</v>
      </c>
      <c r="J538" s="205">
        <v>1500</v>
      </c>
      <c r="K538" s="205">
        <v>-500</v>
      </c>
      <c r="L538" s="205"/>
      <c r="M538" s="205"/>
      <c r="N538" s="2">
        <f>SUM(J538:M538)</f>
        <v>1000</v>
      </c>
      <c r="O538" s="205"/>
      <c r="P538" s="205"/>
      <c r="Q538" s="205"/>
      <c r="R538" s="60">
        <v>2145</v>
      </c>
      <c r="S538" s="12"/>
      <c r="T538" s="13"/>
    </row>
    <row r="539" spans="1:20" s="252" customFormat="1" ht="25.5" hidden="1" customHeight="1">
      <c r="A539" s="43" t="s">
        <v>784</v>
      </c>
      <c r="B539" s="55"/>
      <c r="C539" s="55"/>
      <c r="D539" s="56"/>
      <c r="E539" s="56"/>
      <c r="F539" s="57"/>
      <c r="G539" s="57"/>
      <c r="H539" s="58"/>
      <c r="I539" s="212" t="s">
        <v>620</v>
      </c>
      <c r="J539" s="68">
        <v>335.9</v>
      </c>
      <c r="K539" s="68"/>
      <c r="L539" s="68"/>
      <c r="M539" s="68"/>
      <c r="N539" s="68">
        <f>SUM(J539:M539)</f>
        <v>335.9</v>
      </c>
      <c r="O539" s="68"/>
      <c r="P539" s="68"/>
      <c r="Q539" s="68"/>
      <c r="R539" s="60">
        <v>715.7</v>
      </c>
      <c r="S539" s="250"/>
      <c r="T539" s="251"/>
    </row>
    <row r="540" spans="1:20" s="19" customFormat="1" ht="25.5" hidden="1" customHeight="1">
      <c r="A540" s="82" t="s">
        <v>337</v>
      </c>
      <c r="B540" s="80" t="s">
        <v>229</v>
      </c>
      <c r="C540" s="80" t="s">
        <v>247</v>
      </c>
      <c r="D540" s="87" t="s">
        <v>123</v>
      </c>
      <c r="E540" s="87" t="s">
        <v>269</v>
      </c>
      <c r="F540" s="229" t="s">
        <v>114</v>
      </c>
      <c r="G540" s="229" t="s">
        <v>326</v>
      </c>
      <c r="H540" s="204" t="s">
        <v>338</v>
      </c>
      <c r="I540" s="204"/>
      <c r="J540" s="34">
        <f t="shared" ref="J540:R542" si="230">J541</f>
        <v>0</v>
      </c>
      <c r="K540" s="34">
        <f t="shared" si="230"/>
        <v>0</v>
      </c>
      <c r="L540" s="34">
        <f t="shared" si="230"/>
        <v>0</v>
      </c>
      <c r="M540" s="34">
        <f t="shared" si="230"/>
        <v>0</v>
      </c>
      <c r="N540" s="34">
        <f t="shared" si="230"/>
        <v>0</v>
      </c>
      <c r="O540" s="34">
        <f t="shared" si="230"/>
        <v>0</v>
      </c>
      <c r="P540" s="34">
        <f t="shared" si="230"/>
        <v>0</v>
      </c>
      <c r="Q540" s="34">
        <f t="shared" si="230"/>
        <v>0</v>
      </c>
      <c r="R540" s="34">
        <f t="shared" si="230"/>
        <v>0</v>
      </c>
      <c r="S540" s="12"/>
      <c r="T540" s="13"/>
    </row>
    <row r="541" spans="1:20" s="19" customFormat="1" ht="24.75" hidden="1" customHeight="1">
      <c r="A541" s="20" t="s">
        <v>232</v>
      </c>
      <c r="B541" s="80" t="s">
        <v>229</v>
      </c>
      <c r="C541" s="80" t="s">
        <v>247</v>
      </c>
      <c r="D541" s="87" t="s">
        <v>123</v>
      </c>
      <c r="E541" s="87" t="s">
        <v>269</v>
      </c>
      <c r="F541" s="229" t="s">
        <v>114</v>
      </c>
      <c r="G541" s="229" t="s">
        <v>326</v>
      </c>
      <c r="H541" s="204" t="s">
        <v>338</v>
      </c>
      <c r="I541" s="204" t="s">
        <v>233</v>
      </c>
      <c r="J541" s="34">
        <f t="shared" si="230"/>
        <v>0</v>
      </c>
      <c r="K541" s="34">
        <f t="shared" si="230"/>
        <v>0</v>
      </c>
      <c r="L541" s="34">
        <f t="shared" si="230"/>
        <v>0</v>
      </c>
      <c r="M541" s="34">
        <f t="shared" si="230"/>
        <v>0</v>
      </c>
      <c r="N541" s="34">
        <f t="shared" si="230"/>
        <v>0</v>
      </c>
      <c r="O541" s="34">
        <f t="shared" si="230"/>
        <v>0</v>
      </c>
      <c r="P541" s="34">
        <f t="shared" si="230"/>
        <v>0</v>
      </c>
      <c r="Q541" s="34">
        <f t="shared" si="230"/>
        <v>0</v>
      </c>
      <c r="R541" s="34">
        <f t="shared" si="230"/>
        <v>0</v>
      </c>
      <c r="S541" s="12"/>
      <c r="T541" s="13"/>
    </row>
    <row r="542" spans="1:20" s="26" customFormat="1" ht="13.5" hidden="1" customHeight="1">
      <c r="A542" s="244" t="s">
        <v>234</v>
      </c>
      <c r="B542" s="207" t="s">
        <v>229</v>
      </c>
      <c r="C542" s="207" t="s">
        <v>247</v>
      </c>
      <c r="D542" s="208" t="s">
        <v>123</v>
      </c>
      <c r="E542" s="208" t="s">
        <v>269</v>
      </c>
      <c r="F542" s="231" t="s">
        <v>114</v>
      </c>
      <c r="G542" s="231" t="s">
        <v>326</v>
      </c>
      <c r="H542" s="212" t="s">
        <v>338</v>
      </c>
      <c r="I542" s="212" t="s">
        <v>235</v>
      </c>
      <c r="J542" s="42">
        <f t="shared" si="230"/>
        <v>0</v>
      </c>
      <c r="K542" s="42">
        <f t="shared" si="230"/>
        <v>0</v>
      </c>
      <c r="L542" s="42">
        <f t="shared" si="230"/>
        <v>0</v>
      </c>
      <c r="M542" s="42">
        <f t="shared" si="230"/>
        <v>0</v>
      </c>
      <c r="N542" s="42">
        <f t="shared" si="230"/>
        <v>0</v>
      </c>
      <c r="O542" s="42">
        <f t="shared" si="230"/>
        <v>0</v>
      </c>
      <c r="P542" s="42">
        <f t="shared" si="230"/>
        <v>0</v>
      </c>
      <c r="Q542" s="42">
        <f t="shared" si="230"/>
        <v>0</v>
      </c>
      <c r="R542" s="42">
        <f t="shared" si="230"/>
        <v>0</v>
      </c>
      <c r="S542" s="12"/>
      <c r="T542" s="13"/>
    </row>
    <row r="543" spans="1:20" s="252" customFormat="1" ht="15" hidden="1" customHeight="1">
      <c r="A543" s="54"/>
      <c r="B543" s="55"/>
      <c r="C543" s="55"/>
      <c r="D543" s="56"/>
      <c r="E543" s="56"/>
      <c r="F543" s="57"/>
      <c r="G543" s="57"/>
      <c r="H543" s="58"/>
      <c r="I543" s="58"/>
      <c r="J543" s="68"/>
      <c r="K543" s="68"/>
      <c r="L543" s="68"/>
      <c r="M543" s="68"/>
      <c r="N543" s="68"/>
      <c r="O543" s="68"/>
      <c r="P543" s="68"/>
      <c r="Q543" s="68"/>
      <c r="R543" s="68"/>
      <c r="S543" s="250"/>
      <c r="T543" s="251"/>
    </row>
    <row r="544" spans="1:20" s="19" customFormat="1" ht="37.5" customHeight="1">
      <c r="A544" s="83" t="s">
        <v>617</v>
      </c>
      <c r="B544" s="77" t="s">
        <v>229</v>
      </c>
      <c r="C544" s="77" t="s">
        <v>247</v>
      </c>
      <c r="D544" s="196" t="s">
        <v>123</v>
      </c>
      <c r="E544" s="196" t="s">
        <v>299</v>
      </c>
      <c r="F544" s="197" t="s">
        <v>114</v>
      </c>
      <c r="G544" s="197" t="s">
        <v>326</v>
      </c>
      <c r="H544" s="198" t="s">
        <v>327</v>
      </c>
      <c r="I544" s="198"/>
      <c r="J544" s="36">
        <f>J545+J559+J565</f>
        <v>26401.7</v>
      </c>
      <c r="K544" s="36">
        <f>K545+K559+K565</f>
        <v>-6538.7999999999993</v>
      </c>
      <c r="L544" s="36">
        <f t="shared" ref="L544:R544" si="231">L545+L559+L565</f>
        <v>0</v>
      </c>
      <c r="M544" s="36">
        <f t="shared" si="231"/>
        <v>0</v>
      </c>
      <c r="N544" s="36">
        <f t="shared" si="231"/>
        <v>19862.900000000001</v>
      </c>
      <c r="O544" s="36">
        <f t="shared" si="231"/>
        <v>0</v>
      </c>
      <c r="P544" s="36">
        <f t="shared" si="231"/>
        <v>0</v>
      </c>
      <c r="Q544" s="36">
        <f t="shared" si="231"/>
        <v>0</v>
      </c>
      <c r="R544" s="36">
        <f t="shared" si="231"/>
        <v>22960.500000000004</v>
      </c>
      <c r="S544" s="12">
        <f>'[1]прил 9'!$AM$708</f>
        <v>23126325.039999999</v>
      </c>
      <c r="T544" s="13" t="e">
        <f>#REF!-S544</f>
        <v>#REF!</v>
      </c>
    </row>
    <row r="545" spans="1:20" s="19" customFormat="1" ht="16.5" customHeight="1">
      <c r="A545" s="82" t="s">
        <v>251</v>
      </c>
      <c r="B545" s="16" t="s">
        <v>229</v>
      </c>
      <c r="C545" s="16" t="s">
        <v>247</v>
      </c>
      <c r="D545" s="17" t="s">
        <v>123</v>
      </c>
      <c r="E545" s="17" t="s">
        <v>299</v>
      </c>
      <c r="F545" s="188" t="s">
        <v>114</v>
      </c>
      <c r="G545" s="188" t="s">
        <v>326</v>
      </c>
      <c r="H545" s="3" t="s">
        <v>348</v>
      </c>
      <c r="I545" s="3"/>
      <c r="J545" s="33">
        <f>J546+J553</f>
        <v>16565.5</v>
      </c>
      <c r="K545" s="33">
        <f>K546+K553</f>
        <v>-2242.1</v>
      </c>
      <c r="L545" s="33">
        <f t="shared" ref="L545:R545" si="232">L546+L553</f>
        <v>0</v>
      </c>
      <c r="M545" s="33">
        <f t="shared" si="232"/>
        <v>0</v>
      </c>
      <c r="N545" s="33">
        <f t="shared" si="232"/>
        <v>14323.4</v>
      </c>
      <c r="O545" s="33">
        <f t="shared" si="232"/>
        <v>0</v>
      </c>
      <c r="P545" s="33">
        <f t="shared" si="232"/>
        <v>0</v>
      </c>
      <c r="Q545" s="33">
        <f t="shared" si="232"/>
        <v>0</v>
      </c>
      <c r="R545" s="33">
        <f t="shared" si="232"/>
        <v>15547.400000000001</v>
      </c>
      <c r="S545" s="12">
        <f>'[1]прил 9'!$AM$713</f>
        <v>15547389.91</v>
      </c>
      <c r="T545" s="13"/>
    </row>
    <row r="546" spans="1:20" s="19" customFormat="1" ht="16.5" customHeight="1">
      <c r="A546" s="20" t="s">
        <v>132</v>
      </c>
      <c r="B546" s="16" t="s">
        <v>229</v>
      </c>
      <c r="C546" s="80" t="s">
        <v>247</v>
      </c>
      <c r="D546" s="87" t="s">
        <v>123</v>
      </c>
      <c r="E546" s="87" t="s">
        <v>299</v>
      </c>
      <c r="F546" s="229" t="s">
        <v>114</v>
      </c>
      <c r="G546" s="229" t="s">
        <v>326</v>
      </c>
      <c r="H546" s="204" t="s">
        <v>348</v>
      </c>
      <c r="I546" s="204" t="s">
        <v>133</v>
      </c>
      <c r="J546" s="34">
        <f>J547</f>
        <v>16565.5</v>
      </c>
      <c r="K546" s="34">
        <f>K547</f>
        <v>-2242.1</v>
      </c>
      <c r="L546" s="34">
        <f t="shared" ref="L546:R546" si="233">L547</f>
        <v>0</v>
      </c>
      <c r="M546" s="34">
        <f t="shared" si="233"/>
        <v>0</v>
      </c>
      <c r="N546" s="34">
        <f t="shared" si="233"/>
        <v>14323.4</v>
      </c>
      <c r="O546" s="34">
        <f t="shared" si="233"/>
        <v>0</v>
      </c>
      <c r="P546" s="34">
        <f t="shared" si="233"/>
        <v>0</v>
      </c>
      <c r="Q546" s="34">
        <f t="shared" si="233"/>
        <v>0</v>
      </c>
      <c r="R546" s="34">
        <f t="shared" si="233"/>
        <v>15547.400000000001</v>
      </c>
      <c r="S546" s="12"/>
      <c r="T546" s="13"/>
    </row>
    <row r="547" spans="1:20" s="14" customFormat="1" ht="23.25" customHeight="1">
      <c r="A547" s="189" t="s">
        <v>404</v>
      </c>
      <c r="B547" s="190" t="s">
        <v>229</v>
      </c>
      <c r="C547" s="190" t="s">
        <v>247</v>
      </c>
      <c r="D547" s="191" t="s">
        <v>123</v>
      </c>
      <c r="E547" s="191" t="s">
        <v>299</v>
      </c>
      <c r="F547" s="192" t="s">
        <v>114</v>
      </c>
      <c r="G547" s="192" t="s">
        <v>326</v>
      </c>
      <c r="H547" s="193" t="s">
        <v>348</v>
      </c>
      <c r="I547" s="193" t="s">
        <v>135</v>
      </c>
      <c r="J547" s="41">
        <f>SUM(J548:J551)</f>
        <v>16565.5</v>
      </c>
      <c r="K547" s="41">
        <f>SUM(K548:K551)</f>
        <v>-2242.1</v>
      </c>
      <c r="L547" s="41">
        <f t="shared" ref="L547:Q547" si="234">SUM(L548:L551)</f>
        <v>0</v>
      </c>
      <c r="M547" s="41">
        <f t="shared" si="234"/>
        <v>0</v>
      </c>
      <c r="N547" s="41">
        <f t="shared" si="234"/>
        <v>14323.4</v>
      </c>
      <c r="O547" s="41">
        <f t="shared" si="234"/>
        <v>0</v>
      </c>
      <c r="P547" s="41">
        <f t="shared" si="234"/>
        <v>0</v>
      </c>
      <c r="Q547" s="41">
        <f t="shared" si="234"/>
        <v>0</v>
      </c>
      <c r="R547" s="41">
        <f>SUM(R548:R558)</f>
        <v>15547.400000000001</v>
      </c>
      <c r="S547" s="12"/>
      <c r="T547" s="13"/>
    </row>
    <row r="548" spans="1:20" s="26" customFormat="1" ht="15.75" hidden="1" customHeight="1">
      <c r="A548" s="245" t="s">
        <v>624</v>
      </c>
      <c r="B548" s="207"/>
      <c r="C548" s="207"/>
      <c r="D548" s="208"/>
      <c r="E548" s="208"/>
      <c r="F548" s="231"/>
      <c r="G548" s="231"/>
      <c r="H548" s="212"/>
      <c r="I548" s="212" t="s">
        <v>373</v>
      </c>
      <c r="J548" s="42">
        <v>7157.9</v>
      </c>
      <c r="K548" s="42">
        <v>-618.29999999999995</v>
      </c>
      <c r="L548" s="42"/>
      <c r="M548" s="42"/>
      <c r="N548" s="2">
        <f>SUM(J548:M548)</f>
        <v>6539.5999999999995</v>
      </c>
      <c r="O548" s="42"/>
      <c r="P548" s="42"/>
      <c r="Q548" s="42"/>
      <c r="R548" s="60">
        <v>7464.2</v>
      </c>
      <c r="S548" s="12"/>
      <c r="T548" s="13"/>
    </row>
    <row r="549" spans="1:20" s="26" customFormat="1" ht="15.75" hidden="1" customHeight="1">
      <c r="A549" s="245" t="s">
        <v>625</v>
      </c>
      <c r="B549" s="207"/>
      <c r="C549" s="207"/>
      <c r="D549" s="208"/>
      <c r="E549" s="208"/>
      <c r="F549" s="231"/>
      <c r="G549" s="231"/>
      <c r="H549" s="212"/>
      <c r="I549" s="212" t="s">
        <v>373</v>
      </c>
      <c r="J549" s="42">
        <v>7152.1</v>
      </c>
      <c r="K549" s="42">
        <v>-53.7</v>
      </c>
      <c r="L549" s="42"/>
      <c r="M549" s="42"/>
      <c r="N549" s="2">
        <f>SUM(J549:M549)</f>
        <v>7098.4000000000005</v>
      </c>
      <c r="O549" s="42"/>
      <c r="P549" s="42"/>
      <c r="Q549" s="42"/>
      <c r="R549" s="60">
        <v>7380.5</v>
      </c>
      <c r="S549" s="12"/>
      <c r="T549" s="13"/>
    </row>
    <row r="550" spans="1:20" s="26" customFormat="1" ht="15.75" hidden="1" customHeight="1">
      <c r="A550" s="245" t="s">
        <v>627</v>
      </c>
      <c r="B550" s="207"/>
      <c r="C550" s="207"/>
      <c r="D550" s="208"/>
      <c r="E550" s="208"/>
      <c r="F550" s="231"/>
      <c r="G550" s="231"/>
      <c r="H550" s="212"/>
      <c r="I550" s="212" t="s">
        <v>373</v>
      </c>
      <c r="J550" s="42">
        <v>39.700000000000003</v>
      </c>
      <c r="K550" s="42">
        <v>-4.3</v>
      </c>
      <c r="L550" s="42"/>
      <c r="M550" s="42"/>
      <c r="N550" s="2">
        <f>SUM(J550:M550)</f>
        <v>35.400000000000006</v>
      </c>
      <c r="O550" s="42"/>
      <c r="P550" s="42"/>
      <c r="Q550" s="42"/>
      <c r="R550" s="60">
        <v>44.2</v>
      </c>
      <c r="S550" s="12"/>
      <c r="T550" s="13"/>
    </row>
    <row r="551" spans="1:20" s="26" customFormat="1" ht="15.75" hidden="1" customHeight="1">
      <c r="A551" s="245" t="s">
        <v>626</v>
      </c>
      <c r="B551" s="207"/>
      <c r="C551" s="207"/>
      <c r="D551" s="208"/>
      <c r="E551" s="208"/>
      <c r="F551" s="231"/>
      <c r="G551" s="231"/>
      <c r="H551" s="212"/>
      <c r="I551" s="212" t="s">
        <v>373</v>
      </c>
      <c r="J551" s="42">
        <v>2215.8000000000002</v>
      </c>
      <c r="K551" s="42">
        <v>-1565.8</v>
      </c>
      <c r="L551" s="42"/>
      <c r="M551" s="42"/>
      <c r="N551" s="2">
        <f>SUM(J551:M551)</f>
        <v>650.00000000000023</v>
      </c>
      <c r="O551" s="42"/>
      <c r="P551" s="42"/>
      <c r="Q551" s="42"/>
      <c r="R551" s="60">
        <v>658.5</v>
      </c>
      <c r="S551" s="12"/>
      <c r="T551" s="13"/>
    </row>
    <row r="552" spans="1:20" s="26" customFormat="1" ht="15.75" hidden="1" customHeight="1">
      <c r="A552" s="253"/>
      <c r="B552" s="254"/>
      <c r="C552" s="254"/>
      <c r="D552" s="255"/>
      <c r="E552" s="255"/>
      <c r="F552" s="256"/>
      <c r="G552" s="256"/>
      <c r="H552" s="257"/>
      <c r="I552" s="257"/>
      <c r="J552" s="258"/>
      <c r="K552" s="258"/>
      <c r="L552" s="258"/>
      <c r="M552" s="258"/>
      <c r="N552" s="68"/>
      <c r="O552" s="258"/>
      <c r="P552" s="258"/>
      <c r="Q552" s="258"/>
      <c r="R552" s="67"/>
      <c r="S552" s="12"/>
      <c r="T552" s="13"/>
    </row>
    <row r="553" spans="1:20" s="19" customFormat="1" ht="16.5" hidden="1" customHeight="1">
      <c r="A553" s="20" t="s">
        <v>136</v>
      </c>
      <c r="B553" s="16" t="s">
        <v>229</v>
      </c>
      <c r="C553" s="80" t="s">
        <v>247</v>
      </c>
      <c r="D553" s="87" t="s">
        <v>123</v>
      </c>
      <c r="E553" s="87" t="s">
        <v>299</v>
      </c>
      <c r="F553" s="229" t="s">
        <v>114</v>
      </c>
      <c r="G553" s="229" t="s">
        <v>326</v>
      </c>
      <c r="H553" s="204" t="s">
        <v>348</v>
      </c>
      <c r="I553" s="204" t="s">
        <v>137</v>
      </c>
      <c r="J553" s="34">
        <f t="shared" ref="J553:R554" si="235">J554</f>
        <v>0</v>
      </c>
      <c r="K553" s="34">
        <f t="shared" si="235"/>
        <v>0</v>
      </c>
      <c r="L553" s="34">
        <f t="shared" si="235"/>
        <v>0</v>
      </c>
      <c r="M553" s="34">
        <f t="shared" si="235"/>
        <v>0</v>
      </c>
      <c r="N553" s="34">
        <f t="shared" si="235"/>
        <v>0</v>
      </c>
      <c r="O553" s="34">
        <f t="shared" si="235"/>
        <v>0</v>
      </c>
      <c r="P553" s="34">
        <f t="shared" si="235"/>
        <v>0</v>
      </c>
      <c r="Q553" s="34">
        <f t="shared" si="235"/>
        <v>0</v>
      </c>
      <c r="R553" s="34">
        <f t="shared" si="235"/>
        <v>0</v>
      </c>
      <c r="S553" s="12"/>
      <c r="T553" s="13"/>
    </row>
    <row r="554" spans="1:20" s="14" customFormat="1" ht="33" hidden="1" customHeight="1">
      <c r="A554" s="189" t="s">
        <v>383</v>
      </c>
      <c r="B554" s="190" t="s">
        <v>229</v>
      </c>
      <c r="C554" s="190" t="s">
        <v>247</v>
      </c>
      <c r="D554" s="191" t="s">
        <v>123</v>
      </c>
      <c r="E554" s="191" t="s">
        <v>299</v>
      </c>
      <c r="F554" s="192" t="s">
        <v>114</v>
      </c>
      <c r="G554" s="192" t="s">
        <v>326</v>
      </c>
      <c r="H554" s="193" t="s">
        <v>348</v>
      </c>
      <c r="I554" s="193" t="s">
        <v>164</v>
      </c>
      <c r="J554" s="41">
        <f t="shared" si="235"/>
        <v>0</v>
      </c>
      <c r="K554" s="41">
        <f t="shared" si="235"/>
        <v>0</v>
      </c>
      <c r="L554" s="41">
        <f t="shared" si="235"/>
        <v>0</v>
      </c>
      <c r="M554" s="41">
        <f t="shared" si="235"/>
        <v>0</v>
      </c>
      <c r="N554" s="41">
        <f t="shared" si="235"/>
        <v>0</v>
      </c>
      <c r="O554" s="41">
        <f t="shared" si="235"/>
        <v>0</v>
      </c>
      <c r="P554" s="41">
        <f t="shared" si="235"/>
        <v>0</v>
      </c>
      <c r="Q554" s="41">
        <f t="shared" si="235"/>
        <v>0</v>
      </c>
      <c r="R554" s="41">
        <f t="shared" si="235"/>
        <v>0</v>
      </c>
      <c r="S554" s="12"/>
      <c r="T554" s="13"/>
    </row>
    <row r="555" spans="1:20" s="26" customFormat="1" ht="15.75" hidden="1" customHeight="1">
      <c r="A555" s="245" t="s">
        <v>626</v>
      </c>
      <c r="B555" s="207"/>
      <c r="C555" s="207"/>
      <c r="D555" s="208"/>
      <c r="E555" s="208"/>
      <c r="F555" s="231"/>
      <c r="G555" s="231"/>
      <c r="H555" s="212"/>
      <c r="I555" s="212"/>
      <c r="J555" s="42"/>
      <c r="K555" s="42"/>
      <c r="L555" s="42"/>
      <c r="M555" s="42"/>
      <c r="N555" s="2">
        <f>SUM(J555:M555)</f>
        <v>0</v>
      </c>
      <c r="O555" s="42"/>
      <c r="P555" s="42"/>
      <c r="Q555" s="42"/>
      <c r="R555" s="2">
        <f>N555+Q555</f>
        <v>0</v>
      </c>
      <c r="S555" s="12"/>
      <c r="T555" s="13"/>
    </row>
    <row r="556" spans="1:20" s="19" customFormat="1" ht="25.5" hidden="1" customHeight="1">
      <c r="A556" s="82" t="s">
        <v>252</v>
      </c>
      <c r="B556" s="16" t="s">
        <v>229</v>
      </c>
      <c r="C556" s="16" t="s">
        <v>247</v>
      </c>
      <c r="D556" s="17" t="s">
        <v>123</v>
      </c>
      <c r="E556" s="17" t="s">
        <v>299</v>
      </c>
      <c r="F556" s="188" t="s">
        <v>114</v>
      </c>
      <c r="G556" s="188" t="s">
        <v>326</v>
      </c>
      <c r="H556" s="3" t="s">
        <v>349</v>
      </c>
      <c r="I556" s="3"/>
      <c r="J556" s="33">
        <f t="shared" ref="J556:R557" si="236">J557</f>
        <v>0</v>
      </c>
      <c r="K556" s="33">
        <f t="shared" si="236"/>
        <v>0</v>
      </c>
      <c r="L556" s="33">
        <f t="shared" si="236"/>
        <v>0</v>
      </c>
      <c r="M556" s="33">
        <f t="shared" si="236"/>
        <v>0</v>
      </c>
      <c r="N556" s="33">
        <f t="shared" si="236"/>
        <v>0</v>
      </c>
      <c r="O556" s="33">
        <f t="shared" si="236"/>
        <v>0</v>
      </c>
      <c r="P556" s="33">
        <f t="shared" si="236"/>
        <v>0</v>
      </c>
      <c r="Q556" s="33">
        <f t="shared" si="236"/>
        <v>0</v>
      </c>
      <c r="R556" s="33">
        <f t="shared" si="236"/>
        <v>0</v>
      </c>
      <c r="S556" s="12"/>
      <c r="T556" s="13"/>
    </row>
    <row r="557" spans="1:20" s="19" customFormat="1" ht="15" hidden="1" customHeight="1">
      <c r="A557" s="20" t="s">
        <v>136</v>
      </c>
      <c r="B557" s="16" t="s">
        <v>229</v>
      </c>
      <c r="C557" s="16" t="s">
        <v>247</v>
      </c>
      <c r="D557" s="17" t="s">
        <v>123</v>
      </c>
      <c r="E557" s="17" t="s">
        <v>299</v>
      </c>
      <c r="F557" s="188" t="s">
        <v>114</v>
      </c>
      <c r="G557" s="188" t="s">
        <v>326</v>
      </c>
      <c r="H557" s="3" t="s">
        <v>349</v>
      </c>
      <c r="I557" s="204" t="s">
        <v>137</v>
      </c>
      <c r="J557" s="34">
        <f t="shared" si="236"/>
        <v>0</v>
      </c>
      <c r="K557" s="34">
        <f t="shared" si="236"/>
        <v>0</v>
      </c>
      <c r="L557" s="34">
        <f t="shared" si="236"/>
        <v>0</v>
      </c>
      <c r="M557" s="34">
        <f t="shared" si="236"/>
        <v>0</v>
      </c>
      <c r="N557" s="34">
        <f t="shared" si="236"/>
        <v>0</v>
      </c>
      <c r="O557" s="34">
        <f t="shared" si="236"/>
        <v>0</v>
      </c>
      <c r="P557" s="34">
        <f t="shared" si="236"/>
        <v>0</v>
      </c>
      <c r="Q557" s="34">
        <f t="shared" si="236"/>
        <v>0</v>
      </c>
      <c r="R557" s="34">
        <f t="shared" si="236"/>
        <v>0</v>
      </c>
      <c r="S557" s="12"/>
      <c r="T557" s="13"/>
    </row>
    <row r="558" spans="1:20" s="14" customFormat="1" ht="38.25" hidden="1" customHeight="1">
      <c r="A558" s="189" t="s">
        <v>383</v>
      </c>
      <c r="B558" s="190" t="s">
        <v>229</v>
      </c>
      <c r="C558" s="190" t="s">
        <v>247</v>
      </c>
      <c r="D558" s="191" t="s">
        <v>123</v>
      </c>
      <c r="E558" s="191" t="s">
        <v>299</v>
      </c>
      <c r="F558" s="192" t="s">
        <v>114</v>
      </c>
      <c r="G558" s="192" t="s">
        <v>326</v>
      </c>
      <c r="H558" s="193" t="s">
        <v>349</v>
      </c>
      <c r="I558" s="193" t="s">
        <v>164</v>
      </c>
      <c r="J558" s="41"/>
      <c r="K558" s="41"/>
      <c r="L558" s="41"/>
      <c r="M558" s="41"/>
      <c r="N558" s="2">
        <f>SUM(J558:M558)</f>
        <v>0</v>
      </c>
      <c r="O558" s="41"/>
      <c r="P558" s="41"/>
      <c r="Q558" s="41"/>
      <c r="R558" s="2">
        <f>N558+Q558</f>
        <v>0</v>
      </c>
      <c r="S558" s="12"/>
      <c r="T558" s="13"/>
    </row>
    <row r="559" spans="1:20" s="19" customFormat="1" ht="15.75" customHeight="1">
      <c r="A559" s="82" t="s">
        <v>253</v>
      </c>
      <c r="B559" s="16" t="s">
        <v>229</v>
      </c>
      <c r="C559" s="16" t="s">
        <v>247</v>
      </c>
      <c r="D559" s="17" t="s">
        <v>123</v>
      </c>
      <c r="E559" s="17" t="s">
        <v>299</v>
      </c>
      <c r="F559" s="188" t="s">
        <v>114</v>
      </c>
      <c r="G559" s="188" t="s">
        <v>326</v>
      </c>
      <c r="H559" s="3" t="s">
        <v>350</v>
      </c>
      <c r="I559" s="3"/>
      <c r="J559" s="33">
        <f t="shared" ref="J559:R560" si="237">J560</f>
        <v>9136</v>
      </c>
      <c r="K559" s="33">
        <f t="shared" si="237"/>
        <v>-4236.7</v>
      </c>
      <c r="L559" s="33">
        <f t="shared" si="237"/>
        <v>0</v>
      </c>
      <c r="M559" s="33">
        <f t="shared" si="237"/>
        <v>0</v>
      </c>
      <c r="N559" s="33">
        <f t="shared" si="237"/>
        <v>4899.3</v>
      </c>
      <c r="O559" s="33">
        <f t="shared" si="237"/>
        <v>0</v>
      </c>
      <c r="P559" s="33">
        <f t="shared" si="237"/>
        <v>0</v>
      </c>
      <c r="Q559" s="33">
        <f t="shared" si="237"/>
        <v>0</v>
      </c>
      <c r="R559" s="33">
        <f t="shared" si="237"/>
        <v>5095.2</v>
      </c>
      <c r="S559" s="12">
        <f>'[1]прил 9'!$AM$728</f>
        <v>5095272</v>
      </c>
      <c r="T559" s="13"/>
    </row>
    <row r="560" spans="1:20" s="19" customFormat="1" ht="16.5" customHeight="1">
      <c r="A560" s="20" t="s">
        <v>136</v>
      </c>
      <c r="B560" s="16" t="s">
        <v>229</v>
      </c>
      <c r="C560" s="16" t="s">
        <v>247</v>
      </c>
      <c r="D560" s="17" t="s">
        <v>123</v>
      </c>
      <c r="E560" s="17" t="s">
        <v>299</v>
      </c>
      <c r="F560" s="188" t="s">
        <v>114</v>
      </c>
      <c r="G560" s="188" t="s">
        <v>326</v>
      </c>
      <c r="H560" s="3" t="s">
        <v>350</v>
      </c>
      <c r="I560" s="204" t="s">
        <v>137</v>
      </c>
      <c r="J560" s="34">
        <f t="shared" si="237"/>
        <v>9136</v>
      </c>
      <c r="K560" s="34">
        <f t="shared" si="237"/>
        <v>-4236.7</v>
      </c>
      <c r="L560" s="34">
        <f t="shared" si="237"/>
        <v>0</v>
      </c>
      <c r="M560" s="34">
        <f t="shared" si="237"/>
        <v>0</v>
      </c>
      <c r="N560" s="34">
        <f t="shared" si="237"/>
        <v>4899.3</v>
      </c>
      <c r="O560" s="34">
        <f t="shared" si="237"/>
        <v>0</v>
      </c>
      <c r="P560" s="34">
        <f t="shared" si="237"/>
        <v>0</v>
      </c>
      <c r="Q560" s="34">
        <f t="shared" si="237"/>
        <v>0</v>
      </c>
      <c r="R560" s="34">
        <f t="shared" si="237"/>
        <v>5095.2</v>
      </c>
      <c r="S560" s="12"/>
      <c r="T560" s="13"/>
    </row>
    <row r="561" spans="1:20" s="14" customFormat="1" ht="33.75" customHeight="1">
      <c r="A561" s="189" t="s">
        <v>383</v>
      </c>
      <c r="B561" s="190" t="s">
        <v>229</v>
      </c>
      <c r="C561" s="190" t="s">
        <v>247</v>
      </c>
      <c r="D561" s="191" t="s">
        <v>123</v>
      </c>
      <c r="E561" s="191" t="s">
        <v>299</v>
      </c>
      <c r="F561" s="192" t="s">
        <v>114</v>
      </c>
      <c r="G561" s="192" t="s">
        <v>326</v>
      </c>
      <c r="H561" s="193" t="s">
        <v>350</v>
      </c>
      <c r="I561" s="193" t="s">
        <v>164</v>
      </c>
      <c r="J561" s="205">
        <v>9136</v>
      </c>
      <c r="K561" s="205">
        <v>-4236.7</v>
      </c>
      <c r="L561" s="205"/>
      <c r="M561" s="205"/>
      <c r="N561" s="2">
        <f>SUM(J561:M561)</f>
        <v>4899.3</v>
      </c>
      <c r="O561" s="205"/>
      <c r="P561" s="205"/>
      <c r="Q561" s="205"/>
      <c r="R561" s="60">
        <v>5095.2</v>
      </c>
      <c r="S561" s="12"/>
      <c r="T561" s="13"/>
    </row>
    <row r="562" spans="1:20" s="19" customFormat="1" ht="16.5" hidden="1" customHeight="1">
      <c r="A562" s="82" t="s">
        <v>254</v>
      </c>
      <c r="B562" s="16" t="s">
        <v>229</v>
      </c>
      <c r="C562" s="16" t="s">
        <v>247</v>
      </c>
      <c r="D562" s="17" t="s">
        <v>123</v>
      </c>
      <c r="E562" s="17" t="s">
        <v>299</v>
      </c>
      <c r="F562" s="188" t="s">
        <v>114</v>
      </c>
      <c r="G562" s="188" t="s">
        <v>326</v>
      </c>
      <c r="H562" s="3" t="s">
        <v>351</v>
      </c>
      <c r="I562" s="180"/>
      <c r="J562" s="33">
        <f t="shared" ref="J562:M563" si="238">J563</f>
        <v>0</v>
      </c>
      <c r="K562" s="33">
        <f t="shared" si="238"/>
        <v>0</v>
      </c>
      <c r="L562" s="33">
        <f t="shared" si="238"/>
        <v>0</v>
      </c>
      <c r="M562" s="33">
        <f t="shared" si="238"/>
        <v>0</v>
      </c>
      <c r="N562" s="33">
        <f t="shared" ref="N562:R563" si="239">N563</f>
        <v>0</v>
      </c>
      <c r="O562" s="33">
        <f t="shared" si="239"/>
        <v>0</v>
      </c>
      <c r="P562" s="33">
        <f t="shared" si="239"/>
        <v>0</v>
      </c>
      <c r="Q562" s="33">
        <f t="shared" si="239"/>
        <v>0</v>
      </c>
      <c r="R562" s="33">
        <f t="shared" si="239"/>
        <v>0</v>
      </c>
      <c r="S562" s="12"/>
      <c r="T562" s="13"/>
    </row>
    <row r="563" spans="1:20" s="19" customFormat="1" ht="17.25" hidden="1" customHeight="1">
      <c r="A563" s="20" t="s">
        <v>136</v>
      </c>
      <c r="B563" s="16" t="s">
        <v>229</v>
      </c>
      <c r="C563" s="80" t="s">
        <v>247</v>
      </c>
      <c r="D563" s="87" t="s">
        <v>123</v>
      </c>
      <c r="E563" s="87" t="s">
        <v>299</v>
      </c>
      <c r="F563" s="229" t="s">
        <v>114</v>
      </c>
      <c r="G563" s="229" t="s">
        <v>326</v>
      </c>
      <c r="H563" s="204" t="s">
        <v>351</v>
      </c>
      <c r="I563" s="204" t="s">
        <v>137</v>
      </c>
      <c r="J563" s="34">
        <f t="shared" si="238"/>
        <v>0</v>
      </c>
      <c r="K563" s="34">
        <f t="shared" si="238"/>
        <v>0</v>
      </c>
      <c r="L563" s="34">
        <f t="shared" si="238"/>
        <v>0</v>
      </c>
      <c r="M563" s="34">
        <f t="shared" si="238"/>
        <v>0</v>
      </c>
      <c r="N563" s="34">
        <f t="shared" si="239"/>
        <v>0</v>
      </c>
      <c r="O563" s="34">
        <f t="shared" si="239"/>
        <v>0</v>
      </c>
      <c r="P563" s="34">
        <f t="shared" si="239"/>
        <v>0</v>
      </c>
      <c r="Q563" s="34">
        <f t="shared" si="239"/>
        <v>0</v>
      </c>
      <c r="R563" s="34">
        <f t="shared" si="239"/>
        <v>0</v>
      </c>
      <c r="S563" s="12"/>
      <c r="T563" s="13"/>
    </row>
    <row r="564" spans="1:20" s="14" customFormat="1" ht="32.25" hidden="1" customHeight="1">
      <c r="A564" s="189" t="s">
        <v>383</v>
      </c>
      <c r="B564" s="190" t="s">
        <v>229</v>
      </c>
      <c r="C564" s="190" t="s">
        <v>247</v>
      </c>
      <c r="D564" s="191" t="s">
        <v>123</v>
      </c>
      <c r="E564" s="191" t="s">
        <v>299</v>
      </c>
      <c r="F564" s="192" t="s">
        <v>114</v>
      </c>
      <c r="G564" s="192" t="s">
        <v>326</v>
      </c>
      <c r="H564" s="193" t="s">
        <v>351</v>
      </c>
      <c r="I564" s="193" t="s">
        <v>164</v>
      </c>
      <c r="J564" s="205"/>
      <c r="K564" s="205"/>
      <c r="L564" s="205"/>
      <c r="M564" s="205"/>
      <c r="N564" s="2">
        <f>SUM(J564:M564)</f>
        <v>0</v>
      </c>
      <c r="O564" s="205"/>
      <c r="P564" s="205"/>
      <c r="Q564" s="205"/>
      <c r="R564" s="2">
        <f>N564+Q564</f>
        <v>0</v>
      </c>
      <c r="S564" s="12"/>
      <c r="T564" s="13"/>
    </row>
    <row r="565" spans="1:20" s="19" customFormat="1" ht="16.5" customHeight="1">
      <c r="A565" s="82" t="s">
        <v>255</v>
      </c>
      <c r="B565" s="16" t="s">
        <v>229</v>
      </c>
      <c r="C565" s="16" t="s">
        <v>247</v>
      </c>
      <c r="D565" s="17" t="s">
        <v>123</v>
      </c>
      <c r="E565" s="17" t="s">
        <v>299</v>
      </c>
      <c r="F565" s="188" t="s">
        <v>114</v>
      </c>
      <c r="G565" s="188" t="s">
        <v>326</v>
      </c>
      <c r="H565" s="3" t="s">
        <v>352</v>
      </c>
      <c r="I565" s="3"/>
      <c r="J565" s="33">
        <f t="shared" ref="J565:R565" si="240">J566+J578</f>
        <v>700.2</v>
      </c>
      <c r="K565" s="33">
        <f t="shared" si="240"/>
        <v>-60</v>
      </c>
      <c r="L565" s="33">
        <f t="shared" si="240"/>
        <v>0</v>
      </c>
      <c r="M565" s="33">
        <f t="shared" si="240"/>
        <v>0</v>
      </c>
      <c r="N565" s="33">
        <f t="shared" si="240"/>
        <v>640.20000000000005</v>
      </c>
      <c r="O565" s="33">
        <f t="shared" si="240"/>
        <v>0</v>
      </c>
      <c r="P565" s="33">
        <f t="shared" si="240"/>
        <v>0</v>
      </c>
      <c r="Q565" s="33">
        <f t="shared" si="240"/>
        <v>0</v>
      </c>
      <c r="R565" s="33">
        <f t="shared" si="240"/>
        <v>2317.9</v>
      </c>
      <c r="S565" s="12">
        <f>'[1]прил 9'!$AM$734</f>
        <v>2483663.13</v>
      </c>
      <c r="T565" s="13" t="e">
        <f>#REF!-S565</f>
        <v>#REF!</v>
      </c>
    </row>
    <row r="566" spans="1:20" s="19" customFormat="1" ht="24" customHeight="1">
      <c r="A566" s="20" t="s">
        <v>132</v>
      </c>
      <c r="B566" s="16" t="s">
        <v>229</v>
      </c>
      <c r="C566" s="80" t="s">
        <v>247</v>
      </c>
      <c r="D566" s="87" t="s">
        <v>123</v>
      </c>
      <c r="E566" s="87" t="s">
        <v>299</v>
      </c>
      <c r="F566" s="229" t="s">
        <v>114</v>
      </c>
      <c r="G566" s="229" t="s">
        <v>326</v>
      </c>
      <c r="H566" s="204" t="s">
        <v>352</v>
      </c>
      <c r="I566" s="204" t="s">
        <v>133</v>
      </c>
      <c r="J566" s="34">
        <f>J567</f>
        <v>580.20000000000005</v>
      </c>
      <c r="K566" s="34">
        <f>K567</f>
        <v>0</v>
      </c>
      <c r="L566" s="34">
        <f t="shared" ref="L566:R566" si="241">L567</f>
        <v>0</v>
      </c>
      <c r="M566" s="34">
        <f t="shared" si="241"/>
        <v>0</v>
      </c>
      <c r="N566" s="34">
        <f t="shared" si="241"/>
        <v>580.20000000000005</v>
      </c>
      <c r="O566" s="34">
        <f t="shared" si="241"/>
        <v>0</v>
      </c>
      <c r="P566" s="34">
        <f t="shared" si="241"/>
        <v>0</v>
      </c>
      <c r="Q566" s="34">
        <f t="shared" si="241"/>
        <v>0</v>
      </c>
      <c r="R566" s="34">
        <f t="shared" si="241"/>
        <v>1401.5</v>
      </c>
      <c r="S566" s="12"/>
      <c r="T566" s="13"/>
    </row>
    <row r="567" spans="1:20" s="14" customFormat="1" ht="23.25" customHeight="1">
      <c r="A567" s="189" t="s">
        <v>134</v>
      </c>
      <c r="B567" s="190" t="s">
        <v>229</v>
      </c>
      <c r="C567" s="190" t="s">
        <v>247</v>
      </c>
      <c r="D567" s="191" t="s">
        <v>123</v>
      </c>
      <c r="E567" s="191" t="s">
        <v>299</v>
      </c>
      <c r="F567" s="192" t="s">
        <v>114</v>
      </c>
      <c r="G567" s="192" t="s">
        <v>326</v>
      </c>
      <c r="H567" s="193" t="s">
        <v>352</v>
      </c>
      <c r="I567" s="193" t="s">
        <v>135</v>
      </c>
      <c r="J567" s="41">
        <f t="shared" ref="J567:Q567" si="242">SUM(J568:J576)</f>
        <v>580.20000000000005</v>
      </c>
      <c r="K567" s="41">
        <f t="shared" si="242"/>
        <v>0</v>
      </c>
      <c r="L567" s="41">
        <f t="shared" si="242"/>
        <v>0</v>
      </c>
      <c r="M567" s="41">
        <f t="shared" si="242"/>
        <v>0</v>
      </c>
      <c r="N567" s="41">
        <f t="shared" si="242"/>
        <v>580.20000000000005</v>
      </c>
      <c r="O567" s="41">
        <f t="shared" si="242"/>
        <v>0</v>
      </c>
      <c r="P567" s="41">
        <f t="shared" si="242"/>
        <v>0</v>
      </c>
      <c r="Q567" s="41">
        <f t="shared" si="242"/>
        <v>0</v>
      </c>
      <c r="R567" s="41">
        <f>SUM(R568:R577)</f>
        <v>1401.5</v>
      </c>
      <c r="S567" s="12"/>
      <c r="T567" s="13"/>
    </row>
    <row r="568" spans="1:20" s="14" customFormat="1" ht="12.75" hidden="1" customHeight="1">
      <c r="A568" s="325" t="s">
        <v>650</v>
      </c>
      <c r="B568" s="38"/>
      <c r="C568" s="38"/>
      <c r="D568" s="39"/>
      <c r="E568" s="39"/>
      <c r="F568" s="194"/>
      <c r="G568" s="194"/>
      <c r="H568" s="195"/>
      <c r="I568" s="195" t="s">
        <v>373</v>
      </c>
      <c r="J568" s="2">
        <v>60.2</v>
      </c>
      <c r="K568" s="2">
        <v>0</v>
      </c>
      <c r="L568" s="2"/>
      <c r="M568" s="2"/>
      <c r="N568" s="2">
        <f t="shared" ref="N568:N576" si="243">SUM(J568:M568)</f>
        <v>60.2</v>
      </c>
      <c r="O568" s="2"/>
      <c r="P568" s="2"/>
      <c r="Q568" s="2"/>
      <c r="R568" s="342">
        <v>62.6</v>
      </c>
      <c r="S568" s="12"/>
      <c r="T568" s="13"/>
    </row>
    <row r="569" spans="1:20" s="14" customFormat="1" ht="14.25" hidden="1" customHeight="1">
      <c r="A569" s="325" t="s">
        <v>400</v>
      </c>
      <c r="B569" s="38"/>
      <c r="C569" s="38"/>
      <c r="D569" s="39"/>
      <c r="E569" s="39"/>
      <c r="F569" s="194"/>
      <c r="G569" s="194"/>
      <c r="H569" s="195"/>
      <c r="I569" s="195" t="s">
        <v>373</v>
      </c>
      <c r="J569" s="2">
        <v>500</v>
      </c>
      <c r="K569" s="2">
        <v>0</v>
      </c>
      <c r="L569" s="2"/>
      <c r="M569" s="2"/>
      <c r="N569" s="2">
        <f t="shared" si="243"/>
        <v>500</v>
      </c>
      <c r="O569" s="2"/>
      <c r="P569" s="2"/>
      <c r="Q569" s="2"/>
      <c r="R569" s="342">
        <v>500</v>
      </c>
      <c r="S569" s="12"/>
      <c r="T569" s="13"/>
    </row>
    <row r="570" spans="1:20" s="14" customFormat="1" ht="35.25" hidden="1" customHeight="1">
      <c r="A570" s="325" t="s">
        <v>785</v>
      </c>
      <c r="B570" s="38"/>
      <c r="C570" s="38"/>
      <c r="D570" s="39"/>
      <c r="E570" s="39"/>
      <c r="F570" s="194"/>
      <c r="G570" s="194"/>
      <c r="H570" s="195"/>
      <c r="I570" s="195" t="s">
        <v>373</v>
      </c>
      <c r="J570" s="2"/>
      <c r="K570" s="2"/>
      <c r="L570" s="2"/>
      <c r="M570" s="2"/>
      <c r="N570" s="2">
        <f t="shared" si="243"/>
        <v>0</v>
      </c>
      <c r="O570" s="2"/>
      <c r="P570" s="2"/>
      <c r="Q570" s="2"/>
      <c r="R570" s="2">
        <v>32.700000000000003</v>
      </c>
      <c r="S570" s="12"/>
      <c r="T570" s="13"/>
    </row>
    <row r="571" spans="1:20" s="14" customFormat="1" ht="24" hidden="1" customHeight="1">
      <c r="A571" s="325"/>
      <c r="B571" s="38"/>
      <c r="C571" s="38"/>
      <c r="D571" s="39"/>
      <c r="E571" s="39"/>
      <c r="F571" s="194"/>
      <c r="G571" s="194"/>
      <c r="H571" s="195"/>
      <c r="I571" s="195" t="s">
        <v>373</v>
      </c>
      <c r="J571" s="2"/>
      <c r="K571" s="2"/>
      <c r="L571" s="2"/>
      <c r="M571" s="2"/>
      <c r="N571" s="2">
        <f t="shared" si="243"/>
        <v>0</v>
      </c>
      <c r="O571" s="2"/>
      <c r="P571" s="2"/>
      <c r="Q571" s="2"/>
      <c r="R571" s="343"/>
      <c r="S571" s="12"/>
      <c r="T571" s="13"/>
    </row>
    <row r="572" spans="1:20" s="14" customFormat="1" ht="23.25" hidden="1" customHeight="1">
      <c r="A572" s="325"/>
      <c r="B572" s="38"/>
      <c r="C572" s="38"/>
      <c r="D572" s="39"/>
      <c r="E572" s="39"/>
      <c r="F572" s="194"/>
      <c r="G572" s="194"/>
      <c r="H572" s="195"/>
      <c r="I572" s="195" t="s">
        <v>373</v>
      </c>
      <c r="J572" s="2"/>
      <c r="K572" s="2"/>
      <c r="L572" s="2"/>
      <c r="M572" s="2"/>
      <c r="N572" s="2">
        <f t="shared" si="243"/>
        <v>0</v>
      </c>
      <c r="O572" s="2"/>
      <c r="P572" s="2"/>
      <c r="Q572" s="2"/>
      <c r="R572" s="343"/>
      <c r="S572" s="12"/>
      <c r="T572" s="13"/>
    </row>
    <row r="573" spans="1:20" s="14" customFormat="1" ht="23.25" hidden="1" customHeight="1">
      <c r="A573" s="325" t="s">
        <v>786</v>
      </c>
      <c r="B573" s="38"/>
      <c r="C573" s="38"/>
      <c r="D573" s="39"/>
      <c r="E573" s="39"/>
      <c r="F573" s="194"/>
      <c r="G573" s="194"/>
      <c r="H573" s="195"/>
      <c r="I573" s="195" t="s">
        <v>373</v>
      </c>
      <c r="J573" s="2"/>
      <c r="K573" s="2"/>
      <c r="L573" s="2"/>
      <c r="M573" s="2"/>
      <c r="N573" s="2">
        <f t="shared" si="243"/>
        <v>0</v>
      </c>
      <c r="O573" s="2"/>
      <c r="P573" s="2"/>
      <c r="Q573" s="2"/>
      <c r="R573" s="342">
        <v>253.4</v>
      </c>
      <c r="S573" s="12"/>
      <c r="T573" s="13"/>
    </row>
    <row r="574" spans="1:20" s="14" customFormat="1" ht="21.75" hidden="1" customHeight="1">
      <c r="A574" s="325" t="s">
        <v>787</v>
      </c>
      <c r="B574" s="38"/>
      <c r="C574" s="38"/>
      <c r="D574" s="39"/>
      <c r="E574" s="39"/>
      <c r="F574" s="194"/>
      <c r="G574" s="194"/>
      <c r="H574" s="195"/>
      <c r="I574" s="195" t="s">
        <v>373</v>
      </c>
      <c r="J574" s="2"/>
      <c r="K574" s="2"/>
      <c r="L574" s="2"/>
      <c r="M574" s="2"/>
      <c r="N574" s="2">
        <f t="shared" si="243"/>
        <v>0</v>
      </c>
      <c r="O574" s="2"/>
      <c r="P574" s="2"/>
      <c r="Q574" s="2"/>
      <c r="R574" s="342">
        <v>42.4</v>
      </c>
      <c r="S574" s="12"/>
      <c r="T574" s="13"/>
    </row>
    <row r="575" spans="1:20" s="14" customFormat="1" ht="14.25" hidden="1" customHeight="1">
      <c r="A575" s="325" t="s">
        <v>788</v>
      </c>
      <c r="B575" s="38"/>
      <c r="C575" s="38"/>
      <c r="D575" s="39"/>
      <c r="E575" s="39"/>
      <c r="F575" s="194"/>
      <c r="G575" s="194"/>
      <c r="H575" s="195"/>
      <c r="I575" s="195" t="s">
        <v>373</v>
      </c>
      <c r="J575" s="2"/>
      <c r="K575" s="2"/>
      <c r="L575" s="2"/>
      <c r="M575" s="2"/>
      <c r="N575" s="2">
        <f t="shared" si="243"/>
        <v>0</v>
      </c>
      <c r="O575" s="2"/>
      <c r="P575" s="2"/>
      <c r="Q575" s="2"/>
      <c r="R575" s="342">
        <v>20.7</v>
      </c>
      <c r="S575" s="12"/>
      <c r="T575" s="13"/>
    </row>
    <row r="576" spans="1:20" s="14" customFormat="1" ht="15" hidden="1" customHeight="1">
      <c r="A576" s="325" t="s">
        <v>914</v>
      </c>
      <c r="B576" s="38"/>
      <c r="C576" s="38"/>
      <c r="D576" s="39"/>
      <c r="E576" s="39"/>
      <c r="F576" s="194"/>
      <c r="G576" s="194"/>
      <c r="H576" s="195"/>
      <c r="I576" s="195" t="s">
        <v>373</v>
      </c>
      <c r="J576" s="2">
        <v>20</v>
      </c>
      <c r="K576" s="2">
        <v>0</v>
      </c>
      <c r="L576" s="2"/>
      <c r="M576" s="2"/>
      <c r="N576" s="2">
        <f t="shared" si="243"/>
        <v>20</v>
      </c>
      <c r="O576" s="2"/>
      <c r="P576" s="2"/>
      <c r="Q576" s="2"/>
      <c r="R576" s="342">
        <v>197.8</v>
      </c>
      <c r="S576" s="12"/>
      <c r="T576" s="13"/>
    </row>
    <row r="577" spans="1:20" s="14" customFormat="1" ht="24" hidden="1" customHeight="1">
      <c r="A577" s="325" t="s">
        <v>775</v>
      </c>
      <c r="B577" s="38"/>
      <c r="C577" s="38"/>
      <c r="D577" s="39"/>
      <c r="E577" s="7"/>
      <c r="F577" s="8"/>
      <c r="G577" s="8"/>
      <c r="H577" s="9"/>
      <c r="I577" s="246">
        <v>244</v>
      </c>
      <c r="J577" s="2"/>
      <c r="K577" s="2"/>
      <c r="L577" s="2"/>
      <c r="M577" s="2"/>
      <c r="N577" s="2">
        <f>SUM(J577:M577)</f>
        <v>0</v>
      </c>
      <c r="O577" s="2"/>
      <c r="P577" s="2"/>
      <c r="Q577" s="2"/>
      <c r="R577" s="342">
        <v>291.89999999999998</v>
      </c>
      <c r="S577" s="226" t="s">
        <v>811</v>
      </c>
      <c r="T577" s="227"/>
    </row>
    <row r="578" spans="1:20" s="19" customFormat="1" ht="14.25" customHeight="1">
      <c r="A578" s="20" t="s">
        <v>136</v>
      </c>
      <c r="B578" s="16" t="s">
        <v>229</v>
      </c>
      <c r="C578" s="80" t="s">
        <v>247</v>
      </c>
      <c r="D578" s="87" t="s">
        <v>123</v>
      </c>
      <c r="E578" s="87" t="s">
        <v>299</v>
      </c>
      <c r="F578" s="229" t="s">
        <v>114</v>
      </c>
      <c r="G578" s="229" t="s">
        <v>326</v>
      </c>
      <c r="H578" s="204" t="s">
        <v>352</v>
      </c>
      <c r="I578" s="204" t="s">
        <v>137</v>
      </c>
      <c r="J578" s="34">
        <f t="shared" ref="J578:R578" si="244">J579</f>
        <v>120</v>
      </c>
      <c r="K578" s="34">
        <f t="shared" si="244"/>
        <v>-60</v>
      </c>
      <c r="L578" s="34">
        <f t="shared" si="244"/>
        <v>0</v>
      </c>
      <c r="M578" s="34">
        <f t="shared" si="244"/>
        <v>0</v>
      </c>
      <c r="N578" s="34">
        <f t="shared" si="244"/>
        <v>60</v>
      </c>
      <c r="O578" s="34">
        <f t="shared" si="244"/>
        <v>0</v>
      </c>
      <c r="P578" s="34">
        <f t="shared" si="244"/>
        <v>0</v>
      </c>
      <c r="Q578" s="34">
        <f t="shared" si="244"/>
        <v>0</v>
      </c>
      <c r="R578" s="34">
        <f t="shared" si="244"/>
        <v>916.4</v>
      </c>
      <c r="S578" s="12"/>
      <c r="T578" s="13"/>
    </row>
    <row r="579" spans="1:20" s="14" customFormat="1" ht="35.25" customHeight="1">
      <c r="A579" s="189" t="s">
        <v>163</v>
      </c>
      <c r="B579" s="190" t="s">
        <v>229</v>
      </c>
      <c r="C579" s="190" t="s">
        <v>247</v>
      </c>
      <c r="D579" s="191" t="s">
        <v>123</v>
      </c>
      <c r="E579" s="191" t="s">
        <v>299</v>
      </c>
      <c r="F579" s="192" t="s">
        <v>114</v>
      </c>
      <c r="G579" s="192" t="s">
        <v>326</v>
      </c>
      <c r="H579" s="193" t="s">
        <v>352</v>
      </c>
      <c r="I579" s="193" t="s">
        <v>164</v>
      </c>
      <c r="J579" s="41">
        <f t="shared" ref="J579:Q579" si="245">J581</f>
        <v>120</v>
      </c>
      <c r="K579" s="41">
        <f t="shared" si="245"/>
        <v>-60</v>
      </c>
      <c r="L579" s="41">
        <f t="shared" si="245"/>
        <v>0</v>
      </c>
      <c r="M579" s="41">
        <f t="shared" si="245"/>
        <v>0</v>
      </c>
      <c r="N579" s="41">
        <f t="shared" si="245"/>
        <v>60</v>
      </c>
      <c r="O579" s="41">
        <f t="shared" si="245"/>
        <v>0</v>
      </c>
      <c r="P579" s="41">
        <f t="shared" si="245"/>
        <v>0</v>
      </c>
      <c r="Q579" s="41">
        <f t="shared" si="245"/>
        <v>0</v>
      </c>
      <c r="R579" s="41">
        <f>R581+R580</f>
        <v>916.4</v>
      </c>
      <c r="S579" s="12"/>
      <c r="T579" s="13"/>
    </row>
    <row r="580" spans="1:20" s="14" customFormat="1" ht="15.75" hidden="1" customHeight="1">
      <c r="A580" s="4" t="s">
        <v>789</v>
      </c>
      <c r="B580" s="38"/>
      <c r="C580" s="38"/>
      <c r="D580" s="39"/>
      <c r="E580" s="39"/>
      <c r="F580" s="194"/>
      <c r="G580" s="194"/>
      <c r="H580" s="195"/>
      <c r="I580" s="195" t="s">
        <v>806</v>
      </c>
      <c r="J580" s="2">
        <v>120</v>
      </c>
      <c r="K580" s="2">
        <v>-60</v>
      </c>
      <c r="L580" s="2"/>
      <c r="M580" s="2"/>
      <c r="N580" s="2">
        <f>SUM(J580:M580)</f>
        <v>60</v>
      </c>
      <c r="O580" s="2"/>
      <c r="P580" s="2"/>
      <c r="Q580" s="2"/>
      <c r="R580" s="2">
        <v>856.4</v>
      </c>
      <c r="S580" s="12"/>
      <c r="T580" s="13"/>
    </row>
    <row r="581" spans="1:20" s="14" customFormat="1" ht="15.75" hidden="1" customHeight="1">
      <c r="A581" s="4" t="s">
        <v>316</v>
      </c>
      <c r="B581" s="38"/>
      <c r="C581" s="38"/>
      <c r="D581" s="39"/>
      <c r="E581" s="39"/>
      <c r="F581" s="194"/>
      <c r="G581" s="194"/>
      <c r="H581" s="195"/>
      <c r="I581" s="195" t="s">
        <v>806</v>
      </c>
      <c r="J581" s="2">
        <v>120</v>
      </c>
      <c r="K581" s="2">
        <v>-60</v>
      </c>
      <c r="L581" s="2"/>
      <c r="M581" s="2"/>
      <c r="N581" s="2">
        <f>SUM(J581:M581)</f>
        <v>60</v>
      </c>
      <c r="O581" s="2"/>
      <c r="P581" s="2"/>
      <c r="Q581" s="2"/>
      <c r="R581" s="2">
        <v>60</v>
      </c>
      <c r="S581" s="12"/>
      <c r="T581" s="13"/>
    </row>
    <row r="582" spans="1:20" s="85" customFormat="1" ht="39" customHeight="1">
      <c r="A582" s="223" t="s">
        <v>750</v>
      </c>
      <c r="B582" s="77" t="s">
        <v>229</v>
      </c>
      <c r="C582" s="77" t="s">
        <v>247</v>
      </c>
      <c r="D582" s="331" t="s">
        <v>123</v>
      </c>
      <c r="E582" s="134" t="s">
        <v>277</v>
      </c>
      <c r="F582" s="135" t="s">
        <v>114</v>
      </c>
      <c r="G582" s="135" t="s">
        <v>326</v>
      </c>
      <c r="H582" s="136" t="s">
        <v>327</v>
      </c>
      <c r="I582" s="224"/>
      <c r="J582" s="225">
        <f t="shared" ref="J582:R584" si="246">J583</f>
        <v>3634.7</v>
      </c>
      <c r="K582" s="225">
        <f t="shared" si="246"/>
        <v>0</v>
      </c>
      <c r="L582" s="225">
        <f t="shared" si="246"/>
        <v>0</v>
      </c>
      <c r="M582" s="225">
        <f t="shared" si="246"/>
        <v>0</v>
      </c>
      <c r="N582" s="225">
        <f t="shared" si="246"/>
        <v>4611</v>
      </c>
      <c r="O582" s="225">
        <f t="shared" si="246"/>
        <v>0</v>
      </c>
      <c r="P582" s="225">
        <f t="shared" si="246"/>
        <v>0</v>
      </c>
      <c r="Q582" s="225">
        <f t="shared" si="246"/>
        <v>0</v>
      </c>
      <c r="R582" s="225">
        <f t="shared" si="246"/>
        <v>1400</v>
      </c>
      <c r="S582" s="12"/>
      <c r="T582" s="13"/>
    </row>
    <row r="583" spans="1:20" s="19" customFormat="1" ht="28.5" customHeight="1">
      <c r="A583" s="20" t="s">
        <v>244</v>
      </c>
      <c r="B583" s="80" t="s">
        <v>229</v>
      </c>
      <c r="C583" s="80" t="s">
        <v>247</v>
      </c>
      <c r="D583" s="17" t="s">
        <v>123</v>
      </c>
      <c r="E583" s="332" t="s">
        <v>277</v>
      </c>
      <c r="F583" s="333" t="s">
        <v>114</v>
      </c>
      <c r="G583" s="333" t="s">
        <v>326</v>
      </c>
      <c r="H583" s="334" t="s">
        <v>346</v>
      </c>
      <c r="I583" s="334"/>
      <c r="J583" s="32">
        <f t="shared" si="246"/>
        <v>3634.7</v>
      </c>
      <c r="K583" s="32">
        <f t="shared" si="246"/>
        <v>0</v>
      </c>
      <c r="L583" s="32">
        <f t="shared" si="246"/>
        <v>0</v>
      </c>
      <c r="M583" s="32">
        <f t="shared" si="246"/>
        <v>0</v>
      </c>
      <c r="N583" s="32">
        <f t="shared" si="246"/>
        <v>4611</v>
      </c>
      <c r="O583" s="32">
        <f t="shared" si="246"/>
        <v>0</v>
      </c>
      <c r="P583" s="32">
        <f t="shared" si="246"/>
        <v>0</v>
      </c>
      <c r="Q583" s="32">
        <f t="shared" si="246"/>
        <v>0</v>
      </c>
      <c r="R583" s="32">
        <f>R584</f>
        <v>1400</v>
      </c>
      <c r="S583" s="12"/>
      <c r="T583" s="13"/>
    </row>
    <row r="584" spans="1:20" s="19" customFormat="1" ht="22.5" customHeight="1">
      <c r="A584" s="20" t="s">
        <v>132</v>
      </c>
      <c r="B584" s="80" t="s">
        <v>229</v>
      </c>
      <c r="C584" s="80" t="s">
        <v>247</v>
      </c>
      <c r="D584" s="87" t="s">
        <v>123</v>
      </c>
      <c r="E584" s="332" t="s">
        <v>277</v>
      </c>
      <c r="F584" s="333" t="s">
        <v>129</v>
      </c>
      <c r="G584" s="333" t="s">
        <v>326</v>
      </c>
      <c r="H584" s="334" t="s">
        <v>346</v>
      </c>
      <c r="I584" s="204" t="s">
        <v>133</v>
      </c>
      <c r="J584" s="34">
        <f t="shared" si="246"/>
        <v>3634.7</v>
      </c>
      <c r="K584" s="34">
        <f t="shared" si="246"/>
        <v>0</v>
      </c>
      <c r="L584" s="34">
        <f t="shared" si="246"/>
        <v>0</v>
      </c>
      <c r="M584" s="34">
        <f t="shared" si="246"/>
        <v>0</v>
      </c>
      <c r="N584" s="34">
        <f t="shared" si="246"/>
        <v>4611</v>
      </c>
      <c r="O584" s="34">
        <f t="shared" si="246"/>
        <v>0</v>
      </c>
      <c r="P584" s="34">
        <f t="shared" si="246"/>
        <v>0</v>
      </c>
      <c r="Q584" s="34">
        <f t="shared" si="246"/>
        <v>0</v>
      </c>
      <c r="R584" s="34">
        <f t="shared" si="246"/>
        <v>1400</v>
      </c>
      <c r="S584" s="12"/>
      <c r="T584" s="13"/>
    </row>
    <row r="585" spans="1:20" s="85" customFormat="1" ht="24.75" customHeight="1">
      <c r="A585" s="189" t="s">
        <v>404</v>
      </c>
      <c r="B585" s="207" t="s">
        <v>229</v>
      </c>
      <c r="C585" s="207" t="s">
        <v>247</v>
      </c>
      <c r="D585" s="191" t="s">
        <v>123</v>
      </c>
      <c r="E585" s="209" t="s">
        <v>277</v>
      </c>
      <c r="F585" s="210" t="s">
        <v>129</v>
      </c>
      <c r="G585" s="210" t="s">
        <v>326</v>
      </c>
      <c r="H585" s="211" t="s">
        <v>346</v>
      </c>
      <c r="I585" s="212" t="s">
        <v>135</v>
      </c>
      <c r="J585" s="42">
        <f>SUM(J586:J588)</f>
        <v>3634.7</v>
      </c>
      <c r="K585" s="42">
        <f>SUM(K586:K588)</f>
        <v>0</v>
      </c>
      <c r="L585" s="42">
        <f t="shared" ref="L585:Q585" si="247">SUM(L586:L588)</f>
        <v>0</v>
      </c>
      <c r="M585" s="42">
        <f t="shared" si="247"/>
        <v>0</v>
      </c>
      <c r="N585" s="42">
        <f t="shared" si="247"/>
        <v>4611</v>
      </c>
      <c r="O585" s="42">
        <f t="shared" si="247"/>
        <v>0</v>
      </c>
      <c r="P585" s="42">
        <f t="shared" si="247"/>
        <v>0</v>
      </c>
      <c r="Q585" s="42">
        <f t="shared" si="247"/>
        <v>0</v>
      </c>
      <c r="R585" s="42">
        <f>R586</f>
        <v>1400</v>
      </c>
      <c r="S585" s="12"/>
      <c r="T585" s="13"/>
    </row>
    <row r="586" spans="1:20" s="14" customFormat="1" ht="21" hidden="1" customHeight="1">
      <c r="A586" s="245" t="s">
        <v>907</v>
      </c>
      <c r="B586" s="5"/>
      <c r="C586" s="5"/>
      <c r="D586" s="6"/>
      <c r="E586" s="7"/>
      <c r="F586" s="335"/>
      <c r="G586" s="335"/>
      <c r="H586" s="336"/>
      <c r="I586" s="10" t="s">
        <v>373</v>
      </c>
      <c r="J586" s="11">
        <v>50</v>
      </c>
      <c r="K586" s="11">
        <v>0</v>
      </c>
      <c r="L586" s="11"/>
      <c r="M586" s="11"/>
      <c r="N586" s="2">
        <f>SUM(J586:M586)</f>
        <v>50</v>
      </c>
      <c r="O586" s="11"/>
      <c r="P586" s="11"/>
      <c r="Q586" s="11"/>
      <c r="R586" s="60">
        <v>1400</v>
      </c>
      <c r="S586" s="12"/>
      <c r="T586" s="13"/>
    </row>
    <row r="587" spans="1:20" s="19" customFormat="1" ht="37.5" customHeight="1">
      <c r="A587" s="83" t="s">
        <v>484</v>
      </c>
      <c r="B587" s="77" t="s">
        <v>229</v>
      </c>
      <c r="C587" s="77" t="s">
        <v>247</v>
      </c>
      <c r="D587" s="196" t="s">
        <v>123</v>
      </c>
      <c r="E587" s="196" t="s">
        <v>181</v>
      </c>
      <c r="F587" s="197" t="s">
        <v>114</v>
      </c>
      <c r="G587" s="197" t="s">
        <v>326</v>
      </c>
      <c r="H587" s="198" t="s">
        <v>327</v>
      </c>
      <c r="I587" s="198"/>
      <c r="J587" s="36">
        <f t="shared" ref="J587:Q587" si="248">J595+J600</f>
        <v>976.3</v>
      </c>
      <c r="K587" s="36">
        <f t="shared" si="248"/>
        <v>0</v>
      </c>
      <c r="L587" s="36">
        <f t="shared" si="248"/>
        <v>0</v>
      </c>
      <c r="M587" s="36">
        <f t="shared" si="248"/>
        <v>0</v>
      </c>
      <c r="N587" s="36">
        <f t="shared" si="248"/>
        <v>976.3</v>
      </c>
      <c r="O587" s="36">
        <f t="shared" si="248"/>
        <v>0</v>
      </c>
      <c r="P587" s="36">
        <f t="shared" si="248"/>
        <v>0</v>
      </c>
      <c r="Q587" s="36">
        <f t="shared" si="248"/>
        <v>0</v>
      </c>
      <c r="R587" s="36">
        <f>R595+R600+R588+R604+R608</f>
        <v>1832.2</v>
      </c>
      <c r="S587" s="12"/>
      <c r="T587" s="13"/>
    </row>
    <row r="588" spans="1:20" s="19" customFormat="1" ht="33.75" customHeight="1">
      <c r="A588" s="82" t="s">
        <v>790</v>
      </c>
      <c r="B588" s="16" t="s">
        <v>229</v>
      </c>
      <c r="C588" s="16" t="s">
        <v>247</v>
      </c>
      <c r="D588" s="17" t="s">
        <v>123</v>
      </c>
      <c r="E588" s="17" t="s">
        <v>181</v>
      </c>
      <c r="F588" s="188" t="s">
        <v>114</v>
      </c>
      <c r="G588" s="188" t="s">
        <v>326</v>
      </c>
      <c r="H588" s="3" t="s">
        <v>338</v>
      </c>
      <c r="I588" s="3"/>
      <c r="J588" s="33">
        <f t="shared" ref="J588:R589" si="249">J589</f>
        <v>2608.3999999999996</v>
      </c>
      <c r="K588" s="33">
        <f t="shared" si="249"/>
        <v>0</v>
      </c>
      <c r="L588" s="33">
        <f t="shared" si="249"/>
        <v>0</v>
      </c>
      <c r="M588" s="33">
        <f t="shared" si="249"/>
        <v>0</v>
      </c>
      <c r="N588" s="33">
        <f t="shared" si="249"/>
        <v>3584.7</v>
      </c>
      <c r="O588" s="33">
        <f t="shared" si="249"/>
        <v>0</v>
      </c>
      <c r="P588" s="33">
        <f t="shared" si="249"/>
        <v>0</v>
      </c>
      <c r="Q588" s="33">
        <f t="shared" si="249"/>
        <v>0</v>
      </c>
      <c r="R588" s="33">
        <f t="shared" si="249"/>
        <v>672.6</v>
      </c>
      <c r="S588" s="12"/>
      <c r="T588" s="13"/>
    </row>
    <row r="589" spans="1:20" s="19" customFormat="1" ht="26.25" customHeight="1">
      <c r="A589" s="20" t="s">
        <v>132</v>
      </c>
      <c r="B589" s="16" t="s">
        <v>229</v>
      </c>
      <c r="C589" s="80" t="s">
        <v>247</v>
      </c>
      <c r="D589" s="87" t="s">
        <v>123</v>
      </c>
      <c r="E589" s="87" t="s">
        <v>181</v>
      </c>
      <c r="F589" s="229" t="s">
        <v>114</v>
      </c>
      <c r="G589" s="229" t="s">
        <v>326</v>
      </c>
      <c r="H589" s="204" t="s">
        <v>338</v>
      </c>
      <c r="I589" s="204" t="s">
        <v>133</v>
      </c>
      <c r="J589" s="34">
        <f t="shared" si="249"/>
        <v>2608.3999999999996</v>
      </c>
      <c r="K589" s="34">
        <f t="shared" si="249"/>
        <v>0</v>
      </c>
      <c r="L589" s="34">
        <f t="shared" si="249"/>
        <v>0</v>
      </c>
      <c r="M589" s="34">
        <f t="shared" si="249"/>
        <v>0</v>
      </c>
      <c r="N589" s="34">
        <f t="shared" si="249"/>
        <v>3584.7</v>
      </c>
      <c r="O589" s="34">
        <f t="shared" si="249"/>
        <v>0</v>
      </c>
      <c r="P589" s="34">
        <f t="shared" si="249"/>
        <v>0</v>
      </c>
      <c r="Q589" s="34">
        <f t="shared" si="249"/>
        <v>0</v>
      </c>
      <c r="R589" s="34">
        <f t="shared" si="249"/>
        <v>672.6</v>
      </c>
      <c r="S589" s="12"/>
      <c r="T589" s="13"/>
    </row>
    <row r="590" spans="1:20" s="14" customFormat="1" ht="23.25" customHeight="1">
      <c r="A590" s="189" t="s">
        <v>404</v>
      </c>
      <c r="B590" s="190" t="s">
        <v>229</v>
      </c>
      <c r="C590" s="190" t="s">
        <v>247</v>
      </c>
      <c r="D590" s="191" t="s">
        <v>123</v>
      </c>
      <c r="E590" s="191" t="s">
        <v>181</v>
      </c>
      <c r="F590" s="192" t="s">
        <v>114</v>
      </c>
      <c r="G590" s="192" t="s">
        <v>326</v>
      </c>
      <c r="H590" s="193" t="s">
        <v>338</v>
      </c>
      <c r="I590" s="193" t="s">
        <v>135</v>
      </c>
      <c r="J590" s="41">
        <f>SUM(J591:J595)</f>
        <v>2608.3999999999996</v>
      </c>
      <c r="K590" s="41">
        <f>SUM(K591:K596)</f>
        <v>0</v>
      </c>
      <c r="L590" s="41">
        <f t="shared" ref="L590:Q590" si="250">SUM(L591:L596)</f>
        <v>0</v>
      </c>
      <c r="M590" s="41">
        <f t="shared" si="250"/>
        <v>0</v>
      </c>
      <c r="N590" s="41">
        <f t="shared" si="250"/>
        <v>3584.7</v>
      </c>
      <c r="O590" s="41">
        <f t="shared" si="250"/>
        <v>0</v>
      </c>
      <c r="P590" s="41">
        <f t="shared" si="250"/>
        <v>0</v>
      </c>
      <c r="Q590" s="41">
        <f t="shared" si="250"/>
        <v>0</v>
      </c>
      <c r="R590" s="41">
        <f>SUM(R591:R594)</f>
        <v>672.6</v>
      </c>
      <c r="S590" s="12"/>
      <c r="T590" s="13"/>
    </row>
    <row r="591" spans="1:20" s="14" customFormat="1" ht="15.75" hidden="1" customHeight="1">
      <c r="A591" s="4" t="s">
        <v>791</v>
      </c>
      <c r="B591" s="38"/>
      <c r="C591" s="38"/>
      <c r="D591" s="39"/>
      <c r="E591" s="39"/>
      <c r="F591" s="194"/>
      <c r="G591" s="194"/>
      <c r="H591" s="195"/>
      <c r="I591" s="195" t="s">
        <v>373</v>
      </c>
      <c r="J591" s="2">
        <v>655.8</v>
      </c>
      <c r="K591" s="2"/>
      <c r="L591" s="2"/>
      <c r="M591" s="2"/>
      <c r="N591" s="2">
        <f>SUM(J591:M591)</f>
        <v>655.8</v>
      </c>
      <c r="O591" s="2"/>
      <c r="P591" s="2"/>
      <c r="Q591" s="2"/>
      <c r="R591" s="60">
        <v>160.30000000000001</v>
      </c>
      <c r="S591" s="12"/>
      <c r="T591" s="13"/>
    </row>
    <row r="592" spans="1:20" s="14" customFormat="1" ht="18.75" hidden="1" customHeight="1">
      <c r="A592" s="4" t="s">
        <v>792</v>
      </c>
      <c r="B592" s="38"/>
      <c r="C592" s="38"/>
      <c r="D592" s="39"/>
      <c r="E592" s="39"/>
      <c r="F592" s="194"/>
      <c r="G592" s="194"/>
      <c r="H592" s="195"/>
      <c r="I592" s="195" t="s">
        <v>373</v>
      </c>
      <c r="J592" s="2">
        <v>320.5</v>
      </c>
      <c r="K592" s="2">
        <v>0</v>
      </c>
      <c r="L592" s="2"/>
      <c r="M592" s="2"/>
      <c r="N592" s="2">
        <f>SUM(J592:M592)</f>
        <v>320.5</v>
      </c>
      <c r="O592" s="2"/>
      <c r="P592" s="2"/>
      <c r="Q592" s="2"/>
      <c r="R592" s="60">
        <v>405.6</v>
      </c>
      <c r="S592" s="12"/>
      <c r="T592" s="13"/>
    </row>
    <row r="593" spans="1:20" s="14" customFormat="1" ht="23.25" hidden="1" customHeight="1">
      <c r="A593" s="4" t="s">
        <v>795</v>
      </c>
      <c r="B593" s="38"/>
      <c r="C593" s="38"/>
      <c r="D593" s="39"/>
      <c r="E593" s="39"/>
      <c r="F593" s="194"/>
      <c r="G593" s="194"/>
      <c r="H593" s="195"/>
      <c r="I593" s="195" t="s">
        <v>373</v>
      </c>
      <c r="J593" s="2"/>
      <c r="K593" s="2">
        <v>0</v>
      </c>
      <c r="L593" s="2"/>
      <c r="M593" s="2"/>
      <c r="N593" s="2">
        <f>SUM(J593:M593)</f>
        <v>0</v>
      </c>
      <c r="O593" s="2"/>
      <c r="P593" s="2"/>
      <c r="Q593" s="2"/>
      <c r="R593" s="2">
        <v>94.3</v>
      </c>
      <c r="S593" s="12"/>
      <c r="T593" s="13"/>
    </row>
    <row r="594" spans="1:20" s="14" customFormat="1" ht="22.5" hidden="1" customHeight="1">
      <c r="A594" s="4" t="s">
        <v>812</v>
      </c>
      <c r="B594" s="38"/>
      <c r="C594" s="38"/>
      <c r="D594" s="39"/>
      <c r="E594" s="39"/>
      <c r="F594" s="194"/>
      <c r="G594" s="194"/>
      <c r="H594" s="195"/>
      <c r="I594" s="195" t="s">
        <v>373</v>
      </c>
      <c r="J594" s="2">
        <v>655.8</v>
      </c>
      <c r="K594" s="2"/>
      <c r="L594" s="2"/>
      <c r="M594" s="2"/>
      <c r="N594" s="2">
        <f>SUM(J594:M594)</f>
        <v>655.8</v>
      </c>
      <c r="O594" s="2"/>
      <c r="P594" s="2"/>
      <c r="Q594" s="2"/>
      <c r="R594" s="2">
        <v>12.4</v>
      </c>
      <c r="S594" s="12"/>
      <c r="T594" s="13"/>
    </row>
    <row r="595" spans="1:20" s="19" customFormat="1" ht="28.5" customHeight="1">
      <c r="A595" s="82" t="s">
        <v>486</v>
      </c>
      <c r="B595" s="16" t="s">
        <v>229</v>
      </c>
      <c r="C595" s="16" t="s">
        <v>247</v>
      </c>
      <c r="D595" s="17" t="s">
        <v>123</v>
      </c>
      <c r="E595" s="17" t="s">
        <v>181</v>
      </c>
      <c r="F595" s="188" t="s">
        <v>114</v>
      </c>
      <c r="G595" s="188" t="s">
        <v>326</v>
      </c>
      <c r="H595" s="3" t="s">
        <v>485</v>
      </c>
      <c r="I595" s="3"/>
      <c r="J595" s="33">
        <f t="shared" ref="J595:R596" si="251">J596</f>
        <v>976.3</v>
      </c>
      <c r="K595" s="33">
        <f t="shared" si="251"/>
        <v>0</v>
      </c>
      <c r="L595" s="33">
        <f t="shared" si="251"/>
        <v>0</v>
      </c>
      <c r="M595" s="33">
        <f t="shared" si="251"/>
        <v>0</v>
      </c>
      <c r="N595" s="33">
        <f t="shared" si="251"/>
        <v>976.3</v>
      </c>
      <c r="O595" s="33">
        <f t="shared" si="251"/>
        <v>0</v>
      </c>
      <c r="P595" s="33">
        <f t="shared" si="251"/>
        <v>0</v>
      </c>
      <c r="Q595" s="33">
        <f t="shared" si="251"/>
        <v>0</v>
      </c>
      <c r="R595" s="33">
        <f t="shared" si="251"/>
        <v>1066.9000000000001</v>
      </c>
      <c r="S595" s="12"/>
      <c r="T595" s="13"/>
    </row>
    <row r="596" spans="1:20" s="19" customFormat="1" ht="26.25" customHeight="1">
      <c r="A596" s="20" t="s">
        <v>132</v>
      </c>
      <c r="B596" s="16" t="s">
        <v>229</v>
      </c>
      <c r="C596" s="80" t="s">
        <v>247</v>
      </c>
      <c r="D596" s="87" t="s">
        <v>123</v>
      </c>
      <c r="E596" s="87" t="s">
        <v>181</v>
      </c>
      <c r="F596" s="229" t="s">
        <v>114</v>
      </c>
      <c r="G596" s="229" t="s">
        <v>326</v>
      </c>
      <c r="H596" s="204" t="s">
        <v>485</v>
      </c>
      <c r="I596" s="204" t="s">
        <v>133</v>
      </c>
      <c r="J596" s="34">
        <f t="shared" si="251"/>
        <v>976.3</v>
      </c>
      <c r="K596" s="34">
        <f t="shared" si="251"/>
        <v>0</v>
      </c>
      <c r="L596" s="34">
        <f t="shared" si="251"/>
        <v>0</v>
      </c>
      <c r="M596" s="34">
        <f t="shared" si="251"/>
        <v>0</v>
      </c>
      <c r="N596" s="34">
        <f t="shared" si="251"/>
        <v>976.3</v>
      </c>
      <c r="O596" s="34">
        <f t="shared" si="251"/>
        <v>0</v>
      </c>
      <c r="P596" s="34">
        <f t="shared" si="251"/>
        <v>0</v>
      </c>
      <c r="Q596" s="34">
        <f t="shared" si="251"/>
        <v>0</v>
      </c>
      <c r="R596" s="34">
        <f t="shared" si="251"/>
        <v>1066.9000000000001</v>
      </c>
      <c r="S596" s="12"/>
      <c r="T596" s="13"/>
    </row>
    <row r="597" spans="1:20" s="14" customFormat="1" ht="23.25" customHeight="1">
      <c r="A597" s="189" t="s">
        <v>404</v>
      </c>
      <c r="B597" s="190" t="s">
        <v>229</v>
      </c>
      <c r="C597" s="190" t="s">
        <v>247</v>
      </c>
      <c r="D597" s="191" t="s">
        <v>123</v>
      </c>
      <c r="E597" s="191" t="s">
        <v>181</v>
      </c>
      <c r="F597" s="192" t="s">
        <v>114</v>
      </c>
      <c r="G597" s="192" t="s">
        <v>326</v>
      </c>
      <c r="H597" s="193" t="s">
        <v>485</v>
      </c>
      <c r="I597" s="193" t="s">
        <v>135</v>
      </c>
      <c r="J597" s="41">
        <f t="shared" ref="J597:R597" si="252">SUM(J598:J599)</f>
        <v>976.3</v>
      </c>
      <c r="K597" s="41">
        <f t="shared" si="252"/>
        <v>0</v>
      </c>
      <c r="L597" s="41">
        <f t="shared" si="252"/>
        <v>0</v>
      </c>
      <c r="M597" s="41">
        <f t="shared" si="252"/>
        <v>0</v>
      </c>
      <c r="N597" s="41">
        <f t="shared" si="252"/>
        <v>976.3</v>
      </c>
      <c r="O597" s="41">
        <f t="shared" si="252"/>
        <v>0</v>
      </c>
      <c r="P597" s="41">
        <f t="shared" si="252"/>
        <v>0</v>
      </c>
      <c r="Q597" s="41">
        <f t="shared" si="252"/>
        <v>0</v>
      </c>
      <c r="R597" s="41">
        <f t="shared" si="252"/>
        <v>1066.9000000000001</v>
      </c>
      <c r="S597" s="12"/>
      <c r="T597" s="13"/>
    </row>
    <row r="598" spans="1:20" s="14" customFormat="1" ht="15.75" hidden="1" customHeight="1">
      <c r="A598" s="4" t="s">
        <v>793</v>
      </c>
      <c r="B598" s="38"/>
      <c r="C598" s="38"/>
      <c r="D598" s="39"/>
      <c r="E598" s="39"/>
      <c r="F598" s="194"/>
      <c r="G598" s="194"/>
      <c r="H598" s="195"/>
      <c r="I598" s="195" t="s">
        <v>373</v>
      </c>
      <c r="J598" s="2">
        <v>655.8</v>
      </c>
      <c r="K598" s="2"/>
      <c r="L598" s="2"/>
      <c r="M598" s="2"/>
      <c r="N598" s="2">
        <f>SUM(J598:M598)</f>
        <v>655.8</v>
      </c>
      <c r="O598" s="2"/>
      <c r="P598" s="2"/>
      <c r="Q598" s="2"/>
      <c r="R598" s="60">
        <v>639</v>
      </c>
      <c r="S598" s="12"/>
      <c r="T598" s="13"/>
    </row>
    <row r="599" spans="1:20" s="14" customFormat="1" ht="18" hidden="1" customHeight="1">
      <c r="A599" s="4" t="s">
        <v>794</v>
      </c>
      <c r="B599" s="38"/>
      <c r="C599" s="38"/>
      <c r="D599" s="39"/>
      <c r="E599" s="39"/>
      <c r="F599" s="194"/>
      <c r="G599" s="194"/>
      <c r="H599" s="195"/>
      <c r="I599" s="195" t="s">
        <v>373</v>
      </c>
      <c r="J599" s="2">
        <v>320.5</v>
      </c>
      <c r="K599" s="2">
        <v>0</v>
      </c>
      <c r="L599" s="2"/>
      <c r="M599" s="2"/>
      <c r="N599" s="2">
        <f>SUM(J599:M599)</f>
        <v>320.5</v>
      </c>
      <c r="O599" s="2"/>
      <c r="P599" s="2"/>
      <c r="Q599" s="2"/>
      <c r="R599" s="60">
        <v>427.9</v>
      </c>
      <c r="S599" s="12"/>
      <c r="T599" s="13"/>
    </row>
    <row r="600" spans="1:20" s="19" customFormat="1" ht="39" hidden="1" customHeight="1">
      <c r="A600" s="82" t="s">
        <v>488</v>
      </c>
      <c r="B600" s="16" t="s">
        <v>229</v>
      </c>
      <c r="C600" s="16" t="s">
        <v>247</v>
      </c>
      <c r="D600" s="17" t="s">
        <v>123</v>
      </c>
      <c r="E600" s="17" t="s">
        <v>181</v>
      </c>
      <c r="F600" s="188" t="s">
        <v>114</v>
      </c>
      <c r="G600" s="188" t="s">
        <v>326</v>
      </c>
      <c r="H600" s="3" t="s">
        <v>487</v>
      </c>
      <c r="I600" s="3"/>
      <c r="J600" s="33">
        <f t="shared" ref="J600:K602" si="253">J601</f>
        <v>0</v>
      </c>
      <c r="K600" s="33">
        <f t="shared" si="253"/>
        <v>0</v>
      </c>
      <c r="L600" s="33">
        <f t="shared" ref="L600:R602" si="254">L601</f>
        <v>0</v>
      </c>
      <c r="M600" s="33">
        <f t="shared" si="254"/>
        <v>0</v>
      </c>
      <c r="N600" s="33">
        <f t="shared" si="254"/>
        <v>0</v>
      </c>
      <c r="O600" s="33">
        <f t="shared" si="254"/>
        <v>0</v>
      </c>
      <c r="P600" s="33">
        <f t="shared" si="254"/>
        <v>0</v>
      </c>
      <c r="Q600" s="33">
        <f t="shared" si="254"/>
        <v>0</v>
      </c>
      <c r="R600" s="33">
        <f t="shared" si="254"/>
        <v>0</v>
      </c>
      <c r="S600" s="12"/>
      <c r="T600" s="13"/>
    </row>
    <row r="601" spans="1:20" s="19" customFormat="1" ht="16.5" hidden="1" customHeight="1">
      <c r="A601" s="20" t="s">
        <v>132</v>
      </c>
      <c r="B601" s="16" t="s">
        <v>229</v>
      </c>
      <c r="C601" s="80" t="s">
        <v>247</v>
      </c>
      <c r="D601" s="87" t="s">
        <v>123</v>
      </c>
      <c r="E601" s="87" t="s">
        <v>181</v>
      </c>
      <c r="F601" s="229" t="s">
        <v>114</v>
      </c>
      <c r="G601" s="229" t="s">
        <v>326</v>
      </c>
      <c r="H601" s="204" t="s">
        <v>487</v>
      </c>
      <c r="I601" s="204" t="s">
        <v>133</v>
      </c>
      <c r="J601" s="34">
        <f t="shared" si="253"/>
        <v>0</v>
      </c>
      <c r="K601" s="34">
        <f t="shared" si="253"/>
        <v>0</v>
      </c>
      <c r="L601" s="34">
        <f t="shared" si="254"/>
        <v>0</v>
      </c>
      <c r="M601" s="34">
        <f t="shared" si="254"/>
        <v>0</v>
      </c>
      <c r="N601" s="34">
        <f t="shared" si="254"/>
        <v>0</v>
      </c>
      <c r="O601" s="34">
        <f t="shared" si="254"/>
        <v>0</v>
      </c>
      <c r="P601" s="34">
        <f t="shared" si="254"/>
        <v>0</v>
      </c>
      <c r="Q601" s="34">
        <f t="shared" si="254"/>
        <v>0</v>
      </c>
      <c r="R601" s="34">
        <f t="shared" si="254"/>
        <v>0</v>
      </c>
      <c r="S601" s="12"/>
      <c r="T601" s="13"/>
    </row>
    <row r="602" spans="1:20" s="14" customFormat="1" ht="23.25" hidden="1" customHeight="1">
      <c r="A602" s="189" t="s">
        <v>404</v>
      </c>
      <c r="B602" s="190" t="s">
        <v>229</v>
      </c>
      <c r="C602" s="190" t="s">
        <v>247</v>
      </c>
      <c r="D602" s="191" t="s">
        <v>123</v>
      </c>
      <c r="E602" s="191" t="s">
        <v>181</v>
      </c>
      <c r="F602" s="192" t="s">
        <v>114</v>
      </c>
      <c r="G602" s="192" t="s">
        <v>326</v>
      </c>
      <c r="H602" s="193" t="s">
        <v>487</v>
      </c>
      <c r="I602" s="193" t="s">
        <v>135</v>
      </c>
      <c r="J602" s="41">
        <f t="shared" si="253"/>
        <v>0</v>
      </c>
      <c r="K602" s="41">
        <f t="shared" si="253"/>
        <v>0</v>
      </c>
      <c r="L602" s="41">
        <f t="shared" si="254"/>
        <v>0</v>
      </c>
      <c r="M602" s="41">
        <f t="shared" si="254"/>
        <v>0</v>
      </c>
      <c r="N602" s="41">
        <f t="shared" si="254"/>
        <v>0</v>
      </c>
      <c r="O602" s="41">
        <f t="shared" si="254"/>
        <v>0</v>
      </c>
      <c r="P602" s="41">
        <f t="shared" si="254"/>
        <v>0</v>
      </c>
      <c r="Q602" s="41">
        <f t="shared" si="254"/>
        <v>0</v>
      </c>
      <c r="R602" s="41">
        <f t="shared" si="254"/>
        <v>0</v>
      </c>
      <c r="S602" s="12"/>
      <c r="T602" s="13"/>
    </row>
    <row r="603" spans="1:20" s="14" customFormat="1" ht="23.25" hidden="1" customHeight="1">
      <c r="A603" s="4"/>
      <c r="B603" s="38"/>
      <c r="C603" s="38"/>
      <c r="D603" s="39"/>
      <c r="E603" s="39"/>
      <c r="F603" s="194"/>
      <c r="G603" s="194"/>
      <c r="H603" s="195"/>
      <c r="I603" s="195" t="s">
        <v>373</v>
      </c>
      <c r="J603" s="2"/>
      <c r="K603" s="2">
        <v>0</v>
      </c>
      <c r="L603" s="2"/>
      <c r="M603" s="2"/>
      <c r="N603" s="2">
        <f>SUM(J603:M603)</f>
        <v>0</v>
      </c>
      <c r="O603" s="2"/>
      <c r="P603" s="2"/>
      <c r="Q603" s="2"/>
      <c r="R603" s="2"/>
      <c r="S603" s="12"/>
      <c r="T603" s="13"/>
    </row>
    <row r="604" spans="1:20" s="19" customFormat="1" ht="28.5" hidden="1" customHeight="1">
      <c r="A604" s="82" t="s">
        <v>796</v>
      </c>
      <c r="B604" s="16" t="s">
        <v>229</v>
      </c>
      <c r="C604" s="16" t="s">
        <v>247</v>
      </c>
      <c r="D604" s="17" t="s">
        <v>123</v>
      </c>
      <c r="E604" s="17" t="s">
        <v>181</v>
      </c>
      <c r="F604" s="188" t="s">
        <v>114</v>
      </c>
      <c r="G604" s="188" t="s">
        <v>326</v>
      </c>
      <c r="H604" s="3" t="s">
        <v>797</v>
      </c>
      <c r="I604" s="3"/>
      <c r="J604" s="33">
        <f t="shared" ref="J604:R605" si="255">J605</f>
        <v>655.8</v>
      </c>
      <c r="K604" s="33">
        <f t="shared" si="255"/>
        <v>0</v>
      </c>
      <c r="L604" s="33">
        <f t="shared" si="255"/>
        <v>0</v>
      </c>
      <c r="M604" s="33">
        <f t="shared" si="255"/>
        <v>0</v>
      </c>
      <c r="N604" s="33">
        <f t="shared" si="255"/>
        <v>655.8</v>
      </c>
      <c r="O604" s="33">
        <f t="shared" si="255"/>
        <v>0</v>
      </c>
      <c r="P604" s="33">
        <f t="shared" si="255"/>
        <v>0</v>
      </c>
      <c r="Q604" s="33">
        <f t="shared" si="255"/>
        <v>0</v>
      </c>
      <c r="R604" s="33">
        <f t="shared" si="255"/>
        <v>0</v>
      </c>
      <c r="S604" s="12"/>
      <c r="T604" s="13"/>
    </row>
    <row r="605" spans="1:20" s="19" customFormat="1" ht="26.25" hidden="1" customHeight="1">
      <c r="A605" s="20" t="s">
        <v>132</v>
      </c>
      <c r="B605" s="16" t="s">
        <v>229</v>
      </c>
      <c r="C605" s="80" t="s">
        <v>247</v>
      </c>
      <c r="D605" s="87" t="s">
        <v>123</v>
      </c>
      <c r="E605" s="87" t="s">
        <v>181</v>
      </c>
      <c r="F605" s="229" t="s">
        <v>114</v>
      </c>
      <c r="G605" s="229" t="s">
        <v>326</v>
      </c>
      <c r="H605" s="3" t="s">
        <v>797</v>
      </c>
      <c r="I605" s="204" t="s">
        <v>133</v>
      </c>
      <c r="J605" s="34">
        <f t="shared" si="255"/>
        <v>655.8</v>
      </c>
      <c r="K605" s="34">
        <f t="shared" si="255"/>
        <v>0</v>
      </c>
      <c r="L605" s="34">
        <f t="shared" si="255"/>
        <v>0</v>
      </c>
      <c r="M605" s="34">
        <f t="shared" si="255"/>
        <v>0</v>
      </c>
      <c r="N605" s="34">
        <f t="shared" si="255"/>
        <v>655.8</v>
      </c>
      <c r="O605" s="34">
        <f t="shared" si="255"/>
        <v>0</v>
      </c>
      <c r="P605" s="34">
        <f t="shared" si="255"/>
        <v>0</v>
      </c>
      <c r="Q605" s="34">
        <f t="shared" si="255"/>
        <v>0</v>
      </c>
      <c r="R605" s="34">
        <f t="shared" si="255"/>
        <v>0</v>
      </c>
      <c r="S605" s="12"/>
      <c r="T605" s="13"/>
    </row>
    <row r="606" spans="1:20" s="14" customFormat="1" ht="23.25" hidden="1" customHeight="1">
      <c r="A606" s="189" t="s">
        <v>404</v>
      </c>
      <c r="B606" s="190" t="s">
        <v>229</v>
      </c>
      <c r="C606" s="190" t="s">
        <v>247</v>
      </c>
      <c r="D606" s="191" t="s">
        <v>123</v>
      </c>
      <c r="E606" s="191" t="s">
        <v>181</v>
      </c>
      <c r="F606" s="192" t="s">
        <v>114</v>
      </c>
      <c r="G606" s="192" t="s">
        <v>326</v>
      </c>
      <c r="H606" s="3" t="s">
        <v>797</v>
      </c>
      <c r="I606" s="193" t="s">
        <v>135</v>
      </c>
      <c r="J606" s="41">
        <f t="shared" ref="J606:R606" si="256">SUM(J607:J607)</f>
        <v>655.8</v>
      </c>
      <c r="K606" s="41">
        <f t="shared" si="256"/>
        <v>0</v>
      </c>
      <c r="L606" s="41">
        <f t="shared" si="256"/>
        <v>0</v>
      </c>
      <c r="M606" s="41">
        <f t="shared" si="256"/>
        <v>0</v>
      </c>
      <c r="N606" s="41">
        <f t="shared" si="256"/>
        <v>655.8</v>
      </c>
      <c r="O606" s="41">
        <f t="shared" si="256"/>
        <v>0</v>
      </c>
      <c r="P606" s="41">
        <f t="shared" si="256"/>
        <v>0</v>
      </c>
      <c r="Q606" s="41">
        <f t="shared" si="256"/>
        <v>0</v>
      </c>
      <c r="R606" s="41">
        <f t="shared" si="256"/>
        <v>0</v>
      </c>
      <c r="S606" s="12"/>
      <c r="T606" s="13"/>
    </row>
    <row r="607" spans="1:20" s="14" customFormat="1" ht="22.5" hidden="1" customHeight="1">
      <c r="A607" s="4"/>
      <c r="B607" s="38"/>
      <c r="C607" s="38"/>
      <c r="D607" s="39"/>
      <c r="E607" s="39"/>
      <c r="F607" s="194"/>
      <c r="G607" s="194"/>
      <c r="H607" s="195"/>
      <c r="I607" s="195" t="s">
        <v>373</v>
      </c>
      <c r="J607" s="2">
        <v>655.8</v>
      </c>
      <c r="K607" s="2"/>
      <c r="L607" s="2"/>
      <c r="M607" s="2"/>
      <c r="N607" s="2">
        <f>SUM(J607:M607)</f>
        <v>655.8</v>
      </c>
      <c r="O607" s="2"/>
      <c r="P607" s="2"/>
      <c r="Q607" s="2"/>
      <c r="R607" s="2"/>
      <c r="S607" s="12"/>
      <c r="T607" s="13"/>
    </row>
    <row r="608" spans="1:20" s="19" customFormat="1" ht="39" customHeight="1">
      <c r="A608" s="82" t="s">
        <v>798</v>
      </c>
      <c r="B608" s="16" t="s">
        <v>229</v>
      </c>
      <c r="C608" s="16" t="s">
        <v>247</v>
      </c>
      <c r="D608" s="17" t="s">
        <v>123</v>
      </c>
      <c r="E608" s="17" t="s">
        <v>181</v>
      </c>
      <c r="F608" s="188" t="s">
        <v>114</v>
      </c>
      <c r="G608" s="188" t="s">
        <v>326</v>
      </c>
      <c r="H608" s="3" t="s">
        <v>799</v>
      </c>
      <c r="I608" s="3"/>
      <c r="J608" s="33">
        <f t="shared" ref="J608:R610" si="257">J609</f>
        <v>0</v>
      </c>
      <c r="K608" s="33">
        <f t="shared" si="257"/>
        <v>0</v>
      </c>
      <c r="L608" s="33">
        <f t="shared" si="257"/>
        <v>0</v>
      </c>
      <c r="M608" s="33">
        <f t="shared" si="257"/>
        <v>0</v>
      </c>
      <c r="N608" s="33">
        <f t="shared" si="257"/>
        <v>0</v>
      </c>
      <c r="O608" s="33">
        <f t="shared" si="257"/>
        <v>0</v>
      </c>
      <c r="P608" s="33">
        <f t="shared" si="257"/>
        <v>0</v>
      </c>
      <c r="Q608" s="33">
        <f t="shared" si="257"/>
        <v>0</v>
      </c>
      <c r="R608" s="33">
        <f t="shared" si="257"/>
        <v>92.7</v>
      </c>
      <c r="S608" s="12"/>
      <c r="T608" s="13"/>
    </row>
    <row r="609" spans="1:20" s="19" customFormat="1" ht="16.5" customHeight="1">
      <c r="A609" s="20" t="s">
        <v>132</v>
      </c>
      <c r="B609" s="16" t="s">
        <v>229</v>
      </c>
      <c r="C609" s="80" t="s">
        <v>247</v>
      </c>
      <c r="D609" s="87" t="s">
        <v>123</v>
      </c>
      <c r="E609" s="87" t="s">
        <v>181</v>
      </c>
      <c r="F609" s="229" t="s">
        <v>114</v>
      </c>
      <c r="G609" s="229" t="s">
        <v>326</v>
      </c>
      <c r="H609" s="3" t="s">
        <v>799</v>
      </c>
      <c r="I609" s="204" t="s">
        <v>133</v>
      </c>
      <c r="J609" s="34">
        <f t="shared" si="257"/>
        <v>0</v>
      </c>
      <c r="K609" s="34">
        <f t="shared" si="257"/>
        <v>0</v>
      </c>
      <c r="L609" s="34">
        <f t="shared" si="257"/>
        <v>0</v>
      </c>
      <c r="M609" s="34">
        <f t="shared" si="257"/>
        <v>0</v>
      </c>
      <c r="N609" s="34">
        <f t="shared" si="257"/>
        <v>0</v>
      </c>
      <c r="O609" s="34">
        <f t="shared" si="257"/>
        <v>0</v>
      </c>
      <c r="P609" s="34">
        <f t="shared" si="257"/>
        <v>0</v>
      </c>
      <c r="Q609" s="34">
        <f t="shared" si="257"/>
        <v>0</v>
      </c>
      <c r="R609" s="34">
        <f t="shared" si="257"/>
        <v>92.7</v>
      </c>
      <c r="S609" s="12"/>
      <c r="T609" s="13"/>
    </row>
    <row r="610" spans="1:20" s="14" customFormat="1" ht="23.25" customHeight="1">
      <c r="A610" s="189" t="s">
        <v>404</v>
      </c>
      <c r="B610" s="190" t="s">
        <v>229</v>
      </c>
      <c r="C610" s="190" t="s">
        <v>247</v>
      </c>
      <c r="D610" s="191" t="s">
        <v>123</v>
      </c>
      <c r="E610" s="191" t="s">
        <v>181</v>
      </c>
      <c r="F610" s="192" t="s">
        <v>114</v>
      </c>
      <c r="G610" s="192" t="s">
        <v>326</v>
      </c>
      <c r="H610" s="3" t="s">
        <v>799</v>
      </c>
      <c r="I610" s="193" t="s">
        <v>135</v>
      </c>
      <c r="J610" s="41">
        <f t="shared" si="257"/>
        <v>0</v>
      </c>
      <c r="K610" s="41">
        <f t="shared" si="257"/>
        <v>0</v>
      </c>
      <c r="L610" s="41">
        <f t="shared" si="257"/>
        <v>0</v>
      </c>
      <c r="M610" s="41">
        <f t="shared" si="257"/>
        <v>0</v>
      </c>
      <c r="N610" s="41">
        <f t="shared" si="257"/>
        <v>0</v>
      </c>
      <c r="O610" s="41">
        <f t="shared" si="257"/>
        <v>0</v>
      </c>
      <c r="P610" s="41">
        <f t="shared" si="257"/>
        <v>0</v>
      </c>
      <c r="Q610" s="41">
        <f t="shared" si="257"/>
        <v>0</v>
      </c>
      <c r="R610" s="41">
        <f t="shared" si="257"/>
        <v>92.7</v>
      </c>
      <c r="S610" s="12"/>
      <c r="T610" s="13"/>
    </row>
    <row r="611" spans="1:20" s="14" customFormat="1" ht="17.25" hidden="1" customHeight="1">
      <c r="A611" s="4" t="s">
        <v>800</v>
      </c>
      <c r="B611" s="38"/>
      <c r="C611" s="38"/>
      <c r="D611" s="39"/>
      <c r="E611" s="39"/>
      <c r="F611" s="194"/>
      <c r="G611" s="194"/>
      <c r="H611" s="195"/>
      <c r="I611" s="195" t="s">
        <v>373</v>
      </c>
      <c r="J611" s="2"/>
      <c r="K611" s="2">
        <v>0</v>
      </c>
      <c r="L611" s="2"/>
      <c r="M611" s="2"/>
      <c r="N611" s="2">
        <f>SUM(J611:M611)</f>
        <v>0</v>
      </c>
      <c r="O611" s="2"/>
      <c r="P611" s="2"/>
      <c r="Q611" s="2"/>
      <c r="R611" s="2">
        <v>92.7</v>
      </c>
      <c r="S611" s="12"/>
      <c r="T611" s="13"/>
    </row>
    <row r="612" spans="1:20" s="19" customFormat="1" ht="18" customHeight="1">
      <c r="A612" s="76" t="s">
        <v>256</v>
      </c>
      <c r="B612" s="77" t="s">
        <v>229</v>
      </c>
      <c r="C612" s="77" t="s">
        <v>247</v>
      </c>
      <c r="D612" s="77" t="s">
        <v>247</v>
      </c>
      <c r="E612" s="355"/>
      <c r="F612" s="356"/>
      <c r="G612" s="356"/>
      <c r="H612" s="357"/>
      <c r="I612" s="80"/>
      <c r="J612" s="234">
        <f>J613+J632</f>
        <v>10376.5</v>
      </c>
      <c r="K612" s="234">
        <f>K613+K632</f>
        <v>-382.50000000000045</v>
      </c>
      <c r="L612" s="234">
        <f t="shared" ref="L612:R612" si="258">L613+L632</f>
        <v>0</v>
      </c>
      <c r="M612" s="234">
        <f t="shared" si="258"/>
        <v>0</v>
      </c>
      <c r="N612" s="234">
        <f t="shared" si="258"/>
        <v>9993.9999999999982</v>
      </c>
      <c r="O612" s="234">
        <f t="shared" si="258"/>
        <v>0</v>
      </c>
      <c r="P612" s="234">
        <f t="shared" si="258"/>
        <v>0</v>
      </c>
      <c r="Q612" s="234">
        <f t="shared" si="258"/>
        <v>0</v>
      </c>
      <c r="R612" s="234">
        <f t="shared" si="258"/>
        <v>10705.099999999999</v>
      </c>
      <c r="S612" s="12"/>
      <c r="T612" s="13"/>
    </row>
    <row r="613" spans="1:20" s="15" customFormat="1" ht="42" customHeight="1">
      <c r="A613" s="176" t="s">
        <v>434</v>
      </c>
      <c r="B613" s="177" t="s">
        <v>229</v>
      </c>
      <c r="C613" s="177" t="s">
        <v>247</v>
      </c>
      <c r="D613" s="178" t="s">
        <v>247</v>
      </c>
      <c r="E613" s="178" t="s">
        <v>111</v>
      </c>
      <c r="F613" s="179" t="s">
        <v>114</v>
      </c>
      <c r="G613" s="179" t="s">
        <v>326</v>
      </c>
      <c r="H613" s="180" t="s">
        <v>327</v>
      </c>
      <c r="I613" s="180"/>
      <c r="J613" s="181">
        <f t="shared" ref="J613:R613" si="259">J614</f>
        <v>10376.5</v>
      </c>
      <c r="K613" s="181">
        <f t="shared" si="259"/>
        <v>-382.50000000000045</v>
      </c>
      <c r="L613" s="181">
        <f t="shared" si="259"/>
        <v>0</v>
      </c>
      <c r="M613" s="181">
        <f t="shared" si="259"/>
        <v>0</v>
      </c>
      <c r="N613" s="181">
        <f t="shared" si="259"/>
        <v>9993.9999999999982</v>
      </c>
      <c r="O613" s="181">
        <f t="shared" si="259"/>
        <v>0</v>
      </c>
      <c r="P613" s="181">
        <f t="shared" si="259"/>
        <v>0</v>
      </c>
      <c r="Q613" s="181">
        <f t="shared" si="259"/>
        <v>0</v>
      </c>
      <c r="R613" s="181">
        <f t="shared" si="259"/>
        <v>10705.099999999999</v>
      </c>
      <c r="S613" s="12"/>
      <c r="T613" s="13"/>
    </row>
    <row r="614" spans="1:20" s="187" customFormat="1" ht="87" customHeight="1">
      <c r="A614" s="20" t="s">
        <v>435</v>
      </c>
      <c r="B614" s="182" t="s">
        <v>229</v>
      </c>
      <c r="C614" s="182" t="s">
        <v>247</v>
      </c>
      <c r="D614" s="183" t="s">
        <v>247</v>
      </c>
      <c r="E614" s="183" t="s">
        <v>111</v>
      </c>
      <c r="F614" s="184" t="s">
        <v>116</v>
      </c>
      <c r="G614" s="184" t="s">
        <v>326</v>
      </c>
      <c r="H614" s="185" t="s">
        <v>327</v>
      </c>
      <c r="I614" s="185"/>
      <c r="J614" s="186">
        <f t="shared" ref="J614:Q614" si="260">J620</f>
        <v>10376.5</v>
      </c>
      <c r="K614" s="186">
        <f t="shared" si="260"/>
        <v>-382.50000000000045</v>
      </c>
      <c r="L614" s="186">
        <f t="shared" si="260"/>
        <v>0</v>
      </c>
      <c r="M614" s="186">
        <f t="shared" si="260"/>
        <v>0</v>
      </c>
      <c r="N614" s="186">
        <f t="shared" si="260"/>
        <v>9993.9999999999982</v>
      </c>
      <c r="O614" s="186">
        <f t="shared" si="260"/>
        <v>0</v>
      </c>
      <c r="P614" s="186">
        <f t="shared" si="260"/>
        <v>0</v>
      </c>
      <c r="Q614" s="186">
        <f t="shared" si="260"/>
        <v>0</v>
      </c>
      <c r="R614" s="186">
        <f>R620+R615</f>
        <v>10705.099999999999</v>
      </c>
      <c r="S614" s="12"/>
      <c r="T614" s="13"/>
    </row>
    <row r="615" spans="1:20" s="15" customFormat="1" ht="38.450000000000003" customHeight="1">
      <c r="A615" s="20" t="s">
        <v>144</v>
      </c>
      <c r="B615" s="16" t="s">
        <v>229</v>
      </c>
      <c r="C615" s="16" t="s">
        <v>247</v>
      </c>
      <c r="D615" s="17" t="s">
        <v>247</v>
      </c>
      <c r="E615" s="28" t="s">
        <v>111</v>
      </c>
      <c r="F615" s="29" t="s">
        <v>116</v>
      </c>
      <c r="G615" s="29" t="s">
        <v>326</v>
      </c>
      <c r="H615" s="1" t="s">
        <v>21</v>
      </c>
      <c r="I615" s="18"/>
      <c r="J615" s="32">
        <f t="shared" ref="J615:R616" si="261">J616</f>
        <v>0</v>
      </c>
      <c r="K615" s="32">
        <f t="shared" si="261"/>
        <v>0</v>
      </c>
      <c r="L615" s="32">
        <f t="shared" si="261"/>
        <v>0</v>
      </c>
      <c r="M615" s="32">
        <f t="shared" si="261"/>
        <v>5</v>
      </c>
      <c r="N615" s="32">
        <f t="shared" si="261"/>
        <v>5</v>
      </c>
      <c r="O615" s="32">
        <f t="shared" si="261"/>
        <v>0</v>
      </c>
      <c r="P615" s="32">
        <f t="shared" si="261"/>
        <v>0</v>
      </c>
      <c r="Q615" s="32">
        <f t="shared" si="261"/>
        <v>0</v>
      </c>
      <c r="R615" s="32">
        <f t="shared" si="261"/>
        <v>5</v>
      </c>
      <c r="S615" s="12"/>
      <c r="T615" s="13"/>
    </row>
    <row r="616" spans="1:20" s="15" customFormat="1" ht="26.25" customHeight="1">
      <c r="A616" s="20" t="s">
        <v>132</v>
      </c>
      <c r="B616" s="16" t="s">
        <v>229</v>
      </c>
      <c r="C616" s="16" t="s">
        <v>247</v>
      </c>
      <c r="D616" s="17" t="s">
        <v>247</v>
      </c>
      <c r="E616" s="28" t="s">
        <v>111</v>
      </c>
      <c r="F616" s="29" t="s">
        <v>116</v>
      </c>
      <c r="G616" s="29" t="s">
        <v>326</v>
      </c>
      <c r="H616" s="1" t="s">
        <v>21</v>
      </c>
      <c r="I616" s="18">
        <v>200</v>
      </c>
      <c r="J616" s="32">
        <f t="shared" si="261"/>
        <v>0</v>
      </c>
      <c r="K616" s="32">
        <f t="shared" si="261"/>
        <v>0</v>
      </c>
      <c r="L616" s="32">
        <f t="shared" si="261"/>
        <v>0</v>
      </c>
      <c r="M616" s="32">
        <f t="shared" si="261"/>
        <v>5</v>
      </c>
      <c r="N616" s="32">
        <f t="shared" si="261"/>
        <v>5</v>
      </c>
      <c r="O616" s="32">
        <f t="shared" si="261"/>
        <v>0</v>
      </c>
      <c r="P616" s="32">
        <f t="shared" si="261"/>
        <v>0</v>
      </c>
      <c r="Q616" s="32">
        <f t="shared" si="261"/>
        <v>0</v>
      </c>
      <c r="R616" s="32">
        <f t="shared" si="261"/>
        <v>5</v>
      </c>
      <c r="S616" s="12"/>
      <c r="T616" s="13"/>
    </row>
    <row r="617" spans="1:20" s="217" customFormat="1" ht="24" customHeight="1">
      <c r="A617" s="189" t="s">
        <v>134</v>
      </c>
      <c r="B617" s="190" t="s">
        <v>229</v>
      </c>
      <c r="C617" s="190" t="s">
        <v>247</v>
      </c>
      <c r="D617" s="191" t="s">
        <v>247</v>
      </c>
      <c r="E617" s="209" t="s">
        <v>111</v>
      </c>
      <c r="F617" s="210" t="s">
        <v>116</v>
      </c>
      <c r="G617" s="210" t="s">
        <v>326</v>
      </c>
      <c r="H617" s="211" t="s">
        <v>21</v>
      </c>
      <c r="I617" s="62">
        <v>240</v>
      </c>
      <c r="J617" s="205">
        <f>J618+J619</f>
        <v>0</v>
      </c>
      <c r="K617" s="205">
        <f>K618+K619</f>
        <v>0</v>
      </c>
      <c r="L617" s="205">
        <f t="shared" ref="L617:R617" si="262">L618+L619</f>
        <v>0</v>
      </c>
      <c r="M617" s="205">
        <f t="shared" si="262"/>
        <v>5</v>
      </c>
      <c r="N617" s="205">
        <f t="shared" si="262"/>
        <v>5</v>
      </c>
      <c r="O617" s="205">
        <f t="shared" si="262"/>
        <v>0</v>
      </c>
      <c r="P617" s="205">
        <f t="shared" si="262"/>
        <v>0</v>
      </c>
      <c r="Q617" s="205">
        <f t="shared" si="262"/>
        <v>0</v>
      </c>
      <c r="R617" s="205">
        <f t="shared" si="262"/>
        <v>5</v>
      </c>
      <c r="S617" s="12"/>
      <c r="T617" s="13"/>
    </row>
    <row r="618" spans="1:20" s="14" customFormat="1" ht="15" hidden="1" customHeight="1">
      <c r="A618" s="4" t="s">
        <v>374</v>
      </c>
      <c r="B618" s="5"/>
      <c r="C618" s="5"/>
      <c r="D618" s="6"/>
      <c r="E618" s="7"/>
      <c r="F618" s="8"/>
      <c r="G618" s="8"/>
      <c r="H618" s="9"/>
      <c r="I618" s="10" t="s">
        <v>372</v>
      </c>
      <c r="J618" s="2"/>
      <c r="K618" s="2"/>
      <c r="L618" s="2"/>
      <c r="M618" s="2">
        <v>5</v>
      </c>
      <c r="N618" s="2">
        <f>SUM(J618:M618)</f>
        <v>5</v>
      </c>
      <c r="O618" s="2"/>
      <c r="P618" s="2"/>
      <c r="Q618" s="2"/>
      <c r="R618" s="2">
        <v>5</v>
      </c>
      <c r="S618" s="12"/>
      <c r="T618" s="13"/>
    </row>
    <row r="619" spans="1:20" s="14" customFormat="1" ht="15" hidden="1" customHeight="1">
      <c r="A619" s="4" t="s">
        <v>375</v>
      </c>
      <c r="B619" s="5"/>
      <c r="C619" s="5"/>
      <c r="D619" s="6"/>
      <c r="E619" s="7"/>
      <c r="F619" s="8"/>
      <c r="G619" s="8"/>
      <c r="H619" s="9"/>
      <c r="I619" s="10" t="s">
        <v>373</v>
      </c>
      <c r="J619" s="2"/>
      <c r="K619" s="2"/>
      <c r="L619" s="2"/>
      <c r="M619" s="2"/>
      <c r="N619" s="2">
        <f>SUM(J619:M619)</f>
        <v>0</v>
      </c>
      <c r="O619" s="2"/>
      <c r="P619" s="2"/>
      <c r="Q619" s="2"/>
      <c r="R619" s="2"/>
      <c r="S619" s="12"/>
      <c r="T619" s="13"/>
    </row>
    <row r="620" spans="1:20" s="25" customFormat="1" ht="24" customHeight="1">
      <c r="A620" s="82" t="s">
        <v>257</v>
      </c>
      <c r="B620" s="16" t="s">
        <v>229</v>
      </c>
      <c r="C620" s="16" t="s">
        <v>247</v>
      </c>
      <c r="D620" s="17" t="s">
        <v>247</v>
      </c>
      <c r="E620" s="17" t="s">
        <v>111</v>
      </c>
      <c r="F620" s="188" t="s">
        <v>116</v>
      </c>
      <c r="G620" s="188" t="s">
        <v>326</v>
      </c>
      <c r="H620" s="3" t="s">
        <v>353</v>
      </c>
      <c r="I620" s="3"/>
      <c r="J620" s="33">
        <f>J621+J626+J630</f>
        <v>10376.5</v>
      </c>
      <c r="K620" s="33">
        <f>K621+K626+K630</f>
        <v>-382.50000000000045</v>
      </c>
      <c r="L620" s="33">
        <f t="shared" ref="L620:R620" si="263">L621+L626+L630</f>
        <v>0</v>
      </c>
      <c r="M620" s="33">
        <f t="shared" si="263"/>
        <v>0</v>
      </c>
      <c r="N620" s="33">
        <f t="shared" si="263"/>
        <v>9993.9999999999982</v>
      </c>
      <c r="O620" s="33">
        <f t="shared" si="263"/>
        <v>0</v>
      </c>
      <c r="P620" s="33">
        <f t="shared" si="263"/>
        <v>0</v>
      </c>
      <c r="Q620" s="33">
        <f t="shared" si="263"/>
        <v>0</v>
      </c>
      <c r="R620" s="33">
        <f t="shared" si="263"/>
        <v>10700.099999999999</v>
      </c>
      <c r="S620" s="12"/>
      <c r="T620" s="13"/>
    </row>
    <row r="621" spans="1:20" s="19" customFormat="1" ht="48.75" customHeight="1">
      <c r="A621" s="20" t="s">
        <v>118</v>
      </c>
      <c r="B621" s="16" t="s">
        <v>229</v>
      </c>
      <c r="C621" s="16" t="s">
        <v>247</v>
      </c>
      <c r="D621" s="17" t="s">
        <v>247</v>
      </c>
      <c r="E621" s="17" t="s">
        <v>111</v>
      </c>
      <c r="F621" s="188" t="s">
        <v>116</v>
      </c>
      <c r="G621" s="188" t="s">
        <v>326</v>
      </c>
      <c r="H621" s="3" t="s">
        <v>353</v>
      </c>
      <c r="I621" s="3" t="s">
        <v>119</v>
      </c>
      <c r="J621" s="33">
        <f>J622</f>
        <v>9974.7000000000007</v>
      </c>
      <c r="K621" s="33">
        <f>K622</f>
        <v>-382.50000000000045</v>
      </c>
      <c r="L621" s="33">
        <f t="shared" ref="L621:R621" si="264">L622</f>
        <v>0</v>
      </c>
      <c r="M621" s="33">
        <f t="shared" si="264"/>
        <v>0</v>
      </c>
      <c r="N621" s="33">
        <f t="shared" si="264"/>
        <v>9592.1999999999989</v>
      </c>
      <c r="O621" s="33">
        <f t="shared" si="264"/>
        <v>0</v>
      </c>
      <c r="P621" s="33">
        <f t="shared" si="264"/>
        <v>0</v>
      </c>
      <c r="Q621" s="33">
        <f t="shared" si="264"/>
        <v>0</v>
      </c>
      <c r="R621" s="33">
        <f t="shared" si="264"/>
        <v>10261.599999999999</v>
      </c>
      <c r="S621" s="12"/>
      <c r="T621" s="13"/>
    </row>
    <row r="622" spans="1:20" s="85" customFormat="1" ht="15.75" customHeight="1">
      <c r="A622" s="189" t="s">
        <v>120</v>
      </c>
      <c r="B622" s="190" t="s">
        <v>229</v>
      </c>
      <c r="C622" s="190" t="s">
        <v>247</v>
      </c>
      <c r="D622" s="191" t="s">
        <v>247</v>
      </c>
      <c r="E622" s="191" t="s">
        <v>111</v>
      </c>
      <c r="F622" s="192" t="s">
        <v>116</v>
      </c>
      <c r="G622" s="192" t="s">
        <v>326</v>
      </c>
      <c r="H622" s="193" t="s">
        <v>353</v>
      </c>
      <c r="I622" s="193" t="s">
        <v>121</v>
      </c>
      <c r="J622" s="41">
        <f>J623+J624+J625</f>
        <v>9974.7000000000007</v>
      </c>
      <c r="K622" s="41">
        <f>K623+K624+K625</f>
        <v>-382.50000000000045</v>
      </c>
      <c r="L622" s="41">
        <f t="shared" ref="L622:R622" si="265">L623+L624+L625</f>
        <v>0</v>
      </c>
      <c r="M622" s="41">
        <f t="shared" si="265"/>
        <v>0</v>
      </c>
      <c r="N622" s="41">
        <f t="shared" si="265"/>
        <v>9592.1999999999989</v>
      </c>
      <c r="O622" s="41">
        <f t="shared" si="265"/>
        <v>0</v>
      </c>
      <c r="P622" s="41">
        <f t="shared" si="265"/>
        <v>0</v>
      </c>
      <c r="Q622" s="41">
        <f t="shared" si="265"/>
        <v>0</v>
      </c>
      <c r="R622" s="41">
        <f t="shared" si="265"/>
        <v>10261.599999999999</v>
      </c>
      <c r="S622" s="12"/>
      <c r="T622" s="13"/>
    </row>
    <row r="623" spans="1:20" s="14" customFormat="1" ht="13.5" hidden="1" customHeight="1">
      <c r="A623" s="4" t="s">
        <v>380</v>
      </c>
      <c r="B623" s="38"/>
      <c r="C623" s="38"/>
      <c r="D623" s="39"/>
      <c r="E623" s="39"/>
      <c r="F623" s="194"/>
      <c r="G623" s="194"/>
      <c r="H623" s="206"/>
      <c r="I623" s="195" t="s">
        <v>369</v>
      </c>
      <c r="J623" s="2">
        <v>7655.5</v>
      </c>
      <c r="K623" s="2">
        <f>7361.7-J623</f>
        <v>-293.80000000000018</v>
      </c>
      <c r="L623" s="2"/>
      <c r="M623" s="2"/>
      <c r="N623" s="2">
        <f>SUM(J623:M623)</f>
        <v>7361.7</v>
      </c>
      <c r="O623" s="2"/>
      <c r="P623" s="2"/>
      <c r="Q623" s="2"/>
      <c r="R623" s="2">
        <v>7842.4</v>
      </c>
      <c r="S623" s="12"/>
      <c r="T623" s="13"/>
    </row>
    <row r="624" spans="1:20" s="14" customFormat="1" ht="13.5" hidden="1" customHeight="1">
      <c r="A624" s="4" t="s">
        <v>381</v>
      </c>
      <c r="B624" s="38"/>
      <c r="C624" s="38"/>
      <c r="D624" s="39"/>
      <c r="E624" s="39"/>
      <c r="F624" s="194"/>
      <c r="G624" s="194"/>
      <c r="H624" s="195"/>
      <c r="I624" s="195" t="s">
        <v>371</v>
      </c>
      <c r="J624" s="2">
        <v>31.4</v>
      </c>
      <c r="K624" s="2"/>
      <c r="L624" s="2"/>
      <c r="M624" s="2"/>
      <c r="N624" s="2">
        <f>SUM(J624:M624)</f>
        <v>31.4</v>
      </c>
      <c r="O624" s="2"/>
      <c r="P624" s="2"/>
      <c r="Q624" s="2"/>
      <c r="R624" s="2">
        <v>75.2</v>
      </c>
      <c r="S624" s="12"/>
      <c r="T624" s="13"/>
    </row>
    <row r="625" spans="1:20" s="14" customFormat="1" ht="13.5" hidden="1" customHeight="1">
      <c r="A625" s="4" t="s">
        <v>382</v>
      </c>
      <c r="B625" s="38"/>
      <c r="C625" s="38"/>
      <c r="D625" s="39"/>
      <c r="E625" s="39"/>
      <c r="F625" s="194"/>
      <c r="G625" s="194"/>
      <c r="H625" s="206"/>
      <c r="I625" s="195" t="s">
        <v>370</v>
      </c>
      <c r="J625" s="2">
        <v>2287.8000000000002</v>
      </c>
      <c r="K625" s="2">
        <f>2199.1-J625</f>
        <v>-88.700000000000273</v>
      </c>
      <c r="L625" s="2"/>
      <c r="M625" s="2"/>
      <c r="N625" s="2">
        <f>SUM(J625:M625)</f>
        <v>2199.1</v>
      </c>
      <c r="O625" s="2"/>
      <c r="P625" s="2"/>
      <c r="Q625" s="2"/>
      <c r="R625" s="2">
        <v>2344</v>
      </c>
      <c r="S625" s="12"/>
      <c r="T625" s="13"/>
    </row>
    <row r="626" spans="1:20" s="19" customFormat="1" ht="21.75" customHeight="1">
      <c r="A626" s="20" t="s">
        <v>132</v>
      </c>
      <c r="B626" s="80" t="s">
        <v>229</v>
      </c>
      <c r="C626" s="80" t="s">
        <v>247</v>
      </c>
      <c r="D626" s="87" t="s">
        <v>247</v>
      </c>
      <c r="E626" s="28" t="s">
        <v>111</v>
      </c>
      <c r="F626" s="29" t="s">
        <v>116</v>
      </c>
      <c r="G626" s="29" t="s">
        <v>326</v>
      </c>
      <c r="H626" s="1" t="s">
        <v>353</v>
      </c>
      <c r="I626" s="204" t="s">
        <v>133</v>
      </c>
      <c r="J626" s="34">
        <f>J627</f>
        <v>401.79999999999995</v>
      </c>
      <c r="K626" s="34">
        <f>K627</f>
        <v>0</v>
      </c>
      <c r="L626" s="34">
        <f t="shared" ref="L626:R626" si="266">L627</f>
        <v>0</v>
      </c>
      <c r="M626" s="34">
        <f t="shared" si="266"/>
        <v>0</v>
      </c>
      <c r="N626" s="34">
        <f t="shared" si="266"/>
        <v>401.79999999999995</v>
      </c>
      <c r="O626" s="34">
        <f t="shared" si="266"/>
        <v>0</v>
      </c>
      <c r="P626" s="34">
        <f t="shared" si="266"/>
        <v>0</v>
      </c>
      <c r="Q626" s="34">
        <f t="shared" si="266"/>
        <v>0</v>
      </c>
      <c r="R626" s="34">
        <f t="shared" si="266"/>
        <v>438.5</v>
      </c>
      <c r="S626" s="12"/>
      <c r="T626" s="13"/>
    </row>
    <row r="627" spans="1:20" s="85" customFormat="1" ht="24" customHeight="1">
      <c r="A627" s="189" t="s">
        <v>134</v>
      </c>
      <c r="B627" s="207" t="s">
        <v>229</v>
      </c>
      <c r="C627" s="207" t="s">
        <v>247</v>
      </c>
      <c r="D627" s="208" t="s">
        <v>247</v>
      </c>
      <c r="E627" s="209" t="s">
        <v>111</v>
      </c>
      <c r="F627" s="210" t="s">
        <v>116</v>
      </c>
      <c r="G627" s="210" t="s">
        <v>326</v>
      </c>
      <c r="H627" s="211" t="s">
        <v>353</v>
      </c>
      <c r="I627" s="212" t="s">
        <v>135</v>
      </c>
      <c r="J627" s="42">
        <f>J628+J629</f>
        <v>401.79999999999995</v>
      </c>
      <c r="K627" s="42">
        <f>K628+K629</f>
        <v>0</v>
      </c>
      <c r="L627" s="42">
        <f t="shared" ref="L627:R627" si="267">L628+L629</f>
        <v>0</v>
      </c>
      <c r="M627" s="42">
        <f t="shared" si="267"/>
        <v>0</v>
      </c>
      <c r="N627" s="42">
        <f t="shared" si="267"/>
        <v>401.79999999999995</v>
      </c>
      <c r="O627" s="42">
        <f t="shared" si="267"/>
        <v>0</v>
      </c>
      <c r="P627" s="42">
        <f t="shared" si="267"/>
        <v>0</v>
      </c>
      <c r="Q627" s="42">
        <f t="shared" si="267"/>
        <v>0</v>
      </c>
      <c r="R627" s="42">
        <f t="shared" si="267"/>
        <v>438.5</v>
      </c>
      <c r="S627" s="12"/>
      <c r="T627" s="13"/>
    </row>
    <row r="628" spans="1:20" s="14" customFormat="1" ht="15" hidden="1" customHeight="1">
      <c r="A628" s="4" t="s">
        <v>374</v>
      </c>
      <c r="B628" s="5"/>
      <c r="C628" s="5"/>
      <c r="D628" s="6"/>
      <c r="E628" s="7"/>
      <c r="F628" s="8"/>
      <c r="G628" s="8"/>
      <c r="H628" s="9"/>
      <c r="I628" s="10" t="s">
        <v>372</v>
      </c>
      <c r="J628" s="2">
        <v>170.7</v>
      </c>
      <c r="K628" s="2"/>
      <c r="L628" s="2"/>
      <c r="M628" s="2"/>
      <c r="N628" s="2">
        <f>SUM(J628:M628)</f>
        <v>170.7</v>
      </c>
      <c r="O628" s="2"/>
      <c r="P628" s="2"/>
      <c r="Q628" s="2"/>
      <c r="R628" s="2">
        <v>180.1</v>
      </c>
      <c r="S628" s="12"/>
      <c r="T628" s="13"/>
    </row>
    <row r="629" spans="1:20" s="14" customFormat="1" ht="15" hidden="1" customHeight="1">
      <c r="A629" s="4" t="s">
        <v>375</v>
      </c>
      <c r="B629" s="5"/>
      <c r="C629" s="5"/>
      <c r="D629" s="6"/>
      <c r="E629" s="7"/>
      <c r="F629" s="8"/>
      <c r="G629" s="8"/>
      <c r="H629" s="9"/>
      <c r="I629" s="10" t="s">
        <v>373</v>
      </c>
      <c r="J629" s="2">
        <v>231.1</v>
      </c>
      <c r="K629" s="2"/>
      <c r="L629" s="2"/>
      <c r="M629" s="2"/>
      <c r="N629" s="2">
        <f>SUM(J629:M629)</f>
        <v>231.1</v>
      </c>
      <c r="O629" s="2"/>
      <c r="P629" s="2"/>
      <c r="Q629" s="2"/>
      <c r="R629" s="2">
        <v>258.39999999999998</v>
      </c>
      <c r="S629" s="12"/>
      <c r="T629" s="13"/>
    </row>
    <row r="630" spans="1:20" s="19" customFormat="1" ht="13.5" hidden="1" customHeight="1">
      <c r="A630" s="20" t="s">
        <v>136</v>
      </c>
      <c r="B630" s="80" t="s">
        <v>229</v>
      </c>
      <c r="C630" s="80" t="s">
        <v>247</v>
      </c>
      <c r="D630" s="87" t="s">
        <v>247</v>
      </c>
      <c r="E630" s="28" t="s">
        <v>111</v>
      </c>
      <c r="F630" s="29" t="s">
        <v>116</v>
      </c>
      <c r="G630" s="29" t="s">
        <v>326</v>
      </c>
      <c r="H630" s="1" t="s">
        <v>353</v>
      </c>
      <c r="I630" s="204" t="s">
        <v>137</v>
      </c>
      <c r="J630" s="34">
        <f>J631</f>
        <v>0</v>
      </c>
      <c r="K630" s="34">
        <f>K631</f>
        <v>0</v>
      </c>
      <c r="L630" s="34">
        <f t="shared" ref="L630:R630" si="268">L631</f>
        <v>0</v>
      </c>
      <c r="M630" s="34">
        <f t="shared" si="268"/>
        <v>0</v>
      </c>
      <c r="N630" s="34">
        <f t="shared" si="268"/>
        <v>0</v>
      </c>
      <c r="O630" s="34">
        <f t="shared" si="268"/>
        <v>0</v>
      </c>
      <c r="P630" s="34">
        <f t="shared" si="268"/>
        <v>0</v>
      </c>
      <c r="Q630" s="34">
        <f t="shared" si="268"/>
        <v>0</v>
      </c>
      <c r="R630" s="34">
        <f t="shared" si="268"/>
        <v>0</v>
      </c>
      <c r="S630" s="12"/>
      <c r="T630" s="13"/>
    </row>
    <row r="631" spans="1:20" s="85" customFormat="1" ht="15" hidden="1" customHeight="1">
      <c r="A631" s="189" t="s">
        <v>138</v>
      </c>
      <c r="B631" s="207" t="s">
        <v>229</v>
      </c>
      <c r="C631" s="207" t="s">
        <v>247</v>
      </c>
      <c r="D631" s="208" t="s">
        <v>247</v>
      </c>
      <c r="E631" s="209" t="s">
        <v>111</v>
      </c>
      <c r="F631" s="210" t="s">
        <v>116</v>
      </c>
      <c r="G631" s="210" t="s">
        <v>326</v>
      </c>
      <c r="H631" s="211" t="s">
        <v>353</v>
      </c>
      <c r="I631" s="212" t="s">
        <v>139</v>
      </c>
      <c r="J631" s="205"/>
      <c r="K631" s="205"/>
      <c r="L631" s="205"/>
      <c r="M631" s="205"/>
      <c r="N631" s="2">
        <f>SUM(J631:M631)</f>
        <v>0</v>
      </c>
      <c r="O631" s="205"/>
      <c r="P631" s="205"/>
      <c r="Q631" s="205"/>
      <c r="R631" s="2">
        <f>N631+Q631</f>
        <v>0</v>
      </c>
      <c r="S631" s="12"/>
      <c r="T631" s="13"/>
    </row>
    <row r="632" spans="1:20" s="19" customFormat="1" ht="25.5" hidden="1" customHeight="1">
      <c r="A632" s="213" t="s">
        <v>57</v>
      </c>
      <c r="B632" s="177" t="s">
        <v>229</v>
      </c>
      <c r="C632" s="177" t="s">
        <v>247</v>
      </c>
      <c r="D632" s="178" t="s">
        <v>247</v>
      </c>
      <c r="E632" s="178" t="s">
        <v>61</v>
      </c>
      <c r="F632" s="179" t="s">
        <v>114</v>
      </c>
      <c r="G632" s="179" t="s">
        <v>326</v>
      </c>
      <c r="H632" s="180" t="s">
        <v>327</v>
      </c>
      <c r="I632" s="180"/>
      <c r="J632" s="181">
        <f t="shared" ref="J632:R635" si="269">J633</f>
        <v>0</v>
      </c>
      <c r="K632" s="181">
        <f t="shared" si="269"/>
        <v>0</v>
      </c>
      <c r="L632" s="181">
        <f t="shared" si="269"/>
        <v>0</v>
      </c>
      <c r="M632" s="181">
        <f t="shared" si="269"/>
        <v>0</v>
      </c>
      <c r="N632" s="181">
        <f t="shared" si="269"/>
        <v>0</v>
      </c>
      <c r="O632" s="181">
        <f t="shared" si="269"/>
        <v>0</v>
      </c>
      <c r="P632" s="181">
        <f t="shared" si="269"/>
        <v>0</v>
      </c>
      <c r="Q632" s="181">
        <f t="shared" si="269"/>
        <v>0</v>
      </c>
      <c r="R632" s="181">
        <f t="shared" si="269"/>
        <v>0</v>
      </c>
      <c r="S632" s="12"/>
      <c r="T632" s="13"/>
    </row>
    <row r="633" spans="1:20" s="19" customFormat="1" ht="15" hidden="1" customHeight="1">
      <c r="A633" s="82" t="s">
        <v>58</v>
      </c>
      <c r="B633" s="80" t="s">
        <v>229</v>
      </c>
      <c r="C633" s="80" t="s">
        <v>247</v>
      </c>
      <c r="D633" s="87" t="s">
        <v>247</v>
      </c>
      <c r="E633" s="28" t="s">
        <v>61</v>
      </c>
      <c r="F633" s="29" t="s">
        <v>114</v>
      </c>
      <c r="G633" s="29" t="s">
        <v>326</v>
      </c>
      <c r="H633" s="1" t="s">
        <v>59</v>
      </c>
      <c r="I633" s="204"/>
      <c r="J633" s="34">
        <f t="shared" si="269"/>
        <v>0</v>
      </c>
      <c r="K633" s="34">
        <f t="shared" si="269"/>
        <v>0</v>
      </c>
      <c r="L633" s="34">
        <f t="shared" si="269"/>
        <v>0</v>
      </c>
      <c r="M633" s="34">
        <f t="shared" si="269"/>
        <v>0</v>
      </c>
      <c r="N633" s="34">
        <f t="shared" si="269"/>
        <v>0</v>
      </c>
      <c r="O633" s="34">
        <f t="shared" si="269"/>
        <v>0</v>
      </c>
      <c r="P633" s="34">
        <f t="shared" si="269"/>
        <v>0</v>
      </c>
      <c r="Q633" s="34">
        <f t="shared" si="269"/>
        <v>0</v>
      </c>
      <c r="R633" s="34">
        <f t="shared" si="269"/>
        <v>0</v>
      </c>
      <c r="S633" s="12"/>
      <c r="T633" s="13"/>
    </row>
    <row r="634" spans="1:20" s="15" customFormat="1" ht="34.5" hidden="1" customHeight="1">
      <c r="A634" s="20" t="s">
        <v>118</v>
      </c>
      <c r="B634" s="16" t="s">
        <v>229</v>
      </c>
      <c r="C634" s="16" t="s">
        <v>247</v>
      </c>
      <c r="D634" s="17" t="s">
        <v>247</v>
      </c>
      <c r="E634" s="17" t="s">
        <v>61</v>
      </c>
      <c r="F634" s="188" t="s">
        <v>114</v>
      </c>
      <c r="G634" s="188" t="s">
        <v>326</v>
      </c>
      <c r="H634" s="3" t="s">
        <v>59</v>
      </c>
      <c r="I634" s="3" t="s">
        <v>119</v>
      </c>
      <c r="J634" s="33">
        <f t="shared" si="269"/>
        <v>0</v>
      </c>
      <c r="K634" s="33">
        <f t="shared" si="269"/>
        <v>0</v>
      </c>
      <c r="L634" s="33">
        <f t="shared" si="269"/>
        <v>0</v>
      </c>
      <c r="M634" s="33">
        <f t="shared" si="269"/>
        <v>0</v>
      </c>
      <c r="N634" s="33">
        <f t="shared" si="269"/>
        <v>0</v>
      </c>
      <c r="O634" s="33">
        <f t="shared" si="269"/>
        <v>0</v>
      </c>
      <c r="P634" s="33">
        <f t="shared" si="269"/>
        <v>0</v>
      </c>
      <c r="Q634" s="33">
        <f t="shared" si="269"/>
        <v>0</v>
      </c>
      <c r="R634" s="33">
        <f t="shared" si="269"/>
        <v>0</v>
      </c>
      <c r="S634" s="12"/>
      <c r="T634" s="13"/>
    </row>
    <row r="635" spans="1:20" s="26" customFormat="1" ht="12" hidden="1" customHeight="1">
      <c r="A635" s="189" t="s">
        <v>120</v>
      </c>
      <c r="B635" s="190" t="s">
        <v>229</v>
      </c>
      <c r="C635" s="190" t="s">
        <v>247</v>
      </c>
      <c r="D635" s="191" t="s">
        <v>247</v>
      </c>
      <c r="E635" s="191" t="s">
        <v>61</v>
      </c>
      <c r="F635" s="192" t="s">
        <v>114</v>
      </c>
      <c r="G635" s="192" t="s">
        <v>326</v>
      </c>
      <c r="H635" s="193" t="s">
        <v>59</v>
      </c>
      <c r="I635" s="193" t="s">
        <v>121</v>
      </c>
      <c r="J635" s="41">
        <f t="shared" si="269"/>
        <v>0</v>
      </c>
      <c r="K635" s="41">
        <f t="shared" si="269"/>
        <v>0</v>
      </c>
      <c r="L635" s="41">
        <f t="shared" si="269"/>
        <v>0</v>
      </c>
      <c r="M635" s="41">
        <f t="shared" si="269"/>
        <v>0</v>
      </c>
      <c r="N635" s="41">
        <f t="shared" si="269"/>
        <v>0</v>
      </c>
      <c r="O635" s="41">
        <f t="shared" si="269"/>
        <v>0</v>
      </c>
      <c r="P635" s="41">
        <f t="shared" si="269"/>
        <v>0</v>
      </c>
      <c r="Q635" s="41">
        <f t="shared" si="269"/>
        <v>0</v>
      </c>
      <c r="R635" s="41">
        <f t="shared" si="269"/>
        <v>0</v>
      </c>
      <c r="S635" s="12"/>
      <c r="T635" s="13"/>
    </row>
    <row r="636" spans="1:20" s="14" customFormat="1" ht="13.5" hidden="1" customHeight="1">
      <c r="A636" s="4" t="s">
        <v>67</v>
      </c>
      <c r="B636" s="38"/>
      <c r="C636" s="38"/>
      <c r="D636" s="39"/>
      <c r="E636" s="39"/>
      <c r="F636" s="194"/>
      <c r="G636" s="194"/>
      <c r="H636" s="195"/>
      <c r="I636" s="195" t="s">
        <v>371</v>
      </c>
      <c r="J636" s="2"/>
      <c r="K636" s="2"/>
      <c r="L636" s="2"/>
      <c r="M636" s="2"/>
      <c r="N636" s="2">
        <f>SUM(J636:M636)</f>
        <v>0</v>
      </c>
      <c r="O636" s="2"/>
      <c r="P636" s="2"/>
      <c r="Q636" s="2"/>
      <c r="R636" s="2">
        <f>N636+Q636</f>
        <v>0</v>
      </c>
      <c r="S636" s="12"/>
      <c r="T636" s="13"/>
    </row>
    <row r="637" spans="1:20" ht="15" customHeight="1">
      <c r="A637" s="76" t="s">
        <v>206</v>
      </c>
      <c r="B637" s="77" t="s">
        <v>229</v>
      </c>
      <c r="C637" s="77" t="s">
        <v>198</v>
      </c>
      <c r="D637" s="77"/>
      <c r="E637" s="349"/>
      <c r="F637" s="350"/>
      <c r="G637" s="350"/>
      <c r="H637" s="351"/>
      <c r="I637" s="77"/>
      <c r="J637" s="173">
        <f>J638+J653</f>
        <v>500</v>
      </c>
      <c r="K637" s="173">
        <f>K638+K653</f>
        <v>0</v>
      </c>
      <c r="L637" s="173">
        <f t="shared" ref="L637:R637" si="270">L638+L653</f>
        <v>0</v>
      </c>
      <c r="M637" s="173">
        <f t="shared" si="270"/>
        <v>3126.7999999999997</v>
      </c>
      <c r="N637" s="173">
        <f t="shared" si="270"/>
        <v>3626.7999999999997</v>
      </c>
      <c r="O637" s="173">
        <f t="shared" si="270"/>
        <v>0</v>
      </c>
      <c r="P637" s="173">
        <f t="shared" si="270"/>
        <v>0</v>
      </c>
      <c r="Q637" s="173">
        <f t="shared" si="270"/>
        <v>0</v>
      </c>
      <c r="R637" s="173">
        <f t="shared" si="270"/>
        <v>5784.5</v>
      </c>
      <c r="S637" s="12"/>
      <c r="T637" s="13"/>
    </row>
    <row r="638" spans="1:20" ht="15.75" customHeight="1">
      <c r="A638" s="83" t="s">
        <v>207</v>
      </c>
      <c r="B638" s="77" t="s">
        <v>229</v>
      </c>
      <c r="C638" s="77" t="s">
        <v>198</v>
      </c>
      <c r="D638" s="77" t="s">
        <v>123</v>
      </c>
      <c r="E638" s="349"/>
      <c r="F638" s="350"/>
      <c r="G638" s="350"/>
      <c r="H638" s="351"/>
      <c r="I638" s="77"/>
      <c r="J638" s="173">
        <f>J639+J646</f>
        <v>500</v>
      </c>
      <c r="K638" s="173">
        <f>K639+K646</f>
        <v>0</v>
      </c>
      <c r="L638" s="173">
        <f t="shared" ref="L638:R638" si="271">L639+L646</f>
        <v>0</v>
      </c>
      <c r="M638" s="173">
        <f t="shared" si="271"/>
        <v>184.1</v>
      </c>
      <c r="N638" s="173">
        <f t="shared" si="271"/>
        <v>684.1</v>
      </c>
      <c r="O638" s="173">
        <f t="shared" si="271"/>
        <v>0</v>
      </c>
      <c r="P638" s="173">
        <f t="shared" si="271"/>
        <v>0</v>
      </c>
      <c r="Q638" s="173">
        <f t="shared" si="271"/>
        <v>0</v>
      </c>
      <c r="R638" s="173">
        <f t="shared" si="271"/>
        <v>1008.9000000000001</v>
      </c>
      <c r="S638" s="12"/>
      <c r="T638" s="13"/>
    </row>
    <row r="639" spans="1:20" s="19" customFormat="1" ht="26.25" customHeight="1">
      <c r="A639" s="121" t="s">
        <v>651</v>
      </c>
      <c r="B639" s="177" t="s">
        <v>229</v>
      </c>
      <c r="C639" s="177" t="s">
        <v>198</v>
      </c>
      <c r="D639" s="178" t="s">
        <v>123</v>
      </c>
      <c r="E639" s="22" t="s">
        <v>275</v>
      </c>
      <c r="F639" s="23" t="s">
        <v>114</v>
      </c>
      <c r="G639" s="23" t="s">
        <v>326</v>
      </c>
      <c r="H639" s="24" t="s">
        <v>327</v>
      </c>
      <c r="I639" s="24"/>
      <c r="J639" s="35">
        <f>J643</f>
        <v>500</v>
      </c>
      <c r="K639" s="35">
        <f>K643</f>
        <v>0</v>
      </c>
      <c r="L639" s="35">
        <f t="shared" ref="L639:Q639" si="272">L643</f>
        <v>0</v>
      </c>
      <c r="M639" s="35">
        <f t="shared" si="272"/>
        <v>0</v>
      </c>
      <c r="N639" s="35">
        <f t="shared" si="272"/>
        <v>500</v>
      </c>
      <c r="O639" s="35">
        <f t="shared" si="272"/>
        <v>0</v>
      </c>
      <c r="P639" s="35">
        <f t="shared" si="272"/>
        <v>0</v>
      </c>
      <c r="Q639" s="35">
        <f t="shared" si="272"/>
        <v>0</v>
      </c>
      <c r="R639" s="35">
        <f>R643+R640</f>
        <v>849.2</v>
      </c>
      <c r="S639" s="12"/>
      <c r="T639" s="13"/>
    </row>
    <row r="640" spans="1:20" s="19" customFormat="1" ht="28.5" customHeight="1">
      <c r="A640" s="20" t="s">
        <v>801</v>
      </c>
      <c r="B640" s="80" t="s">
        <v>229</v>
      </c>
      <c r="C640" s="80" t="s">
        <v>198</v>
      </c>
      <c r="D640" s="87" t="s">
        <v>123</v>
      </c>
      <c r="E640" s="28" t="s">
        <v>275</v>
      </c>
      <c r="F640" s="29" t="s">
        <v>114</v>
      </c>
      <c r="G640" s="29" t="s">
        <v>326</v>
      </c>
      <c r="H640" s="1" t="s">
        <v>802</v>
      </c>
      <c r="I640" s="18"/>
      <c r="J640" s="32">
        <f t="shared" ref="J640:R641" si="273">J641</f>
        <v>0</v>
      </c>
      <c r="K640" s="32">
        <f t="shared" si="273"/>
        <v>0</v>
      </c>
      <c r="L640" s="32">
        <f t="shared" si="273"/>
        <v>0</v>
      </c>
      <c r="M640" s="32">
        <f t="shared" si="273"/>
        <v>0</v>
      </c>
      <c r="N640" s="32">
        <f t="shared" si="273"/>
        <v>0</v>
      </c>
      <c r="O640" s="32">
        <f t="shared" si="273"/>
        <v>0</v>
      </c>
      <c r="P640" s="32">
        <f t="shared" si="273"/>
        <v>0</v>
      </c>
      <c r="Q640" s="32">
        <f t="shared" si="273"/>
        <v>0</v>
      </c>
      <c r="R640" s="32">
        <f t="shared" si="273"/>
        <v>849.2</v>
      </c>
      <c r="S640" s="12"/>
      <c r="T640" s="13"/>
    </row>
    <row r="641" spans="1:20" s="19" customFormat="1" ht="14.25" customHeight="1">
      <c r="A641" s="20" t="s">
        <v>165</v>
      </c>
      <c r="B641" s="80" t="s">
        <v>229</v>
      </c>
      <c r="C641" s="80" t="s">
        <v>198</v>
      </c>
      <c r="D641" s="87" t="s">
        <v>123</v>
      </c>
      <c r="E641" s="28" t="s">
        <v>275</v>
      </c>
      <c r="F641" s="29" t="s">
        <v>114</v>
      </c>
      <c r="G641" s="29" t="s">
        <v>326</v>
      </c>
      <c r="H641" s="1" t="s">
        <v>802</v>
      </c>
      <c r="I641" s="18">
        <v>300</v>
      </c>
      <c r="J641" s="32">
        <f t="shared" si="273"/>
        <v>0</v>
      </c>
      <c r="K641" s="32">
        <f t="shared" si="273"/>
        <v>0</v>
      </c>
      <c r="L641" s="32">
        <f t="shared" si="273"/>
        <v>0</v>
      </c>
      <c r="M641" s="32">
        <f t="shared" si="273"/>
        <v>0</v>
      </c>
      <c r="N641" s="32">
        <f t="shared" si="273"/>
        <v>0</v>
      </c>
      <c r="O641" s="32">
        <f t="shared" si="273"/>
        <v>0</v>
      </c>
      <c r="P641" s="32">
        <f t="shared" si="273"/>
        <v>0</v>
      </c>
      <c r="Q641" s="32">
        <f t="shared" si="273"/>
        <v>0</v>
      </c>
      <c r="R641" s="32">
        <f t="shared" si="273"/>
        <v>849.2</v>
      </c>
      <c r="S641" s="12"/>
      <c r="T641" s="13"/>
    </row>
    <row r="642" spans="1:20" s="26" customFormat="1" ht="21.75" customHeight="1">
      <c r="A642" s="43" t="s">
        <v>908</v>
      </c>
      <c r="B642" s="190" t="s">
        <v>229</v>
      </c>
      <c r="C642" s="190" t="s">
        <v>198</v>
      </c>
      <c r="D642" s="191" t="s">
        <v>123</v>
      </c>
      <c r="E642" s="209" t="s">
        <v>275</v>
      </c>
      <c r="F642" s="210" t="s">
        <v>114</v>
      </c>
      <c r="G642" s="210" t="s">
        <v>326</v>
      </c>
      <c r="H642" s="211" t="s">
        <v>802</v>
      </c>
      <c r="I642" s="62">
        <v>320</v>
      </c>
      <c r="J642" s="205"/>
      <c r="K642" s="205"/>
      <c r="L642" s="205"/>
      <c r="M642" s="205"/>
      <c r="N642" s="2">
        <f>SUM(J642:M642)</f>
        <v>0</v>
      </c>
      <c r="O642" s="205"/>
      <c r="P642" s="205"/>
      <c r="Q642" s="205"/>
      <c r="R642" s="60">
        <v>849.2</v>
      </c>
      <c r="S642" s="12"/>
      <c r="T642" s="13"/>
    </row>
    <row r="643" spans="1:20" s="19" customFormat="1" ht="39.75" hidden="1" customHeight="1">
      <c r="A643" s="20" t="s">
        <v>34</v>
      </c>
      <c r="B643" s="80" t="s">
        <v>229</v>
      </c>
      <c r="C643" s="80" t="s">
        <v>198</v>
      </c>
      <c r="D643" s="87" t="s">
        <v>123</v>
      </c>
      <c r="E643" s="28" t="s">
        <v>275</v>
      </c>
      <c r="F643" s="29" t="s">
        <v>114</v>
      </c>
      <c r="G643" s="29" t="s">
        <v>326</v>
      </c>
      <c r="H643" s="1" t="s">
        <v>242</v>
      </c>
      <c r="I643" s="18"/>
      <c r="J643" s="32">
        <f t="shared" ref="J643:R644" si="274">J644</f>
        <v>500</v>
      </c>
      <c r="K643" s="32">
        <f t="shared" si="274"/>
        <v>0</v>
      </c>
      <c r="L643" s="32">
        <f t="shared" si="274"/>
        <v>0</v>
      </c>
      <c r="M643" s="32">
        <f t="shared" si="274"/>
        <v>0</v>
      </c>
      <c r="N643" s="32">
        <f t="shared" si="274"/>
        <v>500</v>
      </c>
      <c r="O643" s="32">
        <f t="shared" si="274"/>
        <v>0</v>
      </c>
      <c r="P643" s="32">
        <f t="shared" si="274"/>
        <v>0</v>
      </c>
      <c r="Q643" s="32">
        <f t="shared" si="274"/>
        <v>0</v>
      </c>
      <c r="R643" s="32">
        <f t="shared" si="274"/>
        <v>0</v>
      </c>
      <c r="S643" s="12"/>
      <c r="T643" s="13"/>
    </row>
    <row r="644" spans="1:20" s="19" customFormat="1" ht="18.75" hidden="1" customHeight="1">
      <c r="A644" s="20" t="s">
        <v>165</v>
      </c>
      <c r="B644" s="80" t="s">
        <v>229</v>
      </c>
      <c r="C644" s="80" t="s">
        <v>198</v>
      </c>
      <c r="D644" s="87" t="s">
        <v>123</v>
      </c>
      <c r="E644" s="28" t="s">
        <v>275</v>
      </c>
      <c r="F644" s="29" t="s">
        <v>114</v>
      </c>
      <c r="G644" s="29" t="s">
        <v>326</v>
      </c>
      <c r="H644" s="1" t="s">
        <v>242</v>
      </c>
      <c r="I644" s="18">
        <v>300</v>
      </c>
      <c r="J644" s="32">
        <f t="shared" si="274"/>
        <v>500</v>
      </c>
      <c r="K644" s="32">
        <f t="shared" si="274"/>
        <v>0</v>
      </c>
      <c r="L644" s="32">
        <f t="shared" si="274"/>
        <v>0</v>
      </c>
      <c r="M644" s="32">
        <f t="shared" si="274"/>
        <v>0</v>
      </c>
      <c r="N644" s="32">
        <f t="shared" si="274"/>
        <v>500</v>
      </c>
      <c r="O644" s="32">
        <f t="shared" si="274"/>
        <v>0</v>
      </c>
      <c r="P644" s="32">
        <f t="shared" si="274"/>
        <v>0</v>
      </c>
      <c r="Q644" s="32">
        <f t="shared" si="274"/>
        <v>0</v>
      </c>
      <c r="R644" s="32">
        <f t="shared" si="274"/>
        <v>0</v>
      </c>
      <c r="S644" s="12"/>
      <c r="T644" s="13"/>
    </row>
    <row r="645" spans="1:20" s="26" customFormat="1" ht="22.5" hidden="1" customHeight="1">
      <c r="A645" s="189" t="s">
        <v>166</v>
      </c>
      <c r="B645" s="190" t="s">
        <v>229</v>
      </c>
      <c r="C645" s="190" t="s">
        <v>198</v>
      </c>
      <c r="D645" s="191" t="s">
        <v>123</v>
      </c>
      <c r="E645" s="209" t="s">
        <v>275</v>
      </c>
      <c r="F645" s="210" t="s">
        <v>114</v>
      </c>
      <c r="G645" s="210" t="s">
        <v>326</v>
      </c>
      <c r="H645" s="211" t="s">
        <v>242</v>
      </c>
      <c r="I645" s="62">
        <v>320</v>
      </c>
      <c r="J645" s="205">
        <v>500</v>
      </c>
      <c r="K645" s="205">
        <v>0</v>
      </c>
      <c r="L645" s="205"/>
      <c r="M645" s="205"/>
      <c r="N645" s="2">
        <f>SUM(J645:M645)</f>
        <v>500</v>
      </c>
      <c r="O645" s="205"/>
      <c r="P645" s="205"/>
      <c r="Q645" s="205"/>
      <c r="R645" s="2"/>
      <c r="S645" s="12"/>
      <c r="T645" s="13"/>
    </row>
    <row r="646" spans="1:20" s="19" customFormat="1" ht="36.75" customHeight="1">
      <c r="A646" s="83" t="s">
        <v>617</v>
      </c>
      <c r="B646" s="77" t="s">
        <v>229</v>
      </c>
      <c r="C646" s="77" t="s">
        <v>198</v>
      </c>
      <c r="D646" s="196" t="s">
        <v>123</v>
      </c>
      <c r="E646" s="196" t="s">
        <v>299</v>
      </c>
      <c r="F646" s="197" t="s">
        <v>114</v>
      </c>
      <c r="G646" s="197" t="s">
        <v>326</v>
      </c>
      <c r="H646" s="198" t="s">
        <v>327</v>
      </c>
      <c r="I646" s="198"/>
      <c r="J646" s="36">
        <f>J647+J650</f>
        <v>0</v>
      </c>
      <c r="K646" s="36">
        <f>K647+K650</f>
        <v>0</v>
      </c>
      <c r="L646" s="36">
        <f t="shared" ref="L646:R646" si="275">L647+L650</f>
        <v>0</v>
      </c>
      <c r="M646" s="36">
        <f t="shared" si="275"/>
        <v>184.1</v>
      </c>
      <c r="N646" s="36">
        <f t="shared" si="275"/>
        <v>184.1</v>
      </c>
      <c r="O646" s="36">
        <f t="shared" si="275"/>
        <v>0</v>
      </c>
      <c r="P646" s="36">
        <f t="shared" si="275"/>
        <v>0</v>
      </c>
      <c r="Q646" s="36">
        <f t="shared" si="275"/>
        <v>0</v>
      </c>
      <c r="R646" s="36">
        <f t="shared" si="275"/>
        <v>159.69999999999999</v>
      </c>
      <c r="S646" s="12"/>
      <c r="T646" s="13"/>
    </row>
    <row r="647" spans="1:20" s="19" customFormat="1" ht="39.75" customHeight="1">
      <c r="A647" s="20" t="s">
        <v>258</v>
      </c>
      <c r="B647" s="80" t="s">
        <v>229</v>
      </c>
      <c r="C647" s="80" t="s">
        <v>198</v>
      </c>
      <c r="D647" s="87" t="s">
        <v>123</v>
      </c>
      <c r="E647" s="28" t="s">
        <v>299</v>
      </c>
      <c r="F647" s="29" t="s">
        <v>114</v>
      </c>
      <c r="G647" s="29" t="s">
        <v>326</v>
      </c>
      <c r="H647" s="1" t="s">
        <v>26</v>
      </c>
      <c r="I647" s="18"/>
      <c r="J647" s="32">
        <f t="shared" ref="J647:R648" si="276">J648</f>
        <v>0</v>
      </c>
      <c r="K647" s="32">
        <f t="shared" si="276"/>
        <v>0</v>
      </c>
      <c r="L647" s="32">
        <f t="shared" si="276"/>
        <v>0</v>
      </c>
      <c r="M647" s="32">
        <f t="shared" si="276"/>
        <v>184.1</v>
      </c>
      <c r="N647" s="32">
        <f t="shared" si="276"/>
        <v>184.1</v>
      </c>
      <c r="O647" s="32">
        <f t="shared" si="276"/>
        <v>0</v>
      </c>
      <c r="P647" s="32">
        <f t="shared" si="276"/>
        <v>0</v>
      </c>
      <c r="Q647" s="32">
        <f t="shared" si="276"/>
        <v>0</v>
      </c>
      <c r="R647" s="32">
        <f t="shared" si="276"/>
        <v>159.69999999999999</v>
      </c>
      <c r="S647" s="12"/>
      <c r="T647" s="13"/>
    </row>
    <row r="648" spans="1:20" s="19" customFormat="1" ht="16.5" customHeight="1">
      <c r="A648" s="20" t="s">
        <v>165</v>
      </c>
      <c r="B648" s="80" t="s">
        <v>229</v>
      </c>
      <c r="C648" s="80" t="s">
        <v>198</v>
      </c>
      <c r="D648" s="87" t="s">
        <v>123</v>
      </c>
      <c r="E648" s="28" t="s">
        <v>299</v>
      </c>
      <c r="F648" s="29" t="s">
        <v>114</v>
      </c>
      <c r="G648" s="29" t="s">
        <v>326</v>
      </c>
      <c r="H648" s="1" t="s">
        <v>26</v>
      </c>
      <c r="I648" s="18">
        <v>300</v>
      </c>
      <c r="J648" s="32">
        <f t="shared" si="276"/>
        <v>0</v>
      </c>
      <c r="K648" s="32">
        <f t="shared" si="276"/>
        <v>0</v>
      </c>
      <c r="L648" s="32">
        <f t="shared" si="276"/>
        <v>0</v>
      </c>
      <c r="M648" s="32">
        <f t="shared" si="276"/>
        <v>184.1</v>
      </c>
      <c r="N648" s="32">
        <f t="shared" si="276"/>
        <v>184.1</v>
      </c>
      <c r="O648" s="32">
        <f t="shared" si="276"/>
        <v>0</v>
      </c>
      <c r="P648" s="32">
        <f t="shared" si="276"/>
        <v>0</v>
      </c>
      <c r="Q648" s="32">
        <f t="shared" si="276"/>
        <v>0</v>
      </c>
      <c r="R648" s="32">
        <f t="shared" si="276"/>
        <v>159.69999999999999</v>
      </c>
      <c r="S648" s="12"/>
      <c r="T648" s="13"/>
    </row>
    <row r="649" spans="1:20" s="26" customFormat="1" ht="24.75" customHeight="1">
      <c r="A649" s="189" t="s">
        <v>166</v>
      </c>
      <c r="B649" s="207" t="s">
        <v>229</v>
      </c>
      <c r="C649" s="207" t="s">
        <v>198</v>
      </c>
      <c r="D649" s="208" t="s">
        <v>123</v>
      </c>
      <c r="E649" s="209" t="s">
        <v>299</v>
      </c>
      <c r="F649" s="210" t="s">
        <v>114</v>
      </c>
      <c r="G649" s="210" t="s">
        <v>326</v>
      </c>
      <c r="H649" s="211" t="s">
        <v>26</v>
      </c>
      <c r="I649" s="62">
        <v>320</v>
      </c>
      <c r="J649" s="205"/>
      <c r="K649" s="205"/>
      <c r="L649" s="205"/>
      <c r="M649" s="205">
        <v>184.1</v>
      </c>
      <c r="N649" s="2">
        <f>SUM(J649:M649)</f>
        <v>184.1</v>
      </c>
      <c r="O649" s="205"/>
      <c r="P649" s="205"/>
      <c r="Q649" s="205"/>
      <c r="R649" s="60">
        <v>159.69999999999999</v>
      </c>
      <c r="S649" s="12"/>
      <c r="T649" s="13"/>
    </row>
    <row r="650" spans="1:20" s="19" customFormat="1" ht="24.75" hidden="1" customHeight="1">
      <c r="A650" s="79" t="s">
        <v>337</v>
      </c>
      <c r="B650" s="80" t="s">
        <v>229</v>
      </c>
      <c r="C650" s="80" t="s">
        <v>198</v>
      </c>
      <c r="D650" s="87" t="s">
        <v>123</v>
      </c>
      <c r="E650" s="28" t="s">
        <v>299</v>
      </c>
      <c r="F650" s="29" t="s">
        <v>114</v>
      </c>
      <c r="G650" s="29" t="s">
        <v>326</v>
      </c>
      <c r="H650" s="1" t="s">
        <v>338</v>
      </c>
      <c r="I650" s="18"/>
      <c r="J650" s="32">
        <f t="shared" ref="J650:R651" si="277">J651</f>
        <v>0</v>
      </c>
      <c r="K650" s="32">
        <f t="shared" si="277"/>
        <v>0</v>
      </c>
      <c r="L650" s="32">
        <f t="shared" si="277"/>
        <v>0</v>
      </c>
      <c r="M650" s="32">
        <f t="shared" si="277"/>
        <v>0</v>
      </c>
      <c r="N650" s="32">
        <f t="shared" si="277"/>
        <v>0</v>
      </c>
      <c r="O650" s="32">
        <f t="shared" si="277"/>
        <v>0</v>
      </c>
      <c r="P650" s="32">
        <f t="shared" si="277"/>
        <v>0</v>
      </c>
      <c r="Q650" s="32">
        <f t="shared" si="277"/>
        <v>0</v>
      </c>
      <c r="R650" s="32">
        <f t="shared" si="277"/>
        <v>0</v>
      </c>
      <c r="S650" s="12"/>
      <c r="T650" s="13"/>
    </row>
    <row r="651" spans="1:20" s="19" customFormat="1" ht="14.25" hidden="1" customHeight="1">
      <c r="A651" s="20" t="s">
        <v>165</v>
      </c>
      <c r="B651" s="80" t="s">
        <v>229</v>
      </c>
      <c r="C651" s="80" t="s">
        <v>198</v>
      </c>
      <c r="D651" s="87" t="s">
        <v>123</v>
      </c>
      <c r="E651" s="28" t="s">
        <v>299</v>
      </c>
      <c r="F651" s="29" t="s">
        <v>114</v>
      </c>
      <c r="G651" s="29" t="s">
        <v>326</v>
      </c>
      <c r="H651" s="1" t="s">
        <v>338</v>
      </c>
      <c r="I651" s="18">
        <v>300</v>
      </c>
      <c r="J651" s="32">
        <f t="shared" si="277"/>
        <v>0</v>
      </c>
      <c r="K651" s="32">
        <f t="shared" si="277"/>
        <v>0</v>
      </c>
      <c r="L651" s="32">
        <f t="shared" si="277"/>
        <v>0</v>
      </c>
      <c r="M651" s="32">
        <f t="shared" si="277"/>
        <v>0</v>
      </c>
      <c r="N651" s="32">
        <f t="shared" si="277"/>
        <v>0</v>
      </c>
      <c r="O651" s="32">
        <f t="shared" si="277"/>
        <v>0</v>
      </c>
      <c r="P651" s="32">
        <f t="shared" si="277"/>
        <v>0</v>
      </c>
      <c r="Q651" s="32">
        <f t="shared" si="277"/>
        <v>0</v>
      </c>
      <c r="R651" s="32">
        <f t="shared" si="277"/>
        <v>0</v>
      </c>
      <c r="S651" s="12"/>
      <c r="T651" s="13"/>
    </row>
    <row r="652" spans="1:20" s="26" customFormat="1" ht="21.75" hidden="1" customHeight="1">
      <c r="A652" s="189" t="s">
        <v>166</v>
      </c>
      <c r="B652" s="190" t="s">
        <v>229</v>
      </c>
      <c r="C652" s="190" t="s">
        <v>198</v>
      </c>
      <c r="D652" s="191" t="s">
        <v>123</v>
      </c>
      <c r="E652" s="209" t="s">
        <v>299</v>
      </c>
      <c r="F652" s="210" t="s">
        <v>114</v>
      </c>
      <c r="G652" s="210" t="s">
        <v>326</v>
      </c>
      <c r="H652" s="211" t="s">
        <v>338</v>
      </c>
      <c r="I652" s="62">
        <v>320</v>
      </c>
      <c r="J652" s="205"/>
      <c r="K652" s="205"/>
      <c r="L652" s="205"/>
      <c r="M652" s="205"/>
      <c r="N652" s="2">
        <f>SUM(J652:M652)</f>
        <v>0</v>
      </c>
      <c r="O652" s="205"/>
      <c r="P652" s="205"/>
      <c r="Q652" s="205"/>
      <c r="R652" s="2">
        <f>N652+Q652</f>
        <v>0</v>
      </c>
      <c r="S652" s="12"/>
      <c r="T652" s="13"/>
    </row>
    <row r="653" spans="1:20" ht="13.5" customHeight="1">
      <c r="A653" s="83" t="s">
        <v>213</v>
      </c>
      <c r="B653" s="77" t="s">
        <v>229</v>
      </c>
      <c r="C653" s="77" t="s">
        <v>198</v>
      </c>
      <c r="D653" s="77" t="s">
        <v>142</v>
      </c>
      <c r="E653" s="349"/>
      <c r="F653" s="350"/>
      <c r="G653" s="350"/>
      <c r="H653" s="351"/>
      <c r="I653" s="77"/>
      <c r="J653" s="173">
        <f t="shared" ref="J653:R657" si="278">J654</f>
        <v>0</v>
      </c>
      <c r="K653" s="173">
        <f t="shared" si="278"/>
        <v>0</v>
      </c>
      <c r="L653" s="173">
        <f t="shared" si="278"/>
        <v>0</v>
      </c>
      <c r="M653" s="173">
        <f t="shared" si="278"/>
        <v>2942.7</v>
      </c>
      <c r="N653" s="173">
        <f t="shared" si="278"/>
        <v>2942.7</v>
      </c>
      <c r="O653" s="173">
        <f t="shared" si="278"/>
        <v>0</v>
      </c>
      <c r="P653" s="173">
        <f t="shared" si="278"/>
        <v>0</v>
      </c>
      <c r="Q653" s="173">
        <f t="shared" si="278"/>
        <v>0</v>
      </c>
      <c r="R653" s="173">
        <f t="shared" si="278"/>
        <v>4775.6000000000004</v>
      </c>
      <c r="S653" s="12"/>
      <c r="T653" s="13"/>
    </row>
    <row r="654" spans="1:20" ht="18.75" customHeight="1">
      <c r="A654" s="76" t="s">
        <v>208</v>
      </c>
      <c r="B654" s="77" t="s">
        <v>229</v>
      </c>
      <c r="C654" s="77" t="s">
        <v>198</v>
      </c>
      <c r="D654" s="196" t="s">
        <v>142</v>
      </c>
      <c r="E654" s="196" t="s">
        <v>209</v>
      </c>
      <c r="F654" s="197" t="s">
        <v>114</v>
      </c>
      <c r="G654" s="197" t="s">
        <v>326</v>
      </c>
      <c r="H654" s="198" t="s">
        <v>327</v>
      </c>
      <c r="I654" s="198"/>
      <c r="J654" s="36">
        <f t="shared" si="278"/>
        <v>0</v>
      </c>
      <c r="K654" s="36">
        <f t="shared" si="278"/>
        <v>0</v>
      </c>
      <c r="L654" s="36">
        <f t="shared" si="278"/>
        <v>0</v>
      </c>
      <c r="M654" s="36">
        <f t="shared" si="278"/>
        <v>2942.7</v>
      </c>
      <c r="N654" s="36">
        <f t="shared" si="278"/>
        <v>2942.7</v>
      </c>
      <c r="O654" s="36">
        <f t="shared" si="278"/>
        <v>0</v>
      </c>
      <c r="P654" s="36">
        <f t="shared" si="278"/>
        <v>0</v>
      </c>
      <c r="Q654" s="36">
        <f t="shared" si="278"/>
        <v>0</v>
      </c>
      <c r="R654" s="36">
        <f>R655</f>
        <v>4775.6000000000004</v>
      </c>
      <c r="S654" s="12"/>
      <c r="T654" s="13"/>
    </row>
    <row r="655" spans="1:20" s="243" customFormat="1" ht="14.25" customHeight="1">
      <c r="A655" s="156" t="s">
        <v>213</v>
      </c>
      <c r="B655" s="241" t="s">
        <v>229</v>
      </c>
      <c r="C655" s="241" t="s">
        <v>198</v>
      </c>
      <c r="D655" s="127" t="s">
        <v>142</v>
      </c>
      <c r="E655" s="127" t="s">
        <v>209</v>
      </c>
      <c r="F655" s="128" t="s">
        <v>131</v>
      </c>
      <c r="G655" s="128" t="s">
        <v>326</v>
      </c>
      <c r="H655" s="129" t="s">
        <v>327</v>
      </c>
      <c r="I655" s="242"/>
      <c r="J655" s="239">
        <f t="shared" si="278"/>
        <v>0</v>
      </c>
      <c r="K655" s="239">
        <f t="shared" si="278"/>
        <v>0</v>
      </c>
      <c r="L655" s="239">
        <f t="shared" si="278"/>
        <v>0</v>
      </c>
      <c r="M655" s="239">
        <f t="shared" si="278"/>
        <v>2942.7</v>
      </c>
      <c r="N655" s="239">
        <f t="shared" si="278"/>
        <v>2942.7</v>
      </c>
      <c r="O655" s="239">
        <f t="shared" si="278"/>
        <v>0</v>
      </c>
      <c r="P655" s="239">
        <f t="shared" si="278"/>
        <v>0</v>
      </c>
      <c r="Q655" s="239">
        <f t="shared" si="278"/>
        <v>0</v>
      </c>
      <c r="R655" s="239">
        <f>R656+R661</f>
        <v>4775.6000000000004</v>
      </c>
      <c r="S655" s="12"/>
      <c r="T655" s="13"/>
    </row>
    <row r="656" spans="1:20" ht="39" customHeight="1">
      <c r="A656" s="20" t="s">
        <v>713</v>
      </c>
      <c r="B656" s="16" t="s">
        <v>229</v>
      </c>
      <c r="C656" s="16" t="s">
        <v>198</v>
      </c>
      <c r="D656" s="17" t="s">
        <v>142</v>
      </c>
      <c r="E656" s="28" t="s">
        <v>209</v>
      </c>
      <c r="F656" s="29" t="s">
        <v>131</v>
      </c>
      <c r="G656" s="29" t="s">
        <v>326</v>
      </c>
      <c r="H656" s="1" t="s">
        <v>27</v>
      </c>
      <c r="I656" s="18"/>
      <c r="J656" s="32">
        <f t="shared" si="278"/>
        <v>0</v>
      </c>
      <c r="K656" s="32">
        <f t="shared" si="278"/>
        <v>0</v>
      </c>
      <c r="L656" s="32">
        <f t="shared" si="278"/>
        <v>0</v>
      </c>
      <c r="M656" s="32">
        <f t="shared" si="278"/>
        <v>2942.7</v>
      </c>
      <c r="N656" s="32">
        <f t="shared" si="278"/>
        <v>2942.7</v>
      </c>
      <c r="O656" s="32">
        <f t="shared" si="278"/>
        <v>0</v>
      </c>
      <c r="P656" s="32">
        <f t="shared" si="278"/>
        <v>0</v>
      </c>
      <c r="Q656" s="32">
        <f t="shared" si="278"/>
        <v>0</v>
      </c>
      <c r="R656" s="32">
        <f t="shared" si="278"/>
        <v>2024.3</v>
      </c>
      <c r="S656" s="12"/>
      <c r="T656" s="13"/>
    </row>
    <row r="657" spans="1:20" s="19" customFormat="1" ht="23.25" customHeight="1">
      <c r="A657" s="20" t="s">
        <v>232</v>
      </c>
      <c r="B657" s="16" t="s">
        <v>229</v>
      </c>
      <c r="C657" s="16" t="s">
        <v>198</v>
      </c>
      <c r="D657" s="17" t="s">
        <v>142</v>
      </c>
      <c r="E657" s="28" t="s">
        <v>209</v>
      </c>
      <c r="F657" s="29" t="s">
        <v>131</v>
      </c>
      <c r="G657" s="29" t="s">
        <v>326</v>
      </c>
      <c r="H657" s="1" t="s">
        <v>27</v>
      </c>
      <c r="I657" s="18">
        <v>400</v>
      </c>
      <c r="J657" s="32">
        <f t="shared" si="278"/>
        <v>0</v>
      </c>
      <c r="K657" s="32">
        <f t="shared" si="278"/>
        <v>0</v>
      </c>
      <c r="L657" s="32">
        <f t="shared" si="278"/>
        <v>0</v>
      </c>
      <c r="M657" s="32">
        <f t="shared" si="278"/>
        <v>2942.7</v>
      </c>
      <c r="N657" s="32">
        <f t="shared" si="278"/>
        <v>2942.7</v>
      </c>
      <c r="O657" s="32">
        <f t="shared" si="278"/>
        <v>0</v>
      </c>
      <c r="P657" s="32">
        <f t="shared" si="278"/>
        <v>0</v>
      </c>
      <c r="Q657" s="32">
        <f t="shared" si="278"/>
        <v>0</v>
      </c>
      <c r="R657" s="32">
        <f t="shared" si="278"/>
        <v>2024.3</v>
      </c>
      <c r="S657" s="12"/>
      <c r="T657" s="13"/>
    </row>
    <row r="658" spans="1:20" s="26" customFormat="1" ht="16.5" customHeight="1">
      <c r="A658" s="244" t="s">
        <v>234</v>
      </c>
      <c r="B658" s="207" t="s">
        <v>229</v>
      </c>
      <c r="C658" s="207" t="s">
        <v>198</v>
      </c>
      <c r="D658" s="208" t="s">
        <v>142</v>
      </c>
      <c r="E658" s="209" t="s">
        <v>209</v>
      </c>
      <c r="F658" s="210" t="s">
        <v>131</v>
      </c>
      <c r="G658" s="210" t="s">
        <v>326</v>
      </c>
      <c r="H658" s="211" t="s">
        <v>27</v>
      </c>
      <c r="I658" s="62">
        <v>410</v>
      </c>
      <c r="J658" s="205">
        <f>SUM(J659:J660)</f>
        <v>0</v>
      </c>
      <c r="K658" s="205">
        <f t="shared" ref="K658:R658" si="279">SUM(K659:K660)</f>
        <v>0</v>
      </c>
      <c r="L658" s="205">
        <f t="shared" si="279"/>
        <v>0</v>
      </c>
      <c r="M658" s="205">
        <f t="shared" si="279"/>
        <v>2942.7</v>
      </c>
      <c r="N658" s="205">
        <f t="shared" si="279"/>
        <v>2942.7</v>
      </c>
      <c r="O658" s="205">
        <f t="shared" si="279"/>
        <v>0</v>
      </c>
      <c r="P658" s="205">
        <f t="shared" si="279"/>
        <v>0</v>
      </c>
      <c r="Q658" s="205">
        <f t="shared" si="279"/>
        <v>0</v>
      </c>
      <c r="R658" s="205">
        <f t="shared" si="279"/>
        <v>2024.3</v>
      </c>
      <c r="S658" s="12"/>
      <c r="T658" s="13"/>
    </row>
    <row r="659" spans="1:20" s="269" customFormat="1" ht="16.5" hidden="1" customHeight="1">
      <c r="A659" s="259" t="s">
        <v>743</v>
      </c>
      <c r="B659" s="260"/>
      <c r="C659" s="260"/>
      <c r="D659" s="261"/>
      <c r="E659" s="262"/>
      <c r="F659" s="263"/>
      <c r="G659" s="263"/>
      <c r="H659" s="264"/>
      <c r="I659" s="62">
        <v>412</v>
      </c>
      <c r="J659" s="265"/>
      <c r="K659" s="265"/>
      <c r="L659" s="265"/>
      <c r="M659" s="265">
        <v>2001.4</v>
      </c>
      <c r="N659" s="266">
        <f t="shared" ref="N659:N660" si="280">SUM(J659:M659)</f>
        <v>2001.4</v>
      </c>
      <c r="O659" s="265"/>
      <c r="P659" s="265"/>
      <c r="Q659" s="265"/>
      <c r="R659" s="60">
        <v>2024.3</v>
      </c>
      <c r="S659" s="267"/>
      <c r="T659" s="268"/>
    </row>
    <row r="660" spans="1:20" s="269" customFormat="1" ht="16.5" hidden="1" customHeight="1">
      <c r="A660" s="259" t="s">
        <v>744</v>
      </c>
      <c r="B660" s="260"/>
      <c r="C660" s="260"/>
      <c r="D660" s="261"/>
      <c r="E660" s="262"/>
      <c r="F660" s="263"/>
      <c r="G660" s="263"/>
      <c r="H660" s="264"/>
      <c r="I660" s="270"/>
      <c r="J660" s="265"/>
      <c r="K660" s="265"/>
      <c r="L660" s="265"/>
      <c r="M660" s="265">
        <v>941.3</v>
      </c>
      <c r="N660" s="266">
        <f t="shared" si="280"/>
        <v>941.3</v>
      </c>
      <c r="O660" s="265"/>
      <c r="P660" s="265"/>
      <c r="Q660" s="265"/>
      <c r="R660" s="266"/>
      <c r="S660" s="267"/>
      <c r="T660" s="268"/>
    </row>
    <row r="661" spans="1:20" ht="39" customHeight="1">
      <c r="A661" s="20" t="s">
        <v>803</v>
      </c>
      <c r="B661" s="16" t="s">
        <v>229</v>
      </c>
      <c r="C661" s="16" t="s">
        <v>198</v>
      </c>
      <c r="D661" s="17" t="s">
        <v>142</v>
      </c>
      <c r="E661" s="28" t="s">
        <v>209</v>
      </c>
      <c r="F661" s="29" t="s">
        <v>131</v>
      </c>
      <c r="G661" s="29" t="s">
        <v>326</v>
      </c>
      <c r="H661" s="1" t="s">
        <v>804</v>
      </c>
      <c r="I661" s="18"/>
      <c r="J661" s="32">
        <f t="shared" ref="J661:R662" si="281">J662</f>
        <v>0</v>
      </c>
      <c r="K661" s="32">
        <f t="shared" si="281"/>
        <v>0</v>
      </c>
      <c r="L661" s="32">
        <f t="shared" si="281"/>
        <v>0</v>
      </c>
      <c r="M661" s="32">
        <f t="shared" si="281"/>
        <v>2942.7</v>
      </c>
      <c r="N661" s="32">
        <f t="shared" si="281"/>
        <v>2942.7</v>
      </c>
      <c r="O661" s="32">
        <f t="shared" si="281"/>
        <v>0</v>
      </c>
      <c r="P661" s="32">
        <f t="shared" si="281"/>
        <v>0</v>
      </c>
      <c r="Q661" s="32">
        <f t="shared" si="281"/>
        <v>0</v>
      </c>
      <c r="R661" s="32">
        <f t="shared" si="281"/>
        <v>2751.3</v>
      </c>
      <c r="S661" s="12"/>
      <c r="T661" s="13"/>
    </row>
    <row r="662" spans="1:20" s="19" customFormat="1" ht="23.25" customHeight="1">
      <c r="A662" s="20" t="s">
        <v>232</v>
      </c>
      <c r="B662" s="16" t="s">
        <v>229</v>
      </c>
      <c r="C662" s="16" t="s">
        <v>198</v>
      </c>
      <c r="D662" s="17" t="s">
        <v>142</v>
      </c>
      <c r="E662" s="28" t="s">
        <v>209</v>
      </c>
      <c r="F662" s="29" t="s">
        <v>131</v>
      </c>
      <c r="G662" s="29" t="s">
        <v>326</v>
      </c>
      <c r="H662" s="1" t="s">
        <v>804</v>
      </c>
      <c r="I662" s="18">
        <v>400</v>
      </c>
      <c r="J662" s="32">
        <f t="shared" si="281"/>
        <v>0</v>
      </c>
      <c r="K662" s="32">
        <f t="shared" si="281"/>
        <v>0</v>
      </c>
      <c r="L662" s="32">
        <f t="shared" si="281"/>
        <v>0</v>
      </c>
      <c r="M662" s="32">
        <f t="shared" si="281"/>
        <v>2942.7</v>
      </c>
      <c r="N662" s="32">
        <f t="shared" si="281"/>
        <v>2942.7</v>
      </c>
      <c r="O662" s="32">
        <f t="shared" si="281"/>
        <v>0</v>
      </c>
      <c r="P662" s="32">
        <f t="shared" si="281"/>
        <v>0</v>
      </c>
      <c r="Q662" s="32">
        <f t="shared" si="281"/>
        <v>0</v>
      </c>
      <c r="R662" s="32">
        <f t="shared" si="281"/>
        <v>2751.3</v>
      </c>
      <c r="S662" s="12"/>
      <c r="T662" s="13"/>
    </row>
    <row r="663" spans="1:20" s="26" customFormat="1" ht="16.5" customHeight="1">
      <c r="A663" s="244" t="s">
        <v>234</v>
      </c>
      <c r="B663" s="207" t="s">
        <v>229</v>
      </c>
      <c r="C663" s="207" t="s">
        <v>198</v>
      </c>
      <c r="D663" s="208" t="s">
        <v>142</v>
      </c>
      <c r="E663" s="209" t="s">
        <v>209</v>
      </c>
      <c r="F663" s="210" t="s">
        <v>131</v>
      </c>
      <c r="G663" s="210" t="s">
        <v>326</v>
      </c>
      <c r="H663" s="211" t="s">
        <v>804</v>
      </c>
      <c r="I663" s="62">
        <v>410</v>
      </c>
      <c r="J663" s="205">
        <f>SUM(J664:J665)</f>
        <v>0</v>
      </c>
      <c r="K663" s="205">
        <f t="shared" ref="K663:R663" si="282">SUM(K664:K665)</f>
        <v>0</v>
      </c>
      <c r="L663" s="205">
        <f t="shared" si="282"/>
        <v>0</v>
      </c>
      <c r="M663" s="205">
        <f t="shared" si="282"/>
        <v>2942.7</v>
      </c>
      <c r="N663" s="205">
        <f t="shared" si="282"/>
        <v>2942.7</v>
      </c>
      <c r="O663" s="205">
        <f t="shared" si="282"/>
        <v>0</v>
      </c>
      <c r="P663" s="205">
        <f t="shared" si="282"/>
        <v>0</v>
      </c>
      <c r="Q663" s="205">
        <f t="shared" si="282"/>
        <v>0</v>
      </c>
      <c r="R663" s="205">
        <f t="shared" si="282"/>
        <v>2751.3</v>
      </c>
      <c r="S663" s="12"/>
      <c r="T663" s="13"/>
    </row>
    <row r="664" spans="1:20" s="269" customFormat="1" ht="16.5" hidden="1" customHeight="1">
      <c r="A664" s="259" t="s">
        <v>743</v>
      </c>
      <c r="B664" s="260"/>
      <c r="C664" s="260"/>
      <c r="D664" s="261"/>
      <c r="E664" s="262"/>
      <c r="F664" s="263"/>
      <c r="G664" s="263"/>
      <c r="H664" s="264"/>
      <c r="I664" s="270"/>
      <c r="J664" s="265"/>
      <c r="K664" s="265"/>
      <c r="L664" s="265"/>
      <c r="M664" s="265">
        <v>2001.4</v>
      </c>
      <c r="N664" s="266">
        <f t="shared" ref="N664:N665" si="283">SUM(J664:M664)</f>
        <v>2001.4</v>
      </c>
      <c r="O664" s="265"/>
      <c r="P664" s="265"/>
      <c r="Q664" s="265"/>
      <c r="R664" s="60"/>
      <c r="S664" s="267"/>
      <c r="T664" s="268"/>
    </row>
    <row r="665" spans="1:20" s="269" customFormat="1" ht="16.5" hidden="1" customHeight="1">
      <c r="A665" s="259" t="s">
        <v>744</v>
      </c>
      <c r="B665" s="260"/>
      <c r="C665" s="260"/>
      <c r="D665" s="261"/>
      <c r="E665" s="262"/>
      <c r="F665" s="263"/>
      <c r="G665" s="263"/>
      <c r="H665" s="264"/>
      <c r="I665" s="62">
        <v>412</v>
      </c>
      <c r="J665" s="265"/>
      <c r="K665" s="265"/>
      <c r="L665" s="265"/>
      <c r="M665" s="265">
        <v>941.3</v>
      </c>
      <c r="N665" s="266">
        <f t="shared" si="283"/>
        <v>941.3</v>
      </c>
      <c r="O665" s="265"/>
      <c r="P665" s="265"/>
      <c r="Q665" s="265"/>
      <c r="R665" s="60">
        <v>2751.3</v>
      </c>
      <c r="S665" s="267"/>
      <c r="T665" s="268"/>
    </row>
    <row r="666" spans="1:20" s="26" customFormat="1" ht="16.5" hidden="1" customHeight="1">
      <c r="A666" s="76" t="s">
        <v>262</v>
      </c>
      <c r="B666" s="77" t="s">
        <v>229</v>
      </c>
      <c r="C666" s="77" t="s">
        <v>155</v>
      </c>
      <c r="D666" s="77"/>
      <c r="E666" s="349"/>
      <c r="F666" s="350"/>
      <c r="G666" s="350"/>
      <c r="H666" s="351"/>
      <c r="I666" s="77"/>
      <c r="J666" s="36">
        <f t="shared" ref="J666:R668" si="284">J667</f>
        <v>0</v>
      </c>
      <c r="K666" s="36">
        <f t="shared" si="284"/>
        <v>0</v>
      </c>
      <c r="L666" s="36">
        <f t="shared" si="284"/>
        <v>0</v>
      </c>
      <c r="M666" s="36">
        <f t="shared" si="284"/>
        <v>0</v>
      </c>
      <c r="N666" s="36">
        <f t="shared" si="284"/>
        <v>0</v>
      </c>
      <c r="O666" s="36">
        <f t="shared" si="284"/>
        <v>0</v>
      </c>
      <c r="P666" s="36">
        <f t="shared" si="284"/>
        <v>0</v>
      </c>
      <c r="Q666" s="36">
        <f t="shared" si="284"/>
        <v>0</v>
      </c>
      <c r="R666" s="36">
        <f t="shared" si="284"/>
        <v>0</v>
      </c>
      <c r="S666" s="12"/>
      <c r="T666" s="13"/>
    </row>
    <row r="667" spans="1:20" s="26" customFormat="1" ht="18" hidden="1" customHeight="1">
      <c r="A667" s="83" t="s">
        <v>263</v>
      </c>
      <c r="B667" s="77" t="s">
        <v>229</v>
      </c>
      <c r="C667" s="77" t="s">
        <v>155</v>
      </c>
      <c r="D667" s="77" t="s">
        <v>113</v>
      </c>
      <c r="E667" s="349"/>
      <c r="F667" s="350"/>
      <c r="G667" s="350"/>
      <c r="H667" s="351"/>
      <c r="I667" s="77"/>
      <c r="J667" s="36">
        <f t="shared" si="284"/>
        <v>0</v>
      </c>
      <c r="K667" s="36">
        <f t="shared" si="284"/>
        <v>0</v>
      </c>
      <c r="L667" s="36">
        <f t="shared" si="284"/>
        <v>0</v>
      </c>
      <c r="M667" s="36">
        <f t="shared" si="284"/>
        <v>0</v>
      </c>
      <c r="N667" s="36">
        <f t="shared" si="284"/>
        <v>0</v>
      </c>
      <c r="O667" s="36">
        <f t="shared" si="284"/>
        <v>0</v>
      </c>
      <c r="P667" s="36">
        <f t="shared" si="284"/>
        <v>0</v>
      </c>
      <c r="Q667" s="36">
        <f t="shared" si="284"/>
        <v>0</v>
      </c>
      <c r="R667" s="36">
        <f t="shared" si="284"/>
        <v>0</v>
      </c>
      <c r="S667" s="12"/>
      <c r="T667" s="13"/>
    </row>
    <row r="668" spans="1:20" s="26" customFormat="1" ht="39" hidden="1" customHeight="1">
      <c r="A668" s="121" t="s">
        <v>615</v>
      </c>
      <c r="B668" s="77" t="s">
        <v>229</v>
      </c>
      <c r="C668" s="77" t="s">
        <v>155</v>
      </c>
      <c r="D668" s="196" t="s">
        <v>113</v>
      </c>
      <c r="E668" s="196" t="s">
        <v>269</v>
      </c>
      <c r="F668" s="197" t="s">
        <v>114</v>
      </c>
      <c r="G668" s="197" t="s">
        <v>326</v>
      </c>
      <c r="H668" s="198" t="s">
        <v>327</v>
      </c>
      <c r="I668" s="198"/>
      <c r="J668" s="36">
        <f t="shared" si="284"/>
        <v>0</v>
      </c>
      <c r="K668" s="36">
        <f t="shared" si="284"/>
        <v>0</v>
      </c>
      <c r="L668" s="36">
        <f t="shared" si="284"/>
        <v>0</v>
      </c>
      <c r="M668" s="36">
        <f t="shared" si="284"/>
        <v>0</v>
      </c>
      <c r="N668" s="36">
        <f t="shared" si="284"/>
        <v>0</v>
      </c>
      <c r="O668" s="36">
        <f t="shared" si="284"/>
        <v>0</v>
      </c>
      <c r="P668" s="36">
        <f t="shared" si="284"/>
        <v>0</v>
      </c>
      <c r="Q668" s="36">
        <f t="shared" si="284"/>
        <v>0</v>
      </c>
      <c r="R668" s="36">
        <f t="shared" si="284"/>
        <v>0</v>
      </c>
      <c r="S668" s="12"/>
      <c r="T668" s="13"/>
    </row>
    <row r="669" spans="1:20" s="26" customFormat="1" ht="25.5" hidden="1" customHeight="1">
      <c r="A669" s="82" t="s">
        <v>231</v>
      </c>
      <c r="B669" s="80" t="s">
        <v>229</v>
      </c>
      <c r="C669" s="80" t="s">
        <v>155</v>
      </c>
      <c r="D669" s="87" t="s">
        <v>113</v>
      </c>
      <c r="E669" s="28" t="s">
        <v>269</v>
      </c>
      <c r="F669" s="29" t="s">
        <v>114</v>
      </c>
      <c r="G669" s="29" t="s">
        <v>326</v>
      </c>
      <c r="H669" s="1" t="s">
        <v>344</v>
      </c>
      <c r="I669" s="18"/>
      <c r="J669" s="32">
        <f t="shared" ref="J669:R671" si="285">J670</f>
        <v>0</v>
      </c>
      <c r="K669" s="32">
        <f t="shared" si="285"/>
        <v>0</v>
      </c>
      <c r="L669" s="32">
        <f t="shared" si="285"/>
        <v>0</v>
      </c>
      <c r="M669" s="32">
        <f t="shared" si="285"/>
        <v>0</v>
      </c>
      <c r="N669" s="32">
        <f t="shared" si="285"/>
        <v>0</v>
      </c>
      <c r="O669" s="32">
        <f t="shared" si="285"/>
        <v>0</v>
      </c>
      <c r="P669" s="32">
        <f t="shared" si="285"/>
        <v>0</v>
      </c>
      <c r="Q669" s="32">
        <f t="shared" si="285"/>
        <v>0</v>
      </c>
      <c r="R669" s="32">
        <f t="shared" si="285"/>
        <v>0</v>
      </c>
      <c r="S669" s="12"/>
      <c r="T669" s="13"/>
    </row>
    <row r="670" spans="1:20" s="26" customFormat="1" ht="25.5" hidden="1" customHeight="1">
      <c r="A670" s="20" t="s">
        <v>232</v>
      </c>
      <c r="B670" s="80" t="s">
        <v>229</v>
      </c>
      <c r="C670" s="80" t="s">
        <v>155</v>
      </c>
      <c r="D670" s="87" t="s">
        <v>113</v>
      </c>
      <c r="E670" s="28" t="s">
        <v>269</v>
      </c>
      <c r="F670" s="29" t="s">
        <v>114</v>
      </c>
      <c r="G670" s="29" t="s">
        <v>326</v>
      </c>
      <c r="H670" s="1" t="s">
        <v>344</v>
      </c>
      <c r="I670" s="18">
        <v>400</v>
      </c>
      <c r="J670" s="32">
        <f t="shared" si="285"/>
        <v>0</v>
      </c>
      <c r="K670" s="32">
        <f t="shared" si="285"/>
        <v>0</v>
      </c>
      <c r="L670" s="32">
        <f t="shared" si="285"/>
        <v>0</v>
      </c>
      <c r="M670" s="32">
        <f t="shared" si="285"/>
        <v>0</v>
      </c>
      <c r="N670" s="32">
        <f t="shared" si="285"/>
        <v>0</v>
      </c>
      <c r="O670" s="32">
        <f t="shared" si="285"/>
        <v>0</v>
      </c>
      <c r="P670" s="32">
        <f t="shared" si="285"/>
        <v>0</v>
      </c>
      <c r="Q670" s="32">
        <f t="shared" si="285"/>
        <v>0</v>
      </c>
      <c r="R670" s="32">
        <f t="shared" si="285"/>
        <v>0</v>
      </c>
      <c r="S670" s="12"/>
      <c r="T670" s="13"/>
    </row>
    <row r="671" spans="1:20" s="26" customFormat="1" ht="16.5" hidden="1" customHeight="1">
      <c r="A671" s="244" t="s">
        <v>234</v>
      </c>
      <c r="B671" s="207" t="s">
        <v>229</v>
      </c>
      <c r="C671" s="207" t="s">
        <v>155</v>
      </c>
      <c r="D671" s="208" t="s">
        <v>113</v>
      </c>
      <c r="E671" s="209" t="s">
        <v>269</v>
      </c>
      <c r="F671" s="210" t="s">
        <v>114</v>
      </c>
      <c r="G671" s="210" t="s">
        <v>326</v>
      </c>
      <c r="H671" s="211" t="s">
        <v>344</v>
      </c>
      <c r="I671" s="62">
        <v>410</v>
      </c>
      <c r="J671" s="205">
        <f t="shared" si="285"/>
        <v>0</v>
      </c>
      <c r="K671" s="205">
        <f t="shared" si="285"/>
        <v>0</v>
      </c>
      <c r="L671" s="205">
        <f t="shared" si="285"/>
        <v>0</v>
      </c>
      <c r="M671" s="205">
        <f t="shared" si="285"/>
        <v>0</v>
      </c>
      <c r="N671" s="205">
        <f t="shared" si="285"/>
        <v>0</v>
      </c>
      <c r="O671" s="205">
        <f t="shared" si="285"/>
        <v>0</v>
      </c>
      <c r="P671" s="205">
        <f t="shared" si="285"/>
        <v>0</v>
      </c>
      <c r="Q671" s="205">
        <f t="shared" si="285"/>
        <v>0</v>
      </c>
      <c r="R671" s="205">
        <f t="shared" si="285"/>
        <v>0</v>
      </c>
      <c r="S671" s="12"/>
      <c r="T671" s="13"/>
    </row>
    <row r="672" spans="1:20" s="14" customFormat="1" ht="16.5" hidden="1" customHeight="1">
      <c r="A672" s="271" t="s">
        <v>418</v>
      </c>
      <c r="B672" s="5"/>
      <c r="C672" s="5"/>
      <c r="D672" s="6"/>
      <c r="E672" s="7"/>
      <c r="F672" s="8"/>
      <c r="G672" s="8"/>
      <c r="H672" s="9"/>
      <c r="I672" s="246"/>
      <c r="J672" s="2"/>
      <c r="K672" s="2"/>
      <c r="L672" s="2"/>
      <c r="M672" s="2"/>
      <c r="N672" s="2">
        <f>SUM(J672:M672)</f>
        <v>0</v>
      </c>
      <c r="O672" s="2"/>
      <c r="P672" s="2"/>
      <c r="Q672" s="2"/>
      <c r="R672" s="2">
        <f>N672+Q672</f>
        <v>0</v>
      </c>
      <c r="S672" s="12"/>
      <c r="T672" s="13"/>
    </row>
    <row r="673" spans="1:20" s="14" customFormat="1" ht="16.5" hidden="1" customHeight="1">
      <c r="A673" s="271" t="s">
        <v>419</v>
      </c>
      <c r="B673" s="5"/>
      <c r="C673" s="5"/>
      <c r="D673" s="6"/>
      <c r="E673" s="7"/>
      <c r="F673" s="8"/>
      <c r="G673" s="8"/>
      <c r="H673" s="9"/>
      <c r="I673" s="246"/>
      <c r="J673" s="2"/>
      <c r="K673" s="2"/>
      <c r="L673" s="2"/>
      <c r="M673" s="2"/>
      <c r="N673" s="2">
        <f>SUM(J673:M673)</f>
        <v>0</v>
      </c>
      <c r="O673" s="2"/>
      <c r="P673" s="2"/>
      <c r="Q673" s="2"/>
      <c r="R673" s="2">
        <f>N673+Q673</f>
        <v>0</v>
      </c>
      <c r="S673" s="12"/>
      <c r="T673" s="13"/>
    </row>
    <row r="674" spans="1:20" s="26" customFormat="1" ht="13.5" customHeight="1">
      <c r="A674" s="189"/>
      <c r="B674" s="207"/>
      <c r="C674" s="207"/>
      <c r="D674" s="208"/>
      <c r="E674" s="209"/>
      <c r="F674" s="210"/>
      <c r="G674" s="210"/>
      <c r="H674" s="211"/>
      <c r="I674" s="62"/>
      <c r="J674" s="205"/>
      <c r="K674" s="205"/>
      <c r="L674" s="205"/>
      <c r="M674" s="205"/>
      <c r="N674" s="205"/>
      <c r="O674" s="205"/>
      <c r="P674" s="205"/>
      <c r="Q674" s="205"/>
      <c r="R674" s="205"/>
      <c r="S674" s="12"/>
      <c r="T674" s="13"/>
    </row>
    <row r="675" spans="1:20" s="175" customFormat="1" ht="30" customHeight="1">
      <c r="A675" s="76" t="s">
        <v>264</v>
      </c>
      <c r="B675" s="77" t="s">
        <v>265</v>
      </c>
      <c r="C675" s="77"/>
      <c r="D675" s="77"/>
      <c r="E675" s="349"/>
      <c r="F675" s="350"/>
      <c r="G675" s="350"/>
      <c r="H675" s="351"/>
      <c r="I675" s="77"/>
      <c r="J675" s="173" t="e">
        <f t="shared" ref="J675:R675" si="286">J676+J687+J1041+J1129+J1137+J1281</f>
        <v>#REF!</v>
      </c>
      <c r="K675" s="173" t="e">
        <f t="shared" si="286"/>
        <v>#REF!</v>
      </c>
      <c r="L675" s="173" t="e">
        <f t="shared" si="286"/>
        <v>#REF!</v>
      </c>
      <c r="M675" s="173" t="e">
        <f t="shared" si="286"/>
        <v>#REF!</v>
      </c>
      <c r="N675" s="173" t="e">
        <f t="shared" si="286"/>
        <v>#REF!</v>
      </c>
      <c r="O675" s="173" t="e">
        <f t="shared" si="286"/>
        <v>#REF!</v>
      </c>
      <c r="P675" s="173" t="e">
        <f t="shared" si="286"/>
        <v>#REF!</v>
      </c>
      <c r="Q675" s="173" t="e">
        <f t="shared" si="286"/>
        <v>#REF!</v>
      </c>
      <c r="R675" s="173">
        <f t="shared" si="286"/>
        <v>831106.2</v>
      </c>
      <c r="S675" s="12"/>
      <c r="T675" s="13"/>
    </row>
    <row r="676" spans="1:20" s="19" customFormat="1" ht="16.5" customHeight="1">
      <c r="A676" s="76" t="s">
        <v>110</v>
      </c>
      <c r="B676" s="77" t="s">
        <v>265</v>
      </c>
      <c r="C676" s="77" t="s">
        <v>111</v>
      </c>
      <c r="D676" s="77"/>
      <c r="E676" s="349"/>
      <c r="F676" s="350"/>
      <c r="G676" s="350"/>
      <c r="H676" s="351"/>
      <c r="I676" s="77"/>
      <c r="J676" s="173">
        <f t="shared" ref="J676:R680" si="287">J677</f>
        <v>120</v>
      </c>
      <c r="K676" s="173">
        <f t="shared" si="287"/>
        <v>-20</v>
      </c>
      <c r="L676" s="173">
        <f t="shared" si="287"/>
        <v>0</v>
      </c>
      <c r="M676" s="173">
        <f t="shared" si="287"/>
        <v>0</v>
      </c>
      <c r="N676" s="173">
        <f t="shared" si="287"/>
        <v>100</v>
      </c>
      <c r="O676" s="173">
        <f t="shared" si="287"/>
        <v>0</v>
      </c>
      <c r="P676" s="173">
        <f t="shared" si="287"/>
        <v>0</v>
      </c>
      <c r="Q676" s="173">
        <f t="shared" si="287"/>
        <v>0</v>
      </c>
      <c r="R676" s="173">
        <f t="shared" si="287"/>
        <v>110</v>
      </c>
      <c r="S676" s="12"/>
      <c r="T676" s="13"/>
    </row>
    <row r="677" spans="1:20" s="19" customFormat="1" ht="15.75" customHeight="1">
      <c r="A677" s="83" t="s">
        <v>160</v>
      </c>
      <c r="B677" s="177" t="s">
        <v>265</v>
      </c>
      <c r="C677" s="177" t="s">
        <v>111</v>
      </c>
      <c r="D677" s="178" t="s">
        <v>162</v>
      </c>
      <c r="E677" s="178"/>
      <c r="F677" s="179"/>
      <c r="G677" s="179"/>
      <c r="H677" s="180"/>
      <c r="I677" s="180"/>
      <c r="J677" s="181">
        <f t="shared" si="287"/>
        <v>120</v>
      </c>
      <c r="K677" s="181">
        <f t="shared" si="287"/>
        <v>-20</v>
      </c>
      <c r="L677" s="181">
        <f t="shared" si="287"/>
        <v>0</v>
      </c>
      <c r="M677" s="181">
        <f t="shared" si="287"/>
        <v>0</v>
      </c>
      <c r="N677" s="181">
        <f t="shared" si="287"/>
        <v>100</v>
      </c>
      <c r="O677" s="181">
        <f t="shared" si="287"/>
        <v>0</v>
      </c>
      <c r="P677" s="181">
        <f t="shared" si="287"/>
        <v>0</v>
      </c>
      <c r="Q677" s="181">
        <f t="shared" si="287"/>
        <v>0</v>
      </c>
      <c r="R677" s="181">
        <f t="shared" si="287"/>
        <v>110</v>
      </c>
      <c r="S677" s="12"/>
      <c r="T677" s="13"/>
    </row>
    <row r="678" spans="1:20" s="15" customFormat="1" ht="39.75" customHeight="1">
      <c r="A678" s="272" t="s">
        <v>452</v>
      </c>
      <c r="B678" s="177" t="s">
        <v>265</v>
      </c>
      <c r="C678" s="177" t="s">
        <v>111</v>
      </c>
      <c r="D678" s="178" t="s">
        <v>162</v>
      </c>
      <c r="E678" s="178" t="s">
        <v>261</v>
      </c>
      <c r="F678" s="179" t="s">
        <v>114</v>
      </c>
      <c r="G678" s="179" t="s">
        <v>326</v>
      </c>
      <c r="H678" s="180" t="s">
        <v>327</v>
      </c>
      <c r="I678" s="180"/>
      <c r="J678" s="181">
        <f t="shared" si="287"/>
        <v>120</v>
      </c>
      <c r="K678" s="181">
        <f t="shared" si="287"/>
        <v>-20</v>
      </c>
      <c r="L678" s="181">
        <f t="shared" si="287"/>
        <v>0</v>
      </c>
      <c r="M678" s="181">
        <f t="shared" si="287"/>
        <v>0</v>
      </c>
      <c r="N678" s="181">
        <f t="shared" si="287"/>
        <v>100</v>
      </c>
      <c r="O678" s="181">
        <f t="shared" si="287"/>
        <v>0</v>
      </c>
      <c r="P678" s="181">
        <f t="shared" si="287"/>
        <v>0</v>
      </c>
      <c r="Q678" s="181">
        <f t="shared" si="287"/>
        <v>0</v>
      </c>
      <c r="R678" s="181">
        <f t="shared" si="287"/>
        <v>110</v>
      </c>
      <c r="S678" s="12"/>
      <c r="T678" s="13"/>
    </row>
    <row r="679" spans="1:20" s="15" customFormat="1" ht="17.25" customHeight="1">
      <c r="A679" s="20" t="s">
        <v>334</v>
      </c>
      <c r="B679" s="16" t="s">
        <v>265</v>
      </c>
      <c r="C679" s="16" t="s">
        <v>111</v>
      </c>
      <c r="D679" s="17" t="s">
        <v>162</v>
      </c>
      <c r="E679" s="28" t="s">
        <v>261</v>
      </c>
      <c r="F679" s="29" t="s">
        <v>114</v>
      </c>
      <c r="G679" s="29" t="s">
        <v>326</v>
      </c>
      <c r="H679" s="1" t="s">
        <v>335</v>
      </c>
      <c r="I679" s="18"/>
      <c r="J679" s="32">
        <f t="shared" si="287"/>
        <v>120</v>
      </c>
      <c r="K679" s="32">
        <f t="shared" si="287"/>
        <v>-20</v>
      </c>
      <c r="L679" s="32">
        <f t="shared" si="287"/>
        <v>0</v>
      </c>
      <c r="M679" s="32">
        <f t="shared" si="287"/>
        <v>0</v>
      </c>
      <c r="N679" s="32">
        <f t="shared" si="287"/>
        <v>100</v>
      </c>
      <c r="O679" s="32">
        <f t="shared" si="287"/>
        <v>0</v>
      </c>
      <c r="P679" s="32">
        <f t="shared" si="287"/>
        <v>0</v>
      </c>
      <c r="Q679" s="32">
        <f t="shared" si="287"/>
        <v>0</v>
      </c>
      <c r="R679" s="32">
        <f>R680+R683</f>
        <v>110</v>
      </c>
      <c r="S679" s="12"/>
      <c r="T679" s="13"/>
    </row>
    <row r="680" spans="1:20" s="19" customFormat="1" ht="24.75" customHeight="1">
      <c r="A680" s="20" t="s">
        <v>132</v>
      </c>
      <c r="B680" s="80" t="s">
        <v>265</v>
      </c>
      <c r="C680" s="80" t="s">
        <v>111</v>
      </c>
      <c r="D680" s="87" t="s">
        <v>162</v>
      </c>
      <c r="E680" s="28" t="s">
        <v>261</v>
      </c>
      <c r="F680" s="29" t="s">
        <v>114</v>
      </c>
      <c r="G680" s="29" t="s">
        <v>326</v>
      </c>
      <c r="H680" s="1" t="s">
        <v>335</v>
      </c>
      <c r="I680" s="204" t="s">
        <v>133</v>
      </c>
      <c r="J680" s="34">
        <f t="shared" si="287"/>
        <v>120</v>
      </c>
      <c r="K680" s="34">
        <f t="shared" si="287"/>
        <v>-20</v>
      </c>
      <c r="L680" s="34">
        <f t="shared" si="287"/>
        <v>0</v>
      </c>
      <c r="M680" s="34">
        <f t="shared" si="287"/>
        <v>0</v>
      </c>
      <c r="N680" s="34">
        <f t="shared" si="287"/>
        <v>100</v>
      </c>
      <c r="O680" s="34">
        <f t="shared" si="287"/>
        <v>0</v>
      </c>
      <c r="P680" s="34">
        <f t="shared" si="287"/>
        <v>0</v>
      </c>
      <c r="Q680" s="34">
        <f t="shared" si="287"/>
        <v>0</v>
      </c>
      <c r="R680" s="34">
        <f t="shared" si="287"/>
        <v>100</v>
      </c>
      <c r="S680" s="12"/>
      <c r="T680" s="13"/>
    </row>
    <row r="681" spans="1:20" s="85" customFormat="1" ht="27.75" customHeight="1">
      <c r="A681" s="189" t="s">
        <v>134</v>
      </c>
      <c r="B681" s="207" t="s">
        <v>265</v>
      </c>
      <c r="C681" s="207" t="s">
        <v>111</v>
      </c>
      <c r="D681" s="208" t="s">
        <v>162</v>
      </c>
      <c r="E681" s="209" t="s">
        <v>261</v>
      </c>
      <c r="F681" s="210" t="s">
        <v>114</v>
      </c>
      <c r="G681" s="210" t="s">
        <v>326</v>
      </c>
      <c r="H681" s="211" t="s">
        <v>335</v>
      </c>
      <c r="I681" s="212" t="s">
        <v>135</v>
      </c>
      <c r="J681" s="42">
        <f t="shared" ref="J681:Q681" si="288">J682+J685+J686</f>
        <v>120</v>
      </c>
      <c r="K681" s="42">
        <f t="shared" si="288"/>
        <v>-20</v>
      </c>
      <c r="L681" s="42">
        <f t="shared" si="288"/>
        <v>0</v>
      </c>
      <c r="M681" s="42">
        <f t="shared" si="288"/>
        <v>0</v>
      </c>
      <c r="N681" s="42">
        <f t="shared" si="288"/>
        <v>100</v>
      </c>
      <c r="O681" s="42">
        <f t="shared" si="288"/>
        <v>0</v>
      </c>
      <c r="P681" s="42">
        <f t="shared" si="288"/>
        <v>0</v>
      </c>
      <c r="Q681" s="42">
        <f t="shared" si="288"/>
        <v>0</v>
      </c>
      <c r="R681" s="42">
        <f>R682</f>
        <v>100</v>
      </c>
      <c r="S681" s="12"/>
      <c r="T681" s="13"/>
    </row>
    <row r="682" spans="1:20" s="19" customFormat="1" ht="22.5" hidden="1" customHeight="1">
      <c r="A682" s="4" t="s">
        <v>652</v>
      </c>
      <c r="B682" s="5"/>
      <c r="C682" s="5"/>
      <c r="D682" s="6"/>
      <c r="E682" s="7"/>
      <c r="F682" s="8"/>
      <c r="G682" s="8"/>
      <c r="H682" s="9"/>
      <c r="I682" s="10"/>
      <c r="J682" s="273">
        <v>120</v>
      </c>
      <c r="K682" s="273">
        <v>-20</v>
      </c>
      <c r="L682" s="273"/>
      <c r="M682" s="273"/>
      <c r="N682" s="2">
        <f>SUM(J682:M682)</f>
        <v>100</v>
      </c>
      <c r="O682" s="273"/>
      <c r="P682" s="273"/>
      <c r="Q682" s="273"/>
      <c r="R682" s="2">
        <v>100</v>
      </c>
      <c r="S682" s="12"/>
      <c r="T682" s="13"/>
    </row>
    <row r="683" spans="1:20" s="14" customFormat="1" ht="14.25" customHeight="1">
      <c r="A683" s="20" t="s">
        <v>165</v>
      </c>
      <c r="B683" s="5" t="s">
        <v>109</v>
      </c>
      <c r="C683" s="5" t="s">
        <v>111</v>
      </c>
      <c r="D683" s="6" t="s">
        <v>162</v>
      </c>
      <c r="E683" s="28" t="s">
        <v>111</v>
      </c>
      <c r="F683" s="29" t="s">
        <v>129</v>
      </c>
      <c r="G683" s="29" t="s">
        <v>326</v>
      </c>
      <c r="H683" s="1" t="s">
        <v>335</v>
      </c>
      <c r="I683" s="18">
        <v>300</v>
      </c>
      <c r="J683" s="32">
        <f>J684</f>
        <v>0</v>
      </c>
      <c r="K683" s="32">
        <f>K684</f>
        <v>0</v>
      </c>
      <c r="L683" s="32">
        <f t="shared" ref="L683:R683" si="289">L684</f>
        <v>0</v>
      </c>
      <c r="M683" s="32">
        <f t="shared" si="289"/>
        <v>0</v>
      </c>
      <c r="N683" s="32">
        <f t="shared" si="289"/>
        <v>0</v>
      </c>
      <c r="O683" s="32">
        <f t="shared" si="289"/>
        <v>0</v>
      </c>
      <c r="P683" s="32">
        <f t="shared" si="289"/>
        <v>0</v>
      </c>
      <c r="Q683" s="32">
        <f t="shared" si="289"/>
        <v>0</v>
      </c>
      <c r="R683" s="32">
        <f t="shared" si="289"/>
        <v>10</v>
      </c>
      <c r="S683" s="12"/>
      <c r="T683" s="13"/>
    </row>
    <row r="684" spans="1:20" s="26" customFormat="1" ht="13.5" customHeight="1">
      <c r="A684" s="189" t="s">
        <v>167</v>
      </c>
      <c r="B684" s="207" t="s">
        <v>109</v>
      </c>
      <c r="C684" s="207" t="s">
        <v>111</v>
      </c>
      <c r="D684" s="208" t="s">
        <v>162</v>
      </c>
      <c r="E684" s="209" t="s">
        <v>111</v>
      </c>
      <c r="F684" s="210" t="s">
        <v>129</v>
      </c>
      <c r="G684" s="210" t="s">
        <v>326</v>
      </c>
      <c r="H684" s="211" t="s">
        <v>335</v>
      </c>
      <c r="I684" s="62">
        <v>360</v>
      </c>
      <c r="J684" s="205">
        <f t="shared" ref="J684:Q684" si="290">SUM(J685:J686)</f>
        <v>0</v>
      </c>
      <c r="K684" s="205">
        <f t="shared" si="290"/>
        <v>0</v>
      </c>
      <c r="L684" s="205">
        <f t="shared" si="290"/>
        <v>0</v>
      </c>
      <c r="M684" s="205">
        <f t="shared" si="290"/>
        <v>0</v>
      </c>
      <c r="N684" s="205">
        <f t="shared" si="290"/>
        <v>0</v>
      </c>
      <c r="O684" s="205">
        <f t="shared" si="290"/>
        <v>0</v>
      </c>
      <c r="P684" s="205">
        <f t="shared" si="290"/>
        <v>0</v>
      </c>
      <c r="Q684" s="205">
        <f t="shared" si="290"/>
        <v>0</v>
      </c>
      <c r="R684" s="205">
        <f>R685</f>
        <v>10</v>
      </c>
      <c r="S684" s="12"/>
      <c r="T684" s="13"/>
    </row>
    <row r="685" spans="1:20" s="14" customFormat="1" ht="15.75" hidden="1" customHeight="1">
      <c r="A685" s="4" t="s">
        <v>653</v>
      </c>
      <c r="B685" s="5"/>
      <c r="C685" s="5"/>
      <c r="D685" s="6"/>
      <c r="E685" s="7"/>
      <c r="F685" s="8"/>
      <c r="G685" s="8"/>
      <c r="H685" s="9"/>
      <c r="I685" s="246"/>
      <c r="J685" s="2">
        <v>0</v>
      </c>
      <c r="K685" s="2"/>
      <c r="L685" s="2"/>
      <c r="M685" s="2"/>
      <c r="N685" s="2">
        <f>SUM(J685:M685)</f>
        <v>0</v>
      </c>
      <c r="O685" s="2"/>
      <c r="P685" s="2"/>
      <c r="Q685" s="2"/>
      <c r="R685" s="2">
        <v>10</v>
      </c>
      <c r="S685" s="12"/>
      <c r="T685" s="13"/>
    </row>
    <row r="686" spans="1:20" s="14" customFormat="1" ht="35.25" hidden="1" customHeight="1">
      <c r="A686" s="49"/>
      <c r="B686" s="5"/>
      <c r="C686" s="5"/>
      <c r="D686" s="6"/>
      <c r="E686" s="7"/>
      <c r="F686" s="8"/>
      <c r="G686" s="8"/>
      <c r="H686" s="9"/>
      <c r="I686" s="246"/>
      <c r="J686" s="2"/>
      <c r="K686" s="2"/>
      <c r="L686" s="2"/>
      <c r="M686" s="2"/>
      <c r="N686" s="2"/>
      <c r="O686" s="2"/>
      <c r="P686" s="2"/>
      <c r="Q686" s="2"/>
      <c r="R686" s="2"/>
      <c r="S686" s="12"/>
      <c r="T686" s="13"/>
    </row>
    <row r="687" spans="1:20" s="19" customFormat="1" ht="17.25" customHeight="1">
      <c r="A687" s="83" t="s">
        <v>266</v>
      </c>
      <c r="B687" s="21" t="s">
        <v>265</v>
      </c>
      <c r="C687" s="21" t="s">
        <v>153</v>
      </c>
      <c r="D687" s="21"/>
      <c r="E687" s="377"/>
      <c r="F687" s="378"/>
      <c r="G687" s="378"/>
      <c r="H687" s="379"/>
      <c r="I687" s="21"/>
      <c r="J687" s="84">
        <f t="shared" ref="J687:R687" si="291">J688+J748+J813+J905+J975</f>
        <v>216351.8</v>
      </c>
      <c r="K687" s="84">
        <f t="shared" si="291"/>
        <v>-6738.4</v>
      </c>
      <c r="L687" s="84">
        <f t="shared" si="291"/>
        <v>697.8</v>
      </c>
      <c r="M687" s="84">
        <f t="shared" si="291"/>
        <v>399173</v>
      </c>
      <c r="N687" s="84">
        <f t="shared" si="291"/>
        <v>609484.19999999995</v>
      </c>
      <c r="O687" s="84">
        <f t="shared" si="291"/>
        <v>0</v>
      </c>
      <c r="P687" s="84">
        <f t="shared" si="291"/>
        <v>0</v>
      </c>
      <c r="Q687" s="84">
        <f t="shared" si="291"/>
        <v>0</v>
      </c>
      <c r="R687" s="84">
        <f t="shared" si="291"/>
        <v>706237.1</v>
      </c>
      <c r="S687" s="12"/>
      <c r="T687" s="13"/>
    </row>
    <row r="688" spans="1:20" s="19" customFormat="1" ht="15" customHeight="1">
      <c r="A688" s="83" t="s">
        <v>267</v>
      </c>
      <c r="B688" s="21" t="s">
        <v>265</v>
      </c>
      <c r="C688" s="21" t="s">
        <v>153</v>
      </c>
      <c r="D688" s="21" t="s">
        <v>111</v>
      </c>
      <c r="E688" s="377"/>
      <c r="F688" s="378"/>
      <c r="G688" s="378"/>
      <c r="H688" s="379"/>
      <c r="I688" s="21"/>
      <c r="J688" s="84">
        <f>J695+J728+J717+J689</f>
        <v>91448.700000000012</v>
      </c>
      <c r="K688" s="84">
        <f>K695+K728+K717+K689</f>
        <v>-1678</v>
      </c>
      <c r="L688" s="84">
        <f t="shared" ref="L688:Q688" si="292">L695+L728+L717+L689</f>
        <v>0</v>
      </c>
      <c r="M688" s="84">
        <f t="shared" si="292"/>
        <v>183585.3</v>
      </c>
      <c r="N688" s="84">
        <f t="shared" si="292"/>
        <v>273356</v>
      </c>
      <c r="O688" s="84">
        <f t="shared" si="292"/>
        <v>0</v>
      </c>
      <c r="P688" s="84">
        <f t="shared" si="292"/>
        <v>0</v>
      </c>
      <c r="Q688" s="84">
        <f t="shared" si="292"/>
        <v>0</v>
      </c>
      <c r="R688" s="84">
        <f>R695+R728+R717+R689+R712</f>
        <v>334542.09999999998</v>
      </c>
      <c r="S688" s="12"/>
      <c r="T688" s="13"/>
    </row>
    <row r="689" spans="1:20" s="19" customFormat="1" ht="39.75" hidden="1" customHeight="1">
      <c r="A689" s="274" t="s">
        <v>441</v>
      </c>
      <c r="B689" s="77" t="s">
        <v>265</v>
      </c>
      <c r="C689" s="21" t="s">
        <v>153</v>
      </c>
      <c r="D689" s="22" t="s">
        <v>111</v>
      </c>
      <c r="E689" s="22" t="s">
        <v>153</v>
      </c>
      <c r="F689" s="23" t="s">
        <v>114</v>
      </c>
      <c r="G689" s="23" t="s">
        <v>326</v>
      </c>
      <c r="H689" s="24" t="s">
        <v>327</v>
      </c>
      <c r="I689" s="24"/>
      <c r="J689" s="35">
        <f t="shared" ref="J689:R691" si="293">J690</f>
        <v>1320.8</v>
      </c>
      <c r="K689" s="35">
        <f t="shared" si="293"/>
        <v>0</v>
      </c>
      <c r="L689" s="35">
        <f t="shared" si="293"/>
        <v>0</v>
      </c>
      <c r="M689" s="35">
        <f t="shared" si="293"/>
        <v>0</v>
      </c>
      <c r="N689" s="35">
        <f t="shared" si="293"/>
        <v>1320.8</v>
      </c>
      <c r="O689" s="35">
        <f t="shared" si="293"/>
        <v>0</v>
      </c>
      <c r="P689" s="35">
        <f t="shared" si="293"/>
        <v>0</v>
      </c>
      <c r="Q689" s="35">
        <f t="shared" si="293"/>
        <v>0</v>
      </c>
      <c r="R689" s="35">
        <f t="shared" si="293"/>
        <v>0</v>
      </c>
      <c r="S689" s="12"/>
      <c r="T689" s="13"/>
    </row>
    <row r="690" spans="1:20" s="19" customFormat="1" ht="15.75" hidden="1" customHeight="1">
      <c r="A690" s="122" t="s">
        <v>176</v>
      </c>
      <c r="B690" s="80" t="s">
        <v>265</v>
      </c>
      <c r="C690" s="86" t="s">
        <v>153</v>
      </c>
      <c r="D690" s="28" t="s">
        <v>111</v>
      </c>
      <c r="E690" s="28" t="s">
        <v>153</v>
      </c>
      <c r="F690" s="29" t="s">
        <v>114</v>
      </c>
      <c r="G690" s="29" t="s">
        <v>326</v>
      </c>
      <c r="H690" s="1" t="s">
        <v>336</v>
      </c>
      <c r="I690" s="1"/>
      <c r="J690" s="32">
        <f t="shared" si="293"/>
        <v>1320.8</v>
      </c>
      <c r="K690" s="32">
        <f t="shared" si="293"/>
        <v>0</v>
      </c>
      <c r="L690" s="32">
        <f t="shared" si="293"/>
        <v>0</v>
      </c>
      <c r="M690" s="32">
        <f t="shared" si="293"/>
        <v>0</v>
      </c>
      <c r="N690" s="32">
        <f t="shared" si="293"/>
        <v>1320.8</v>
      </c>
      <c r="O690" s="32">
        <f t="shared" si="293"/>
        <v>0</v>
      </c>
      <c r="P690" s="32">
        <f t="shared" si="293"/>
        <v>0</v>
      </c>
      <c r="Q690" s="32">
        <f t="shared" si="293"/>
        <v>0</v>
      </c>
      <c r="R690" s="32">
        <f t="shared" si="293"/>
        <v>0</v>
      </c>
      <c r="S690" s="12"/>
      <c r="T690" s="13"/>
    </row>
    <row r="691" spans="1:20" s="85" customFormat="1" ht="24" hidden="1" customHeight="1">
      <c r="A691" s="122" t="s">
        <v>177</v>
      </c>
      <c r="B691" s="16" t="s">
        <v>265</v>
      </c>
      <c r="C691" s="80" t="s">
        <v>153</v>
      </c>
      <c r="D691" s="87" t="s">
        <v>111</v>
      </c>
      <c r="E691" s="28" t="s">
        <v>153</v>
      </c>
      <c r="F691" s="29" t="s">
        <v>114</v>
      </c>
      <c r="G691" s="29" t="s">
        <v>326</v>
      </c>
      <c r="H691" s="1" t="s">
        <v>336</v>
      </c>
      <c r="I691" s="1" t="s">
        <v>178</v>
      </c>
      <c r="J691" s="32">
        <f t="shared" si="293"/>
        <v>1320.8</v>
      </c>
      <c r="K691" s="32">
        <f t="shared" si="293"/>
        <v>0</v>
      </c>
      <c r="L691" s="32">
        <f t="shared" si="293"/>
        <v>0</v>
      </c>
      <c r="M691" s="32">
        <f t="shared" si="293"/>
        <v>0</v>
      </c>
      <c r="N691" s="32">
        <f t="shared" si="293"/>
        <v>1320.8</v>
      </c>
      <c r="O691" s="32">
        <f t="shared" si="293"/>
        <v>0</v>
      </c>
      <c r="P691" s="32">
        <f t="shared" si="293"/>
        <v>0</v>
      </c>
      <c r="Q691" s="32">
        <f t="shared" si="293"/>
        <v>0</v>
      </c>
      <c r="R691" s="32">
        <f t="shared" si="293"/>
        <v>0</v>
      </c>
      <c r="S691" s="12"/>
      <c r="T691" s="13"/>
    </row>
    <row r="692" spans="1:20" s="26" customFormat="1" ht="14.25" hidden="1" customHeight="1">
      <c r="A692" s="126" t="s">
        <v>179</v>
      </c>
      <c r="B692" s="207" t="s">
        <v>265</v>
      </c>
      <c r="C692" s="207" t="s">
        <v>153</v>
      </c>
      <c r="D692" s="208" t="s">
        <v>111</v>
      </c>
      <c r="E692" s="209" t="s">
        <v>153</v>
      </c>
      <c r="F692" s="210" t="s">
        <v>114</v>
      </c>
      <c r="G692" s="210" t="s">
        <v>326</v>
      </c>
      <c r="H692" s="211" t="s">
        <v>336</v>
      </c>
      <c r="I692" s="211" t="s">
        <v>180</v>
      </c>
      <c r="J692" s="205">
        <f>J693+J694</f>
        <v>1320.8</v>
      </c>
      <c r="K692" s="205">
        <f>K693+K694</f>
        <v>0</v>
      </c>
      <c r="L692" s="205">
        <f t="shared" ref="L692:R692" si="294">L693+L694</f>
        <v>0</v>
      </c>
      <c r="M692" s="205">
        <f t="shared" si="294"/>
        <v>0</v>
      </c>
      <c r="N692" s="205">
        <f t="shared" si="294"/>
        <v>1320.8</v>
      </c>
      <c r="O692" s="205">
        <f t="shared" si="294"/>
        <v>0</v>
      </c>
      <c r="P692" s="205">
        <f t="shared" si="294"/>
        <v>0</v>
      </c>
      <c r="Q692" s="205">
        <f t="shared" si="294"/>
        <v>0</v>
      </c>
      <c r="R692" s="205">
        <f t="shared" si="294"/>
        <v>0</v>
      </c>
      <c r="S692" s="12"/>
      <c r="T692" s="13"/>
    </row>
    <row r="693" spans="1:20" s="19" customFormat="1" ht="26.25" hidden="1" customHeight="1">
      <c r="A693" s="4" t="s">
        <v>491</v>
      </c>
      <c r="B693" s="21"/>
      <c r="C693" s="21"/>
      <c r="D693" s="22"/>
      <c r="E693" s="22"/>
      <c r="F693" s="23"/>
      <c r="G693" s="23"/>
      <c r="H693" s="24"/>
      <c r="I693" s="1" t="s">
        <v>290</v>
      </c>
      <c r="J693" s="32">
        <v>1320.8</v>
      </c>
      <c r="K693" s="32"/>
      <c r="L693" s="32"/>
      <c r="M693" s="32"/>
      <c r="N693" s="2">
        <f>SUM(J693:M693)</f>
        <v>1320.8</v>
      </c>
      <c r="O693" s="32"/>
      <c r="P693" s="32"/>
      <c r="Q693" s="32"/>
      <c r="R693" s="2"/>
      <c r="S693" s="12"/>
      <c r="T693" s="13"/>
    </row>
    <row r="694" spans="1:20" s="19" customFormat="1" ht="15" hidden="1" customHeight="1">
      <c r="A694" s="275" t="s">
        <v>654</v>
      </c>
      <c r="B694" s="21"/>
      <c r="C694" s="21"/>
      <c r="D694" s="22"/>
      <c r="E694" s="22"/>
      <c r="F694" s="23"/>
      <c r="G694" s="23"/>
      <c r="H694" s="24"/>
      <c r="I694" s="1" t="s">
        <v>290</v>
      </c>
      <c r="J694" s="35"/>
      <c r="K694" s="35"/>
      <c r="L694" s="35"/>
      <c r="M694" s="35"/>
      <c r="N694" s="2">
        <f>SUM(J694:M694)</f>
        <v>0</v>
      </c>
      <c r="O694" s="35"/>
      <c r="P694" s="35"/>
      <c r="Q694" s="35"/>
      <c r="R694" s="2"/>
      <c r="S694" s="12"/>
      <c r="T694" s="13"/>
    </row>
    <row r="695" spans="1:20" s="19" customFormat="1" ht="36" customHeight="1">
      <c r="A695" s="274" t="s">
        <v>442</v>
      </c>
      <c r="B695" s="77" t="s">
        <v>265</v>
      </c>
      <c r="C695" s="21" t="s">
        <v>153</v>
      </c>
      <c r="D695" s="22" t="s">
        <v>111</v>
      </c>
      <c r="E695" s="22" t="s">
        <v>237</v>
      </c>
      <c r="F695" s="23" t="s">
        <v>114</v>
      </c>
      <c r="G695" s="23" t="s">
        <v>326</v>
      </c>
      <c r="H695" s="24" t="s">
        <v>327</v>
      </c>
      <c r="I695" s="24"/>
      <c r="J695" s="35">
        <f>J696</f>
        <v>88819.900000000009</v>
      </c>
      <c r="K695" s="35">
        <f>K696</f>
        <v>-370</v>
      </c>
      <c r="L695" s="35">
        <f t="shared" ref="L695:R695" si="295">L696</f>
        <v>0</v>
      </c>
      <c r="M695" s="35">
        <f t="shared" si="295"/>
        <v>183585.3</v>
      </c>
      <c r="N695" s="35">
        <f t="shared" si="295"/>
        <v>272035.20000000001</v>
      </c>
      <c r="O695" s="35">
        <f t="shared" si="295"/>
        <v>0</v>
      </c>
      <c r="P695" s="35">
        <f t="shared" si="295"/>
        <v>0</v>
      </c>
      <c r="Q695" s="35">
        <f t="shared" si="295"/>
        <v>0</v>
      </c>
      <c r="R695" s="35">
        <f t="shared" si="295"/>
        <v>334512.09999999998</v>
      </c>
      <c r="S695" s="12"/>
      <c r="T695" s="13"/>
    </row>
    <row r="696" spans="1:20" s="85" customFormat="1" ht="39.75" customHeight="1">
      <c r="A696" s="122" t="s">
        <v>446</v>
      </c>
      <c r="B696" s="200" t="s">
        <v>265</v>
      </c>
      <c r="C696" s="241" t="s">
        <v>153</v>
      </c>
      <c r="D696" s="127" t="s">
        <v>111</v>
      </c>
      <c r="E696" s="127" t="s">
        <v>237</v>
      </c>
      <c r="F696" s="128" t="s">
        <v>216</v>
      </c>
      <c r="G696" s="128" t="s">
        <v>326</v>
      </c>
      <c r="H696" s="129" t="s">
        <v>327</v>
      </c>
      <c r="I696" s="129"/>
      <c r="J696" s="239">
        <f>J697+J701</f>
        <v>88819.900000000009</v>
      </c>
      <c r="K696" s="239">
        <f>K697+K701</f>
        <v>-370</v>
      </c>
      <c r="L696" s="239">
        <f t="shared" ref="L696:R696" si="296">L697+L701</f>
        <v>0</v>
      </c>
      <c r="M696" s="239">
        <f t="shared" si="296"/>
        <v>183585.3</v>
      </c>
      <c r="N696" s="239">
        <f t="shared" si="296"/>
        <v>272035.20000000001</v>
      </c>
      <c r="O696" s="239">
        <f t="shared" si="296"/>
        <v>0</v>
      </c>
      <c r="P696" s="239">
        <f t="shared" si="296"/>
        <v>0</v>
      </c>
      <c r="Q696" s="239">
        <f t="shared" si="296"/>
        <v>0</v>
      </c>
      <c r="R696" s="239">
        <f t="shared" si="296"/>
        <v>334512.09999999998</v>
      </c>
      <c r="S696" s="12"/>
      <c r="T696" s="13"/>
    </row>
    <row r="697" spans="1:20" s="19" customFormat="1" ht="15" customHeight="1">
      <c r="A697" s="122" t="s">
        <v>728</v>
      </c>
      <c r="B697" s="80" t="s">
        <v>265</v>
      </c>
      <c r="C697" s="86" t="s">
        <v>153</v>
      </c>
      <c r="D697" s="28" t="s">
        <v>111</v>
      </c>
      <c r="E697" s="28" t="s">
        <v>237</v>
      </c>
      <c r="F697" s="29" t="s">
        <v>216</v>
      </c>
      <c r="G697" s="29" t="s">
        <v>326</v>
      </c>
      <c r="H697" s="1" t="s">
        <v>25</v>
      </c>
      <c r="I697" s="1"/>
      <c r="J697" s="32">
        <f t="shared" ref="J697:R699" si="297">J698</f>
        <v>0</v>
      </c>
      <c r="K697" s="32">
        <f t="shared" si="297"/>
        <v>0</v>
      </c>
      <c r="L697" s="32">
        <f t="shared" si="297"/>
        <v>0</v>
      </c>
      <c r="M697" s="32">
        <f t="shared" si="297"/>
        <v>183585.3</v>
      </c>
      <c r="N697" s="32">
        <f t="shared" si="297"/>
        <v>183585.3</v>
      </c>
      <c r="O697" s="32">
        <f t="shared" si="297"/>
        <v>0</v>
      </c>
      <c r="P697" s="32">
        <f t="shared" si="297"/>
        <v>0</v>
      </c>
      <c r="Q697" s="32">
        <f t="shared" si="297"/>
        <v>0</v>
      </c>
      <c r="R697" s="32">
        <f t="shared" si="297"/>
        <v>212134.6</v>
      </c>
      <c r="S697" s="12"/>
      <c r="T697" s="13"/>
    </row>
    <row r="698" spans="1:20" s="85" customFormat="1" ht="24" customHeight="1">
      <c r="A698" s="122" t="s">
        <v>177</v>
      </c>
      <c r="B698" s="16" t="s">
        <v>265</v>
      </c>
      <c r="C698" s="80" t="s">
        <v>153</v>
      </c>
      <c r="D698" s="87" t="s">
        <v>111</v>
      </c>
      <c r="E698" s="28" t="s">
        <v>237</v>
      </c>
      <c r="F698" s="29" t="s">
        <v>216</v>
      </c>
      <c r="G698" s="29" t="s">
        <v>326</v>
      </c>
      <c r="H698" s="1" t="s">
        <v>25</v>
      </c>
      <c r="I698" s="1" t="s">
        <v>178</v>
      </c>
      <c r="J698" s="32">
        <f t="shared" si="297"/>
        <v>0</v>
      </c>
      <c r="K698" s="32">
        <f t="shared" si="297"/>
        <v>0</v>
      </c>
      <c r="L698" s="32">
        <f t="shared" si="297"/>
        <v>0</v>
      </c>
      <c r="M698" s="32">
        <f t="shared" si="297"/>
        <v>183585.3</v>
      </c>
      <c r="N698" s="32">
        <f t="shared" si="297"/>
        <v>183585.3</v>
      </c>
      <c r="O698" s="32">
        <f t="shared" si="297"/>
        <v>0</v>
      </c>
      <c r="P698" s="32">
        <f t="shared" si="297"/>
        <v>0</v>
      </c>
      <c r="Q698" s="32">
        <f t="shared" si="297"/>
        <v>0</v>
      </c>
      <c r="R698" s="32">
        <f t="shared" si="297"/>
        <v>212134.6</v>
      </c>
      <c r="S698" s="12"/>
      <c r="T698" s="13"/>
    </row>
    <row r="699" spans="1:20" s="26" customFormat="1" ht="14.25" customHeight="1">
      <c r="A699" s="126" t="s">
        <v>179</v>
      </c>
      <c r="B699" s="207" t="s">
        <v>265</v>
      </c>
      <c r="C699" s="207" t="s">
        <v>153</v>
      </c>
      <c r="D699" s="208" t="s">
        <v>111</v>
      </c>
      <c r="E699" s="209" t="s">
        <v>237</v>
      </c>
      <c r="F699" s="210" t="s">
        <v>216</v>
      </c>
      <c r="G699" s="210" t="s">
        <v>326</v>
      </c>
      <c r="H699" s="211" t="s">
        <v>25</v>
      </c>
      <c r="I699" s="211" t="s">
        <v>180</v>
      </c>
      <c r="J699" s="205">
        <f t="shared" si="297"/>
        <v>0</v>
      </c>
      <c r="K699" s="205">
        <f t="shared" si="297"/>
        <v>0</v>
      </c>
      <c r="L699" s="205">
        <f t="shared" si="297"/>
        <v>0</v>
      </c>
      <c r="M699" s="205">
        <f t="shared" si="297"/>
        <v>183585.3</v>
      </c>
      <c r="N699" s="205">
        <f t="shared" si="297"/>
        <v>183585.3</v>
      </c>
      <c r="O699" s="205">
        <f t="shared" si="297"/>
        <v>0</v>
      </c>
      <c r="P699" s="205">
        <f t="shared" si="297"/>
        <v>0</v>
      </c>
      <c r="Q699" s="205">
        <f t="shared" si="297"/>
        <v>0</v>
      </c>
      <c r="R699" s="205">
        <f t="shared" si="297"/>
        <v>212134.6</v>
      </c>
      <c r="S699" s="12"/>
      <c r="T699" s="13"/>
    </row>
    <row r="700" spans="1:20" s="14" customFormat="1" ht="12.75" hidden="1" customHeight="1">
      <c r="A700" s="276" t="s">
        <v>421</v>
      </c>
      <c r="B700" s="5"/>
      <c r="C700" s="5"/>
      <c r="D700" s="6"/>
      <c r="E700" s="6"/>
      <c r="F700" s="248"/>
      <c r="G700" s="248"/>
      <c r="H700" s="10"/>
      <c r="I700" s="10"/>
      <c r="J700" s="205"/>
      <c r="K700" s="205"/>
      <c r="L700" s="205"/>
      <c r="M700" s="205">
        <v>183585.3</v>
      </c>
      <c r="N700" s="2">
        <f>SUM(J700:M700)</f>
        <v>183585.3</v>
      </c>
      <c r="O700" s="205"/>
      <c r="P700" s="205"/>
      <c r="Q700" s="205"/>
      <c r="R700" s="2">
        <v>212134.6</v>
      </c>
      <c r="S700" s="12"/>
      <c r="T700" s="13"/>
    </row>
    <row r="701" spans="1:20" s="19" customFormat="1" ht="15.75" customHeight="1">
      <c r="A701" s="122" t="s">
        <v>176</v>
      </c>
      <c r="B701" s="80" t="s">
        <v>265</v>
      </c>
      <c r="C701" s="86" t="s">
        <v>153</v>
      </c>
      <c r="D701" s="28" t="s">
        <v>111</v>
      </c>
      <c r="E701" s="28" t="s">
        <v>237</v>
      </c>
      <c r="F701" s="29" t="s">
        <v>216</v>
      </c>
      <c r="G701" s="29" t="s">
        <v>326</v>
      </c>
      <c r="H701" s="1" t="s">
        <v>336</v>
      </c>
      <c r="I701" s="1"/>
      <c r="J701" s="32">
        <f t="shared" ref="J701:R702" si="298">J702</f>
        <v>88819.900000000009</v>
      </c>
      <c r="K701" s="32">
        <f t="shared" si="298"/>
        <v>-370</v>
      </c>
      <c r="L701" s="32">
        <f t="shared" si="298"/>
        <v>0</v>
      </c>
      <c r="M701" s="32">
        <f t="shared" si="298"/>
        <v>0</v>
      </c>
      <c r="N701" s="32">
        <f t="shared" si="298"/>
        <v>88449.900000000009</v>
      </c>
      <c r="O701" s="32">
        <f t="shared" si="298"/>
        <v>0</v>
      </c>
      <c r="P701" s="32">
        <f t="shared" si="298"/>
        <v>0</v>
      </c>
      <c r="Q701" s="32">
        <f t="shared" si="298"/>
        <v>0</v>
      </c>
      <c r="R701" s="32">
        <f t="shared" si="298"/>
        <v>122377.5</v>
      </c>
      <c r="S701" s="12"/>
      <c r="T701" s="13"/>
    </row>
    <row r="702" spans="1:20" s="85" customFormat="1" ht="24" customHeight="1">
      <c r="A702" s="122" t="s">
        <v>177</v>
      </c>
      <c r="B702" s="16" t="s">
        <v>265</v>
      </c>
      <c r="C702" s="80" t="s">
        <v>153</v>
      </c>
      <c r="D702" s="87" t="s">
        <v>111</v>
      </c>
      <c r="E702" s="28" t="s">
        <v>237</v>
      </c>
      <c r="F702" s="29" t="s">
        <v>216</v>
      </c>
      <c r="G702" s="29" t="s">
        <v>326</v>
      </c>
      <c r="H702" s="1" t="s">
        <v>336</v>
      </c>
      <c r="I702" s="1" t="s">
        <v>178</v>
      </c>
      <c r="J702" s="32">
        <f t="shared" si="298"/>
        <v>88819.900000000009</v>
      </c>
      <c r="K702" s="32">
        <f t="shared" si="298"/>
        <v>-370</v>
      </c>
      <c r="L702" s="32">
        <f t="shared" si="298"/>
        <v>0</v>
      </c>
      <c r="M702" s="32">
        <f t="shared" si="298"/>
        <v>0</v>
      </c>
      <c r="N702" s="32">
        <f t="shared" si="298"/>
        <v>88449.900000000009</v>
      </c>
      <c r="O702" s="32">
        <f t="shared" si="298"/>
        <v>0</v>
      </c>
      <c r="P702" s="32">
        <f t="shared" si="298"/>
        <v>0</v>
      </c>
      <c r="Q702" s="32">
        <f t="shared" si="298"/>
        <v>0</v>
      </c>
      <c r="R702" s="32">
        <f t="shared" si="298"/>
        <v>122377.5</v>
      </c>
      <c r="S702" s="12"/>
      <c r="T702" s="13"/>
    </row>
    <row r="703" spans="1:20" s="26" customFormat="1" ht="14.25" customHeight="1">
      <c r="A703" s="126" t="s">
        <v>179</v>
      </c>
      <c r="B703" s="207" t="s">
        <v>265</v>
      </c>
      <c r="C703" s="207" t="s">
        <v>153</v>
      </c>
      <c r="D703" s="208" t="s">
        <v>111</v>
      </c>
      <c r="E703" s="209" t="s">
        <v>237</v>
      </c>
      <c r="F703" s="210" t="s">
        <v>216</v>
      </c>
      <c r="G703" s="210" t="s">
        <v>326</v>
      </c>
      <c r="H703" s="211" t="s">
        <v>336</v>
      </c>
      <c r="I703" s="211" t="s">
        <v>180</v>
      </c>
      <c r="J703" s="205">
        <f>J704+J705+J706</f>
        <v>88819.900000000009</v>
      </c>
      <c r="K703" s="205">
        <f>K704+K705+K706</f>
        <v>-370</v>
      </c>
      <c r="L703" s="205">
        <f t="shared" ref="L703:Q703" si="299">L704+L705+L706</f>
        <v>0</v>
      </c>
      <c r="M703" s="205">
        <f t="shared" si="299"/>
        <v>0</v>
      </c>
      <c r="N703" s="205">
        <f t="shared" si="299"/>
        <v>88449.900000000009</v>
      </c>
      <c r="O703" s="205">
        <f t="shared" si="299"/>
        <v>0</v>
      </c>
      <c r="P703" s="205">
        <f t="shared" si="299"/>
        <v>0</v>
      </c>
      <c r="Q703" s="205">
        <f t="shared" si="299"/>
        <v>0</v>
      </c>
      <c r="R703" s="205">
        <f>R704+R705+R706</f>
        <v>122377.5</v>
      </c>
      <c r="S703" s="12"/>
      <c r="T703" s="13"/>
    </row>
    <row r="704" spans="1:20" s="14" customFormat="1" ht="13.5" hidden="1" customHeight="1">
      <c r="A704" s="276" t="s">
        <v>421</v>
      </c>
      <c r="B704" s="5"/>
      <c r="C704" s="5"/>
      <c r="D704" s="6"/>
      <c r="E704" s="6"/>
      <c r="F704" s="248"/>
      <c r="G704" s="248"/>
      <c r="H704" s="10"/>
      <c r="I704" s="10" t="s">
        <v>412</v>
      </c>
      <c r="J704" s="2">
        <f>100718.8-13994.4+593.6</f>
        <v>87318.000000000015</v>
      </c>
      <c r="K704" s="2"/>
      <c r="L704" s="2"/>
      <c r="M704" s="2"/>
      <c r="N704" s="2">
        <f>SUM(J704:M704)</f>
        <v>87318.000000000015</v>
      </c>
      <c r="O704" s="2"/>
      <c r="P704" s="2"/>
      <c r="Q704" s="2"/>
      <c r="R704" s="2">
        <v>119298.6</v>
      </c>
      <c r="S704" s="12"/>
      <c r="T704" s="13"/>
    </row>
    <row r="705" spans="1:20" s="14" customFormat="1" ht="13.5" hidden="1" customHeight="1">
      <c r="A705" s="276" t="s">
        <v>268</v>
      </c>
      <c r="B705" s="5"/>
      <c r="C705" s="5"/>
      <c r="D705" s="6"/>
      <c r="E705" s="6"/>
      <c r="F705" s="248"/>
      <c r="G705" s="248"/>
      <c r="H705" s="10"/>
      <c r="I705" s="10" t="s">
        <v>412</v>
      </c>
      <c r="J705" s="2">
        <v>354</v>
      </c>
      <c r="K705" s="2"/>
      <c r="L705" s="2"/>
      <c r="M705" s="2"/>
      <c r="N705" s="2">
        <f>SUM(J705:M705)</f>
        <v>354</v>
      </c>
      <c r="O705" s="2"/>
      <c r="P705" s="2"/>
      <c r="Q705" s="2"/>
      <c r="R705" s="2">
        <v>369.7</v>
      </c>
      <c r="S705" s="12"/>
      <c r="T705" s="13"/>
    </row>
    <row r="706" spans="1:20" s="14" customFormat="1" ht="13.5" hidden="1" customHeight="1">
      <c r="A706" s="276" t="s">
        <v>422</v>
      </c>
      <c r="B706" s="5"/>
      <c r="C706" s="5"/>
      <c r="D706" s="6"/>
      <c r="E706" s="6"/>
      <c r="F706" s="248"/>
      <c r="G706" s="248"/>
      <c r="H706" s="10"/>
      <c r="I706" s="10" t="s">
        <v>290</v>
      </c>
      <c r="J706" s="31">
        <f>SUM(J710:J711)</f>
        <v>1147.9000000000001</v>
      </c>
      <c r="K706" s="31">
        <f>SUM(K710:K711)</f>
        <v>-370</v>
      </c>
      <c r="L706" s="31">
        <f t="shared" ref="L706:Q706" si="300">SUM(L710:L711)</f>
        <v>0</v>
      </c>
      <c r="M706" s="31">
        <f t="shared" si="300"/>
        <v>0</v>
      </c>
      <c r="N706" s="31">
        <f t="shared" si="300"/>
        <v>777.9</v>
      </c>
      <c r="O706" s="31">
        <f t="shared" si="300"/>
        <v>0</v>
      </c>
      <c r="P706" s="31">
        <f t="shared" si="300"/>
        <v>0</v>
      </c>
      <c r="Q706" s="31">
        <f t="shared" si="300"/>
        <v>0</v>
      </c>
      <c r="R706" s="31">
        <f>SUM(R707:R711)</f>
        <v>2709.2</v>
      </c>
      <c r="S706" s="12"/>
      <c r="T706" s="13"/>
    </row>
    <row r="707" spans="1:20" s="14" customFormat="1" ht="13.5" hidden="1" customHeight="1">
      <c r="A707" s="139" t="s">
        <v>819</v>
      </c>
      <c r="B707" s="5"/>
      <c r="C707" s="5"/>
      <c r="D707" s="6"/>
      <c r="E707" s="6"/>
      <c r="F707" s="248"/>
      <c r="G707" s="248"/>
      <c r="H707" s="10"/>
      <c r="I707" s="10"/>
      <c r="J707" s="31"/>
      <c r="K707" s="31"/>
      <c r="L707" s="31"/>
      <c r="M707" s="31"/>
      <c r="N707" s="31"/>
      <c r="O707" s="31"/>
      <c r="P707" s="31"/>
      <c r="Q707" s="31"/>
      <c r="R707" s="60">
        <v>911.4</v>
      </c>
      <c r="S707" s="12"/>
      <c r="T707" s="13"/>
    </row>
    <row r="708" spans="1:20" s="14" customFormat="1" ht="13.5" hidden="1" customHeight="1">
      <c r="A708" s="139" t="s">
        <v>820</v>
      </c>
      <c r="B708" s="5"/>
      <c r="C708" s="5"/>
      <c r="D708" s="6"/>
      <c r="E708" s="6"/>
      <c r="F708" s="248"/>
      <c r="G708" s="248"/>
      <c r="H708" s="10"/>
      <c r="I708" s="10"/>
      <c r="J708" s="31"/>
      <c r="K708" s="31"/>
      <c r="L708" s="31"/>
      <c r="M708" s="31"/>
      <c r="N708" s="31"/>
      <c r="O708" s="31"/>
      <c r="P708" s="31"/>
      <c r="Q708" s="31"/>
      <c r="R708" s="60">
        <v>371.5</v>
      </c>
      <c r="S708" s="12"/>
      <c r="T708" s="13"/>
    </row>
    <row r="709" spans="1:20" s="14" customFormat="1" ht="18.600000000000001" hidden="1" customHeight="1">
      <c r="A709" s="4" t="s">
        <v>821</v>
      </c>
      <c r="B709" s="5"/>
      <c r="C709" s="5"/>
      <c r="D709" s="6"/>
      <c r="E709" s="6"/>
      <c r="F709" s="248"/>
      <c r="G709" s="248"/>
      <c r="H709" s="10"/>
      <c r="I709" s="10"/>
      <c r="J709" s="31"/>
      <c r="K709" s="31"/>
      <c r="L709" s="31"/>
      <c r="M709" s="31"/>
      <c r="N709" s="31"/>
      <c r="O709" s="31"/>
      <c r="P709" s="31"/>
      <c r="Q709" s="31"/>
      <c r="R709" s="60">
        <v>382.2</v>
      </c>
      <c r="S709" s="12"/>
      <c r="T709" s="13"/>
    </row>
    <row r="710" spans="1:20" s="14" customFormat="1" ht="15.75" hidden="1" customHeight="1">
      <c r="A710" s="139" t="s">
        <v>822</v>
      </c>
      <c r="B710" s="5"/>
      <c r="C710" s="5"/>
      <c r="D710" s="6"/>
      <c r="E710" s="6"/>
      <c r="F710" s="248"/>
      <c r="G710" s="248"/>
      <c r="H710" s="10"/>
      <c r="I710" s="10"/>
      <c r="J710" s="2">
        <v>777.9</v>
      </c>
      <c r="K710" s="2"/>
      <c r="L710" s="2"/>
      <c r="M710" s="2"/>
      <c r="N710" s="2">
        <f>SUM(J710:M710)</f>
        <v>777.9</v>
      </c>
      <c r="O710" s="2"/>
      <c r="P710" s="2"/>
      <c r="Q710" s="2"/>
      <c r="R710" s="60">
        <v>126.3</v>
      </c>
      <c r="S710" s="12"/>
      <c r="T710" s="13"/>
    </row>
    <row r="711" spans="1:20" s="14" customFormat="1" ht="15.75" hidden="1" customHeight="1">
      <c r="A711" s="139" t="s">
        <v>823</v>
      </c>
      <c r="B711" s="5"/>
      <c r="C711" s="5"/>
      <c r="D711" s="6"/>
      <c r="E711" s="6"/>
      <c r="F711" s="248"/>
      <c r="G711" s="248"/>
      <c r="H711" s="10"/>
      <c r="I711" s="10"/>
      <c r="J711" s="2">
        <v>370</v>
      </c>
      <c r="K711" s="2">
        <v>-370</v>
      </c>
      <c r="L711" s="2"/>
      <c r="M711" s="2"/>
      <c r="N711" s="2">
        <f>SUM(J711:M711)</f>
        <v>0</v>
      </c>
      <c r="O711" s="2"/>
      <c r="P711" s="2"/>
      <c r="Q711" s="2"/>
      <c r="R711" s="60">
        <v>917.8</v>
      </c>
      <c r="S711" s="12"/>
      <c r="T711" s="13"/>
    </row>
    <row r="712" spans="1:20" s="19" customFormat="1" ht="17.25" customHeight="1">
      <c r="A712" s="83" t="s">
        <v>875</v>
      </c>
      <c r="B712" s="177" t="s">
        <v>265</v>
      </c>
      <c r="C712" s="177" t="s">
        <v>153</v>
      </c>
      <c r="D712" s="178" t="s">
        <v>111</v>
      </c>
      <c r="E712" s="134" t="s">
        <v>155</v>
      </c>
      <c r="F712" s="135" t="s">
        <v>114</v>
      </c>
      <c r="G712" s="135" t="s">
        <v>326</v>
      </c>
      <c r="H712" s="136" t="s">
        <v>327</v>
      </c>
      <c r="I712" s="136"/>
      <c r="J712" s="225">
        <f>J713</f>
        <v>0</v>
      </c>
      <c r="K712" s="225">
        <f>K713</f>
        <v>0</v>
      </c>
      <c r="L712" s="225">
        <f t="shared" ref="L712:R712" si="301">L713</f>
        <v>0</v>
      </c>
      <c r="M712" s="225">
        <f t="shared" si="301"/>
        <v>0</v>
      </c>
      <c r="N712" s="225">
        <f t="shared" si="301"/>
        <v>0</v>
      </c>
      <c r="O712" s="225">
        <f t="shared" si="301"/>
        <v>0</v>
      </c>
      <c r="P712" s="225">
        <f t="shared" si="301"/>
        <v>0</v>
      </c>
      <c r="Q712" s="225">
        <f t="shared" si="301"/>
        <v>0</v>
      </c>
      <c r="R712" s="225">
        <f t="shared" si="301"/>
        <v>30</v>
      </c>
      <c r="S712" s="12"/>
      <c r="T712" s="13"/>
    </row>
    <row r="713" spans="1:20" s="85" customFormat="1" ht="77.25" customHeight="1">
      <c r="A713" s="140" t="s">
        <v>876</v>
      </c>
      <c r="B713" s="80" t="s">
        <v>265</v>
      </c>
      <c r="C713" s="80" t="s">
        <v>153</v>
      </c>
      <c r="D713" s="87" t="s">
        <v>111</v>
      </c>
      <c r="E713" s="114" t="s">
        <v>155</v>
      </c>
      <c r="F713" s="115" t="s">
        <v>114</v>
      </c>
      <c r="G713" s="115" t="s">
        <v>326</v>
      </c>
      <c r="H713" s="277" t="s">
        <v>877</v>
      </c>
      <c r="I713" s="200"/>
      <c r="J713" s="203">
        <f t="shared" ref="J713:R715" si="302">J714</f>
        <v>0</v>
      </c>
      <c r="K713" s="203">
        <f t="shared" si="302"/>
        <v>0</v>
      </c>
      <c r="L713" s="203">
        <f t="shared" si="302"/>
        <v>0</v>
      </c>
      <c r="M713" s="203">
        <f t="shared" si="302"/>
        <v>0</v>
      </c>
      <c r="N713" s="203">
        <f t="shared" si="302"/>
        <v>0</v>
      </c>
      <c r="O713" s="203">
        <f t="shared" si="302"/>
        <v>0</v>
      </c>
      <c r="P713" s="203">
        <f t="shared" si="302"/>
        <v>0</v>
      </c>
      <c r="Q713" s="203">
        <f t="shared" si="302"/>
        <v>0</v>
      </c>
      <c r="R713" s="203">
        <f t="shared" si="302"/>
        <v>30</v>
      </c>
      <c r="S713" s="12"/>
      <c r="T713" s="13"/>
    </row>
    <row r="714" spans="1:20" s="85" customFormat="1" ht="25.5" customHeight="1">
      <c r="A714" s="122" t="s">
        <v>177</v>
      </c>
      <c r="B714" s="16" t="s">
        <v>265</v>
      </c>
      <c r="C714" s="16" t="s">
        <v>153</v>
      </c>
      <c r="D714" s="17" t="s">
        <v>111</v>
      </c>
      <c r="E714" s="28" t="s">
        <v>155</v>
      </c>
      <c r="F714" s="29" t="s">
        <v>114</v>
      </c>
      <c r="G714" s="29" t="s">
        <v>326</v>
      </c>
      <c r="H714" s="1" t="s">
        <v>877</v>
      </c>
      <c r="I714" s="3" t="s">
        <v>178</v>
      </c>
      <c r="J714" s="33">
        <f t="shared" si="302"/>
        <v>0</v>
      </c>
      <c r="K714" s="33">
        <f t="shared" si="302"/>
        <v>0</v>
      </c>
      <c r="L714" s="33">
        <f t="shared" si="302"/>
        <v>0</v>
      </c>
      <c r="M714" s="33">
        <f t="shared" si="302"/>
        <v>0</v>
      </c>
      <c r="N714" s="33">
        <f t="shared" si="302"/>
        <v>0</v>
      </c>
      <c r="O714" s="33">
        <f t="shared" si="302"/>
        <v>0</v>
      </c>
      <c r="P714" s="33">
        <f t="shared" si="302"/>
        <v>0</v>
      </c>
      <c r="Q714" s="33">
        <f t="shared" si="302"/>
        <v>0</v>
      </c>
      <c r="R714" s="33">
        <f t="shared" si="302"/>
        <v>30</v>
      </c>
      <c r="S714" s="12"/>
      <c r="T714" s="13"/>
    </row>
    <row r="715" spans="1:20" s="26" customFormat="1" ht="13.5" customHeight="1">
      <c r="A715" s="247" t="s">
        <v>179</v>
      </c>
      <c r="B715" s="207" t="s">
        <v>265</v>
      </c>
      <c r="C715" s="207" t="s">
        <v>153</v>
      </c>
      <c r="D715" s="208" t="s">
        <v>111</v>
      </c>
      <c r="E715" s="209" t="s">
        <v>155</v>
      </c>
      <c r="F715" s="210" t="s">
        <v>114</v>
      </c>
      <c r="G715" s="210" t="s">
        <v>326</v>
      </c>
      <c r="H715" s="211" t="s">
        <v>877</v>
      </c>
      <c r="I715" s="212" t="s">
        <v>180</v>
      </c>
      <c r="J715" s="42">
        <f t="shared" si="302"/>
        <v>0</v>
      </c>
      <c r="K715" s="42">
        <f t="shared" si="302"/>
        <v>0</v>
      </c>
      <c r="L715" s="42">
        <f t="shared" si="302"/>
        <v>0</v>
      </c>
      <c r="M715" s="42">
        <f t="shared" si="302"/>
        <v>0</v>
      </c>
      <c r="N715" s="42">
        <f t="shared" si="302"/>
        <v>0</v>
      </c>
      <c r="O715" s="42">
        <f t="shared" si="302"/>
        <v>0</v>
      </c>
      <c r="P715" s="42">
        <f t="shared" si="302"/>
        <v>0</v>
      </c>
      <c r="Q715" s="42">
        <f t="shared" si="302"/>
        <v>0</v>
      </c>
      <c r="R715" s="42">
        <f t="shared" si="302"/>
        <v>30</v>
      </c>
      <c r="S715" s="12"/>
      <c r="T715" s="13"/>
    </row>
    <row r="716" spans="1:20" s="232" customFormat="1" ht="15" hidden="1" customHeight="1">
      <c r="A716" s="276" t="s">
        <v>824</v>
      </c>
      <c r="B716" s="50"/>
      <c r="C716" s="50"/>
      <c r="D716" s="51"/>
      <c r="E716" s="51"/>
      <c r="F716" s="52"/>
      <c r="G716" s="52"/>
      <c r="H716" s="53"/>
      <c r="I716" s="53"/>
      <c r="J716" s="205"/>
      <c r="K716" s="205"/>
      <c r="L716" s="205"/>
      <c r="M716" s="205"/>
      <c r="N716" s="2">
        <f>SUM(J716:M716)</f>
        <v>0</v>
      </c>
      <c r="O716" s="205"/>
      <c r="P716" s="205"/>
      <c r="Q716" s="205"/>
      <c r="R716" s="2">
        <v>30</v>
      </c>
      <c r="S716" s="12"/>
      <c r="T716" s="13"/>
    </row>
    <row r="717" spans="1:20" s="85" customFormat="1" ht="39" hidden="1" customHeight="1">
      <c r="A717" s="223" t="s">
        <v>750</v>
      </c>
      <c r="B717" s="77" t="s">
        <v>265</v>
      </c>
      <c r="C717" s="77" t="s">
        <v>153</v>
      </c>
      <c r="D717" s="196" t="s">
        <v>111</v>
      </c>
      <c r="E717" s="134" t="s">
        <v>277</v>
      </c>
      <c r="F717" s="135" t="s">
        <v>114</v>
      </c>
      <c r="G717" s="135" t="s">
        <v>326</v>
      </c>
      <c r="H717" s="136" t="s">
        <v>327</v>
      </c>
      <c r="I717" s="224"/>
      <c r="J717" s="225">
        <f t="shared" ref="J717:R719" si="303">J718</f>
        <v>1308</v>
      </c>
      <c r="K717" s="225">
        <f t="shared" si="303"/>
        <v>-1308</v>
      </c>
      <c r="L717" s="225">
        <f t="shared" si="303"/>
        <v>0</v>
      </c>
      <c r="M717" s="225">
        <f t="shared" si="303"/>
        <v>0</v>
      </c>
      <c r="N717" s="225">
        <f t="shared" si="303"/>
        <v>0</v>
      </c>
      <c r="O717" s="225">
        <f t="shared" si="303"/>
        <v>0</v>
      </c>
      <c r="P717" s="225">
        <f t="shared" si="303"/>
        <v>0</v>
      </c>
      <c r="Q717" s="225">
        <f t="shared" si="303"/>
        <v>0</v>
      </c>
      <c r="R717" s="225">
        <f t="shared" si="303"/>
        <v>0</v>
      </c>
      <c r="S717" s="12"/>
      <c r="T717" s="13"/>
    </row>
    <row r="718" spans="1:20" s="19" customFormat="1" ht="18" hidden="1" customHeight="1">
      <c r="A718" s="122" t="s">
        <v>176</v>
      </c>
      <c r="B718" s="80" t="s">
        <v>265</v>
      </c>
      <c r="C718" s="80" t="s">
        <v>153</v>
      </c>
      <c r="D718" s="87" t="s">
        <v>111</v>
      </c>
      <c r="E718" s="28" t="s">
        <v>277</v>
      </c>
      <c r="F718" s="29" t="s">
        <v>114</v>
      </c>
      <c r="G718" s="29" t="s">
        <v>326</v>
      </c>
      <c r="H718" s="1" t="s">
        <v>336</v>
      </c>
      <c r="I718" s="1"/>
      <c r="J718" s="32">
        <f t="shared" si="303"/>
        <v>1308</v>
      </c>
      <c r="K718" s="32">
        <f t="shared" si="303"/>
        <v>-1308</v>
      </c>
      <c r="L718" s="32">
        <f t="shared" si="303"/>
        <v>0</v>
      </c>
      <c r="M718" s="32">
        <f t="shared" si="303"/>
        <v>0</v>
      </c>
      <c r="N718" s="32">
        <f t="shared" si="303"/>
        <v>0</v>
      </c>
      <c r="O718" s="32">
        <f t="shared" si="303"/>
        <v>0</v>
      </c>
      <c r="P718" s="32">
        <f t="shared" si="303"/>
        <v>0</v>
      </c>
      <c r="Q718" s="32">
        <f t="shared" si="303"/>
        <v>0</v>
      </c>
      <c r="R718" s="32">
        <f t="shared" si="303"/>
        <v>0</v>
      </c>
      <c r="S718" s="12"/>
      <c r="T718" s="13"/>
    </row>
    <row r="719" spans="1:20" s="19" customFormat="1" ht="17.25" hidden="1" customHeight="1">
      <c r="A719" s="122" t="s">
        <v>177</v>
      </c>
      <c r="B719" s="80" t="s">
        <v>265</v>
      </c>
      <c r="C719" s="80" t="s">
        <v>153</v>
      </c>
      <c r="D719" s="87" t="s">
        <v>111</v>
      </c>
      <c r="E719" s="28" t="s">
        <v>277</v>
      </c>
      <c r="F719" s="29" t="s">
        <v>114</v>
      </c>
      <c r="G719" s="29" t="s">
        <v>326</v>
      </c>
      <c r="H719" s="1" t="s">
        <v>336</v>
      </c>
      <c r="I719" s="204" t="s">
        <v>178</v>
      </c>
      <c r="J719" s="34">
        <f t="shared" si="303"/>
        <v>1308</v>
      </c>
      <c r="K719" s="34">
        <f t="shared" si="303"/>
        <v>-1308</v>
      </c>
      <c r="L719" s="34">
        <f t="shared" si="303"/>
        <v>0</v>
      </c>
      <c r="M719" s="34">
        <f t="shared" si="303"/>
        <v>0</v>
      </c>
      <c r="N719" s="34">
        <f t="shared" si="303"/>
        <v>0</v>
      </c>
      <c r="O719" s="34">
        <f t="shared" si="303"/>
        <v>0</v>
      </c>
      <c r="P719" s="34">
        <f t="shared" si="303"/>
        <v>0</v>
      </c>
      <c r="Q719" s="34">
        <f t="shared" si="303"/>
        <v>0</v>
      </c>
      <c r="R719" s="34">
        <f t="shared" si="303"/>
        <v>0</v>
      </c>
      <c r="S719" s="12"/>
      <c r="T719" s="13"/>
    </row>
    <row r="720" spans="1:20" s="85" customFormat="1" ht="18" hidden="1" customHeight="1">
      <c r="A720" s="126" t="s">
        <v>179</v>
      </c>
      <c r="B720" s="207" t="s">
        <v>265</v>
      </c>
      <c r="C720" s="207" t="s">
        <v>153</v>
      </c>
      <c r="D720" s="208" t="s">
        <v>111</v>
      </c>
      <c r="E720" s="209" t="s">
        <v>277</v>
      </c>
      <c r="F720" s="210" t="s">
        <v>114</v>
      </c>
      <c r="G720" s="210" t="s">
        <v>326</v>
      </c>
      <c r="H720" s="211" t="s">
        <v>336</v>
      </c>
      <c r="I720" s="212" t="s">
        <v>180</v>
      </c>
      <c r="J720" s="42">
        <f>SUM(J721:J722)</f>
        <v>1308</v>
      </c>
      <c r="K720" s="42">
        <f>SUM(K721:K722)</f>
        <v>-1308</v>
      </c>
      <c r="L720" s="42">
        <f t="shared" ref="L720:R720" si="304">SUM(L721:L722)</f>
        <v>0</v>
      </c>
      <c r="M720" s="42">
        <f t="shared" si="304"/>
        <v>0</v>
      </c>
      <c r="N720" s="42">
        <f t="shared" si="304"/>
        <v>0</v>
      </c>
      <c r="O720" s="42">
        <f t="shared" si="304"/>
        <v>0</v>
      </c>
      <c r="P720" s="42">
        <f t="shared" si="304"/>
        <v>0</v>
      </c>
      <c r="Q720" s="42">
        <f t="shared" si="304"/>
        <v>0</v>
      </c>
      <c r="R720" s="42">
        <f t="shared" si="304"/>
        <v>0</v>
      </c>
      <c r="S720" s="12"/>
      <c r="T720" s="13"/>
    </row>
    <row r="721" spans="1:20" s="14" customFormat="1" ht="17.25" hidden="1" customHeight="1">
      <c r="A721" s="4" t="s">
        <v>714</v>
      </c>
      <c r="B721" s="5"/>
      <c r="C721" s="5"/>
      <c r="D721" s="6"/>
      <c r="E721" s="7"/>
      <c r="F721" s="8"/>
      <c r="G721" s="8"/>
      <c r="H721" s="9"/>
      <c r="I721" s="10"/>
      <c r="J721" s="11">
        <v>108</v>
      </c>
      <c r="K721" s="11">
        <v>-108</v>
      </c>
      <c r="L721" s="11"/>
      <c r="M721" s="11"/>
      <c r="N721" s="2">
        <f>SUM(J721:M721)</f>
        <v>0</v>
      </c>
      <c r="O721" s="11"/>
      <c r="P721" s="11"/>
      <c r="Q721" s="11"/>
      <c r="R721" s="2">
        <f>N721+Q721</f>
        <v>0</v>
      </c>
      <c r="S721" s="12"/>
      <c r="T721" s="13"/>
    </row>
    <row r="722" spans="1:20" s="14" customFormat="1" ht="27.75" hidden="1" customHeight="1">
      <c r="A722" s="4" t="s">
        <v>715</v>
      </c>
      <c r="B722" s="5"/>
      <c r="C722" s="5"/>
      <c r="D722" s="6"/>
      <c r="E722" s="7"/>
      <c r="F722" s="8"/>
      <c r="G722" s="8"/>
      <c r="H722" s="9"/>
      <c r="I722" s="10"/>
      <c r="J722" s="11">
        <v>1200</v>
      </c>
      <c r="K722" s="11">
        <v>-1200</v>
      </c>
      <c r="L722" s="11"/>
      <c r="M722" s="11"/>
      <c r="N722" s="2">
        <f>SUM(J722:M722)</f>
        <v>0</v>
      </c>
      <c r="O722" s="11"/>
      <c r="P722" s="11"/>
      <c r="Q722" s="11"/>
      <c r="R722" s="2">
        <f>N722+Q722</f>
        <v>0</v>
      </c>
      <c r="S722" s="12"/>
      <c r="T722" s="13"/>
    </row>
    <row r="723" spans="1:20" s="27" customFormat="1" ht="15.75" hidden="1" customHeight="1">
      <c r="A723" s="119" t="s">
        <v>279</v>
      </c>
      <c r="B723" s="77" t="s">
        <v>265</v>
      </c>
      <c r="C723" s="77" t="s">
        <v>153</v>
      </c>
      <c r="D723" s="196" t="s">
        <v>111</v>
      </c>
      <c r="E723" s="134" t="s">
        <v>463</v>
      </c>
      <c r="F723" s="135" t="s">
        <v>114</v>
      </c>
      <c r="G723" s="135" t="s">
        <v>326</v>
      </c>
      <c r="H723" s="136" t="s">
        <v>327</v>
      </c>
      <c r="I723" s="136"/>
      <c r="J723" s="225">
        <f t="shared" ref="J723:R726" si="305">J724</f>
        <v>0</v>
      </c>
      <c r="K723" s="225">
        <f t="shared" si="305"/>
        <v>0</v>
      </c>
      <c r="L723" s="225">
        <f t="shared" si="305"/>
        <v>0</v>
      </c>
      <c r="M723" s="225">
        <f t="shared" si="305"/>
        <v>0</v>
      </c>
      <c r="N723" s="225">
        <f t="shared" si="305"/>
        <v>0</v>
      </c>
      <c r="O723" s="225">
        <f t="shared" si="305"/>
        <v>0</v>
      </c>
      <c r="P723" s="225">
        <f t="shared" si="305"/>
        <v>0</v>
      </c>
      <c r="Q723" s="225">
        <f t="shared" si="305"/>
        <v>0</v>
      </c>
      <c r="R723" s="225">
        <f t="shared" si="305"/>
        <v>0</v>
      </c>
      <c r="S723" s="12"/>
      <c r="T723" s="13"/>
    </row>
    <row r="724" spans="1:20" s="19" customFormat="1" ht="15.75" hidden="1" customHeight="1">
      <c r="A724" s="122" t="s">
        <v>176</v>
      </c>
      <c r="B724" s="80" t="s">
        <v>265</v>
      </c>
      <c r="C724" s="80" t="s">
        <v>153</v>
      </c>
      <c r="D724" s="87" t="s">
        <v>111</v>
      </c>
      <c r="E724" s="28" t="s">
        <v>463</v>
      </c>
      <c r="F724" s="29" t="s">
        <v>114</v>
      </c>
      <c r="G724" s="29" t="s">
        <v>326</v>
      </c>
      <c r="H724" s="1" t="s">
        <v>336</v>
      </c>
      <c r="I724" s="1"/>
      <c r="J724" s="32">
        <f t="shared" si="305"/>
        <v>0</v>
      </c>
      <c r="K724" s="32">
        <f t="shared" si="305"/>
        <v>0</v>
      </c>
      <c r="L724" s="32">
        <f t="shared" si="305"/>
        <v>0</v>
      </c>
      <c r="M724" s="32">
        <f t="shared" si="305"/>
        <v>0</v>
      </c>
      <c r="N724" s="32">
        <f t="shared" si="305"/>
        <v>0</v>
      </c>
      <c r="O724" s="32">
        <f t="shared" si="305"/>
        <v>0</v>
      </c>
      <c r="P724" s="32">
        <f t="shared" si="305"/>
        <v>0</v>
      </c>
      <c r="Q724" s="32">
        <f t="shared" si="305"/>
        <v>0</v>
      </c>
      <c r="R724" s="32">
        <f t="shared" si="305"/>
        <v>0</v>
      </c>
      <c r="S724" s="12"/>
      <c r="T724" s="13"/>
    </row>
    <row r="725" spans="1:20" s="19" customFormat="1" ht="26.25" hidden="1" customHeight="1">
      <c r="A725" s="122" t="s">
        <v>177</v>
      </c>
      <c r="B725" s="80" t="s">
        <v>265</v>
      </c>
      <c r="C725" s="80" t="s">
        <v>153</v>
      </c>
      <c r="D725" s="87" t="s">
        <v>111</v>
      </c>
      <c r="E725" s="28" t="s">
        <v>463</v>
      </c>
      <c r="F725" s="29" t="s">
        <v>114</v>
      </c>
      <c r="G725" s="29" t="s">
        <v>326</v>
      </c>
      <c r="H725" s="1" t="s">
        <v>336</v>
      </c>
      <c r="I725" s="1" t="s">
        <v>178</v>
      </c>
      <c r="J725" s="32">
        <f t="shared" si="305"/>
        <v>0</v>
      </c>
      <c r="K725" s="32">
        <f t="shared" si="305"/>
        <v>0</v>
      </c>
      <c r="L725" s="32">
        <f t="shared" si="305"/>
        <v>0</v>
      </c>
      <c r="M725" s="32">
        <f t="shared" si="305"/>
        <v>0</v>
      </c>
      <c r="N725" s="32">
        <f t="shared" si="305"/>
        <v>0</v>
      </c>
      <c r="O725" s="32">
        <f t="shared" si="305"/>
        <v>0</v>
      </c>
      <c r="P725" s="32">
        <f t="shared" si="305"/>
        <v>0</v>
      </c>
      <c r="Q725" s="32">
        <f t="shared" si="305"/>
        <v>0</v>
      </c>
      <c r="R725" s="32">
        <f t="shared" si="305"/>
        <v>0</v>
      </c>
      <c r="S725" s="12"/>
      <c r="T725" s="13"/>
    </row>
    <row r="726" spans="1:20" s="26" customFormat="1" ht="16.5" hidden="1" customHeight="1">
      <c r="A726" s="247" t="s">
        <v>179</v>
      </c>
      <c r="B726" s="207" t="s">
        <v>265</v>
      </c>
      <c r="C726" s="207" t="s">
        <v>153</v>
      </c>
      <c r="D726" s="208" t="s">
        <v>111</v>
      </c>
      <c r="E726" s="209" t="s">
        <v>463</v>
      </c>
      <c r="F726" s="210" t="s">
        <v>114</v>
      </c>
      <c r="G726" s="210" t="s">
        <v>326</v>
      </c>
      <c r="H726" s="211" t="s">
        <v>336</v>
      </c>
      <c r="I726" s="211" t="s">
        <v>180</v>
      </c>
      <c r="J726" s="205">
        <f t="shared" si="305"/>
        <v>0</v>
      </c>
      <c r="K726" s="205">
        <f t="shared" si="305"/>
        <v>0</v>
      </c>
      <c r="L726" s="205">
        <f t="shared" si="305"/>
        <v>0</v>
      </c>
      <c r="M726" s="205">
        <f t="shared" si="305"/>
        <v>0</v>
      </c>
      <c r="N726" s="205">
        <f t="shared" si="305"/>
        <v>0</v>
      </c>
      <c r="O726" s="205">
        <f t="shared" si="305"/>
        <v>0</v>
      </c>
      <c r="P726" s="205">
        <f t="shared" si="305"/>
        <v>0</v>
      </c>
      <c r="Q726" s="205">
        <f t="shared" si="305"/>
        <v>0</v>
      </c>
      <c r="R726" s="205">
        <f t="shared" si="305"/>
        <v>0</v>
      </c>
      <c r="S726" s="12"/>
      <c r="T726" s="13"/>
    </row>
    <row r="727" spans="1:20" s="14" customFormat="1" ht="16.5" hidden="1" customHeight="1">
      <c r="A727" s="138"/>
      <c r="B727" s="5"/>
      <c r="C727" s="5"/>
      <c r="D727" s="6"/>
      <c r="E727" s="7"/>
      <c r="F727" s="8"/>
      <c r="G727" s="8"/>
      <c r="H727" s="9"/>
      <c r="I727" s="9"/>
      <c r="J727" s="2"/>
      <c r="K727" s="2"/>
      <c r="L727" s="2"/>
      <c r="M727" s="2"/>
      <c r="N727" s="2">
        <f>SUM(J727:M727)</f>
        <v>0</v>
      </c>
      <c r="O727" s="2"/>
      <c r="P727" s="2"/>
      <c r="Q727" s="2"/>
      <c r="R727" s="2">
        <f>N727+Q727</f>
        <v>0</v>
      </c>
      <c r="S727" s="12"/>
      <c r="T727" s="13"/>
    </row>
    <row r="728" spans="1:20" s="19" customFormat="1" ht="30" hidden="1" customHeight="1">
      <c r="A728" s="213" t="s">
        <v>57</v>
      </c>
      <c r="B728" s="177" t="s">
        <v>265</v>
      </c>
      <c r="C728" s="177" t="s">
        <v>153</v>
      </c>
      <c r="D728" s="178" t="s">
        <v>111</v>
      </c>
      <c r="E728" s="178" t="s">
        <v>61</v>
      </c>
      <c r="F728" s="179" t="s">
        <v>114</v>
      </c>
      <c r="G728" s="179" t="s">
        <v>326</v>
      </c>
      <c r="H728" s="180" t="s">
        <v>327</v>
      </c>
      <c r="I728" s="180"/>
      <c r="J728" s="181">
        <f t="shared" ref="J728:R730" si="306">J729</f>
        <v>0</v>
      </c>
      <c r="K728" s="181">
        <f t="shared" si="306"/>
        <v>0</v>
      </c>
      <c r="L728" s="181">
        <f t="shared" si="306"/>
        <v>0</v>
      </c>
      <c r="M728" s="181">
        <f t="shared" si="306"/>
        <v>0</v>
      </c>
      <c r="N728" s="181">
        <f t="shared" si="306"/>
        <v>0</v>
      </c>
      <c r="O728" s="181">
        <f t="shared" si="306"/>
        <v>0</v>
      </c>
      <c r="P728" s="181">
        <f t="shared" si="306"/>
        <v>0</v>
      </c>
      <c r="Q728" s="181">
        <f t="shared" si="306"/>
        <v>0</v>
      </c>
      <c r="R728" s="181">
        <f t="shared" si="306"/>
        <v>0</v>
      </c>
      <c r="S728" s="12"/>
      <c r="T728" s="13"/>
    </row>
    <row r="729" spans="1:20" s="19" customFormat="1" ht="15" hidden="1" customHeight="1">
      <c r="A729" s="82" t="s">
        <v>58</v>
      </c>
      <c r="B729" s="80" t="s">
        <v>265</v>
      </c>
      <c r="C729" s="80" t="s">
        <v>153</v>
      </c>
      <c r="D729" s="87" t="s">
        <v>111</v>
      </c>
      <c r="E729" s="28" t="s">
        <v>61</v>
      </c>
      <c r="F729" s="29" t="s">
        <v>114</v>
      </c>
      <c r="G729" s="29" t="s">
        <v>326</v>
      </c>
      <c r="H729" s="1" t="s">
        <v>59</v>
      </c>
      <c r="I729" s="204"/>
      <c r="J729" s="34">
        <f t="shared" si="306"/>
        <v>0</v>
      </c>
      <c r="K729" s="34">
        <f t="shared" si="306"/>
        <v>0</v>
      </c>
      <c r="L729" s="34">
        <f t="shared" si="306"/>
        <v>0</v>
      </c>
      <c r="M729" s="34">
        <f t="shared" si="306"/>
        <v>0</v>
      </c>
      <c r="N729" s="34">
        <f t="shared" si="306"/>
        <v>0</v>
      </c>
      <c r="O729" s="34">
        <f t="shared" si="306"/>
        <v>0</v>
      </c>
      <c r="P729" s="34">
        <f t="shared" si="306"/>
        <v>0</v>
      </c>
      <c r="Q729" s="34">
        <f t="shared" si="306"/>
        <v>0</v>
      </c>
      <c r="R729" s="34">
        <f t="shared" si="306"/>
        <v>0</v>
      </c>
      <c r="S729" s="12"/>
      <c r="T729" s="13"/>
    </row>
    <row r="730" spans="1:20" s="15" customFormat="1" ht="26.25" hidden="1" customHeight="1">
      <c r="A730" s="122" t="s">
        <v>177</v>
      </c>
      <c r="B730" s="16" t="s">
        <v>265</v>
      </c>
      <c r="C730" s="16" t="s">
        <v>153</v>
      </c>
      <c r="D730" s="17" t="s">
        <v>111</v>
      </c>
      <c r="E730" s="17" t="s">
        <v>61</v>
      </c>
      <c r="F730" s="188" t="s">
        <v>114</v>
      </c>
      <c r="G730" s="188" t="s">
        <v>326</v>
      </c>
      <c r="H730" s="3" t="s">
        <v>59</v>
      </c>
      <c r="I730" s="3" t="s">
        <v>178</v>
      </c>
      <c r="J730" s="33">
        <f t="shared" si="306"/>
        <v>0</v>
      </c>
      <c r="K730" s="33">
        <f t="shared" si="306"/>
        <v>0</v>
      </c>
      <c r="L730" s="33">
        <f t="shared" si="306"/>
        <v>0</v>
      </c>
      <c r="M730" s="33">
        <f t="shared" si="306"/>
        <v>0</v>
      </c>
      <c r="N730" s="33">
        <f t="shared" si="306"/>
        <v>0</v>
      </c>
      <c r="O730" s="33">
        <f t="shared" si="306"/>
        <v>0</v>
      </c>
      <c r="P730" s="33">
        <f t="shared" si="306"/>
        <v>0</v>
      </c>
      <c r="Q730" s="33">
        <f t="shared" si="306"/>
        <v>0</v>
      </c>
      <c r="R730" s="33">
        <f t="shared" si="306"/>
        <v>0</v>
      </c>
      <c r="S730" s="12"/>
      <c r="T730" s="13"/>
    </row>
    <row r="731" spans="1:20" s="26" customFormat="1" ht="12" hidden="1" customHeight="1">
      <c r="A731" s="126" t="s">
        <v>179</v>
      </c>
      <c r="B731" s="190" t="s">
        <v>265</v>
      </c>
      <c r="C731" s="190" t="s">
        <v>153</v>
      </c>
      <c r="D731" s="191" t="s">
        <v>111</v>
      </c>
      <c r="E731" s="191" t="s">
        <v>61</v>
      </c>
      <c r="F731" s="192" t="s">
        <v>114</v>
      </c>
      <c r="G731" s="192" t="s">
        <v>326</v>
      </c>
      <c r="H731" s="193" t="s">
        <v>59</v>
      </c>
      <c r="I731" s="193" t="s">
        <v>180</v>
      </c>
      <c r="J731" s="41">
        <f>SUM(J732:J747)</f>
        <v>0</v>
      </c>
      <c r="K731" s="41">
        <f>SUM(K732:K747)</f>
        <v>0</v>
      </c>
      <c r="L731" s="41">
        <f t="shared" ref="L731:R731" si="307">SUM(L732:L747)</f>
        <v>0</v>
      </c>
      <c r="M731" s="41">
        <f t="shared" si="307"/>
        <v>0</v>
      </c>
      <c r="N731" s="41">
        <f t="shared" si="307"/>
        <v>0</v>
      </c>
      <c r="O731" s="41">
        <f t="shared" si="307"/>
        <v>0</v>
      </c>
      <c r="P731" s="41">
        <f t="shared" si="307"/>
        <v>0</v>
      </c>
      <c r="Q731" s="41">
        <f t="shared" si="307"/>
        <v>0</v>
      </c>
      <c r="R731" s="41">
        <f t="shared" si="307"/>
        <v>0</v>
      </c>
      <c r="S731" s="12"/>
      <c r="T731" s="13"/>
    </row>
    <row r="732" spans="1:20" s="14" customFormat="1" ht="13.5" hidden="1" customHeight="1">
      <c r="A732" s="276" t="s">
        <v>68</v>
      </c>
      <c r="B732" s="38"/>
      <c r="C732" s="38"/>
      <c r="D732" s="39"/>
      <c r="E732" s="39"/>
      <c r="F732" s="194"/>
      <c r="G732" s="194"/>
      <c r="H732" s="195"/>
      <c r="I732" s="195" t="s">
        <v>290</v>
      </c>
      <c r="J732" s="2"/>
      <c r="K732" s="2"/>
      <c r="L732" s="2"/>
      <c r="M732" s="2"/>
      <c r="N732" s="2">
        <f t="shared" ref="N732:N747" si="308">SUM(J732:M732)</f>
        <v>0</v>
      </c>
      <c r="O732" s="2"/>
      <c r="P732" s="2"/>
      <c r="Q732" s="2"/>
      <c r="R732" s="2">
        <f t="shared" ref="R732:R747" si="309">N732+Q732</f>
        <v>0</v>
      </c>
      <c r="S732" s="12"/>
      <c r="T732" s="13"/>
    </row>
    <row r="733" spans="1:20" s="14" customFormat="1" ht="13.5" hidden="1" customHeight="1">
      <c r="A733" s="278" t="s">
        <v>69</v>
      </c>
      <c r="B733" s="38"/>
      <c r="C733" s="38"/>
      <c r="D733" s="39"/>
      <c r="E733" s="39"/>
      <c r="F733" s="194"/>
      <c r="G733" s="194"/>
      <c r="H733" s="195"/>
      <c r="I733" s="195" t="s">
        <v>290</v>
      </c>
      <c r="J733" s="2"/>
      <c r="K733" s="2"/>
      <c r="L733" s="2"/>
      <c r="M733" s="2"/>
      <c r="N733" s="2">
        <f t="shared" si="308"/>
        <v>0</v>
      </c>
      <c r="O733" s="2"/>
      <c r="P733" s="2"/>
      <c r="Q733" s="2"/>
      <c r="R733" s="2">
        <f t="shared" si="309"/>
        <v>0</v>
      </c>
      <c r="S733" s="12"/>
      <c r="T733" s="13"/>
    </row>
    <row r="734" spans="1:20" s="14" customFormat="1" ht="13.5" hidden="1" customHeight="1">
      <c r="A734" s="276" t="s">
        <v>70</v>
      </c>
      <c r="B734" s="38"/>
      <c r="C734" s="38"/>
      <c r="D734" s="39"/>
      <c r="E734" s="39"/>
      <c r="F734" s="194"/>
      <c r="G734" s="194"/>
      <c r="H734" s="195"/>
      <c r="I734" s="195" t="s">
        <v>290</v>
      </c>
      <c r="J734" s="2"/>
      <c r="K734" s="2"/>
      <c r="L734" s="2"/>
      <c r="M734" s="2"/>
      <c r="N734" s="2">
        <f t="shared" si="308"/>
        <v>0</v>
      </c>
      <c r="O734" s="2"/>
      <c r="P734" s="2"/>
      <c r="Q734" s="2"/>
      <c r="R734" s="2">
        <f t="shared" si="309"/>
        <v>0</v>
      </c>
      <c r="S734" s="12"/>
      <c r="T734" s="13"/>
    </row>
    <row r="735" spans="1:20" s="14" customFormat="1" ht="13.5" hidden="1" customHeight="1">
      <c r="A735" s="276" t="s">
        <v>71</v>
      </c>
      <c r="B735" s="38"/>
      <c r="C735" s="38"/>
      <c r="D735" s="39"/>
      <c r="E735" s="39"/>
      <c r="F735" s="194"/>
      <c r="G735" s="194"/>
      <c r="H735" s="195"/>
      <c r="I735" s="195" t="s">
        <v>290</v>
      </c>
      <c r="J735" s="2"/>
      <c r="K735" s="2"/>
      <c r="L735" s="2"/>
      <c r="M735" s="2"/>
      <c r="N735" s="2">
        <f t="shared" si="308"/>
        <v>0</v>
      </c>
      <c r="O735" s="2"/>
      <c r="P735" s="2"/>
      <c r="Q735" s="2"/>
      <c r="R735" s="2">
        <f t="shared" si="309"/>
        <v>0</v>
      </c>
      <c r="S735" s="12"/>
      <c r="T735" s="13"/>
    </row>
    <row r="736" spans="1:20" s="14" customFormat="1" ht="13.5" hidden="1" customHeight="1">
      <c r="A736" s="276" t="s">
        <v>72</v>
      </c>
      <c r="B736" s="38"/>
      <c r="C736" s="38"/>
      <c r="D736" s="39"/>
      <c r="E736" s="39"/>
      <c r="F736" s="194"/>
      <c r="G736" s="194"/>
      <c r="H736" s="195"/>
      <c r="I736" s="195" t="s">
        <v>290</v>
      </c>
      <c r="J736" s="2"/>
      <c r="K736" s="2"/>
      <c r="L736" s="2"/>
      <c r="M736" s="2"/>
      <c r="N736" s="2">
        <f t="shared" si="308"/>
        <v>0</v>
      </c>
      <c r="O736" s="2"/>
      <c r="P736" s="2"/>
      <c r="Q736" s="2"/>
      <c r="R736" s="2">
        <f t="shared" si="309"/>
        <v>0</v>
      </c>
      <c r="S736" s="12"/>
      <c r="T736" s="13"/>
    </row>
    <row r="737" spans="1:20" s="14" customFormat="1" ht="13.5" hidden="1" customHeight="1">
      <c r="A737" s="276" t="s">
        <v>73</v>
      </c>
      <c r="B737" s="38"/>
      <c r="C737" s="38"/>
      <c r="D737" s="39"/>
      <c r="E737" s="39"/>
      <c r="F737" s="194"/>
      <c r="G737" s="194"/>
      <c r="H737" s="195"/>
      <c r="I737" s="195" t="s">
        <v>290</v>
      </c>
      <c r="J737" s="2"/>
      <c r="K737" s="2"/>
      <c r="L737" s="2"/>
      <c r="M737" s="2"/>
      <c r="N737" s="2">
        <f t="shared" si="308"/>
        <v>0</v>
      </c>
      <c r="O737" s="2"/>
      <c r="P737" s="2"/>
      <c r="Q737" s="2"/>
      <c r="R737" s="2">
        <f t="shared" si="309"/>
        <v>0</v>
      </c>
      <c r="S737" s="12"/>
      <c r="T737" s="13"/>
    </row>
    <row r="738" spans="1:20" s="14" customFormat="1" ht="13.5" hidden="1" customHeight="1">
      <c r="A738" s="276" t="s">
        <v>74</v>
      </c>
      <c r="B738" s="38"/>
      <c r="C738" s="38"/>
      <c r="D738" s="39"/>
      <c r="E738" s="39"/>
      <c r="F738" s="194"/>
      <c r="G738" s="194"/>
      <c r="H738" s="195"/>
      <c r="I738" s="195" t="s">
        <v>290</v>
      </c>
      <c r="J738" s="2"/>
      <c r="K738" s="2"/>
      <c r="L738" s="2"/>
      <c r="M738" s="2"/>
      <c r="N738" s="2">
        <f t="shared" si="308"/>
        <v>0</v>
      </c>
      <c r="O738" s="2"/>
      <c r="P738" s="2"/>
      <c r="Q738" s="2"/>
      <c r="R738" s="2">
        <f t="shared" si="309"/>
        <v>0</v>
      </c>
      <c r="S738" s="12"/>
      <c r="T738" s="13"/>
    </row>
    <row r="739" spans="1:20" s="14" customFormat="1" ht="13.5" hidden="1" customHeight="1">
      <c r="A739" s="276" t="s">
        <v>75</v>
      </c>
      <c r="B739" s="38"/>
      <c r="C739" s="38"/>
      <c r="D739" s="39"/>
      <c r="E739" s="39"/>
      <c r="F739" s="194"/>
      <c r="G739" s="194"/>
      <c r="H739" s="195"/>
      <c r="I739" s="195" t="s">
        <v>290</v>
      </c>
      <c r="J739" s="2"/>
      <c r="K739" s="2"/>
      <c r="L739" s="2"/>
      <c r="M739" s="2"/>
      <c r="N739" s="2">
        <f t="shared" si="308"/>
        <v>0</v>
      </c>
      <c r="O739" s="2"/>
      <c r="P739" s="2"/>
      <c r="Q739" s="2"/>
      <c r="R739" s="2">
        <f t="shared" si="309"/>
        <v>0</v>
      </c>
      <c r="S739" s="12"/>
      <c r="T739" s="13"/>
    </row>
    <row r="740" spans="1:20" s="14" customFormat="1" ht="13.5" hidden="1" customHeight="1">
      <c r="A740" s="276" t="s">
        <v>76</v>
      </c>
      <c r="B740" s="38"/>
      <c r="C740" s="38"/>
      <c r="D740" s="39"/>
      <c r="E740" s="39"/>
      <c r="F740" s="194"/>
      <c r="G740" s="194"/>
      <c r="H740" s="195"/>
      <c r="I740" s="195" t="s">
        <v>290</v>
      </c>
      <c r="J740" s="2"/>
      <c r="K740" s="2"/>
      <c r="L740" s="2"/>
      <c r="M740" s="2"/>
      <c r="N740" s="2">
        <f t="shared" si="308"/>
        <v>0</v>
      </c>
      <c r="O740" s="2"/>
      <c r="P740" s="2"/>
      <c r="Q740" s="2"/>
      <c r="R740" s="2">
        <f t="shared" si="309"/>
        <v>0</v>
      </c>
      <c r="S740" s="12"/>
      <c r="T740" s="13"/>
    </row>
    <row r="741" spans="1:20" s="14" customFormat="1" ht="13.5" hidden="1" customHeight="1">
      <c r="A741" s="276" t="s">
        <v>77</v>
      </c>
      <c r="B741" s="38"/>
      <c r="C741" s="38"/>
      <c r="D741" s="39"/>
      <c r="E741" s="39"/>
      <c r="F741" s="194"/>
      <c r="G741" s="194"/>
      <c r="H741" s="195"/>
      <c r="I741" s="195" t="s">
        <v>290</v>
      </c>
      <c r="J741" s="2"/>
      <c r="K741" s="2"/>
      <c r="L741" s="2"/>
      <c r="M741" s="2"/>
      <c r="N741" s="2">
        <f t="shared" si="308"/>
        <v>0</v>
      </c>
      <c r="O741" s="2"/>
      <c r="P741" s="2"/>
      <c r="Q741" s="2"/>
      <c r="R741" s="2">
        <f t="shared" si="309"/>
        <v>0</v>
      </c>
      <c r="S741" s="12"/>
      <c r="T741" s="13"/>
    </row>
    <row r="742" spans="1:20" s="14" customFormat="1" ht="13.5" hidden="1" customHeight="1">
      <c r="A742" s="276" t="s">
        <v>78</v>
      </c>
      <c r="B742" s="38"/>
      <c r="C742" s="38"/>
      <c r="D742" s="39"/>
      <c r="E742" s="39"/>
      <c r="F742" s="194"/>
      <c r="G742" s="194"/>
      <c r="H742" s="195"/>
      <c r="I742" s="195" t="s">
        <v>290</v>
      </c>
      <c r="J742" s="2"/>
      <c r="K742" s="2"/>
      <c r="L742" s="2"/>
      <c r="M742" s="2"/>
      <c r="N742" s="2">
        <f t="shared" si="308"/>
        <v>0</v>
      </c>
      <c r="O742" s="2"/>
      <c r="P742" s="2"/>
      <c r="Q742" s="2"/>
      <c r="R742" s="2">
        <f t="shared" si="309"/>
        <v>0</v>
      </c>
      <c r="S742" s="12"/>
      <c r="T742" s="13"/>
    </row>
    <row r="743" spans="1:20" s="14" customFormat="1" ht="13.5" hidden="1" customHeight="1">
      <c r="A743" s="279" t="s">
        <v>79</v>
      </c>
      <c r="B743" s="38"/>
      <c r="C743" s="38"/>
      <c r="D743" s="39"/>
      <c r="E743" s="39"/>
      <c r="F743" s="194"/>
      <c r="G743" s="194"/>
      <c r="H743" s="195"/>
      <c r="I743" s="195" t="s">
        <v>290</v>
      </c>
      <c r="J743" s="2"/>
      <c r="K743" s="2"/>
      <c r="L743" s="2"/>
      <c r="M743" s="2"/>
      <c r="N743" s="2">
        <f t="shared" si="308"/>
        <v>0</v>
      </c>
      <c r="O743" s="2"/>
      <c r="P743" s="2"/>
      <c r="Q743" s="2"/>
      <c r="R743" s="2">
        <f t="shared" si="309"/>
        <v>0</v>
      </c>
      <c r="S743" s="12"/>
      <c r="T743" s="13"/>
    </row>
    <row r="744" spans="1:20" s="14" customFormat="1" ht="14.25" hidden="1" customHeight="1">
      <c r="A744" s="276" t="s">
        <v>80</v>
      </c>
      <c r="B744" s="5"/>
      <c r="C744" s="5"/>
      <c r="D744" s="6"/>
      <c r="E744" s="7"/>
      <c r="F744" s="8"/>
      <c r="G744" s="8"/>
      <c r="H744" s="9"/>
      <c r="I744" s="9" t="s">
        <v>290</v>
      </c>
      <c r="J744" s="2"/>
      <c r="K744" s="2"/>
      <c r="L744" s="2"/>
      <c r="M744" s="2"/>
      <c r="N744" s="2">
        <f t="shared" si="308"/>
        <v>0</v>
      </c>
      <c r="O744" s="2"/>
      <c r="P744" s="2"/>
      <c r="Q744" s="2"/>
      <c r="R744" s="2">
        <f t="shared" si="309"/>
        <v>0</v>
      </c>
      <c r="S744" s="12"/>
      <c r="T744" s="13"/>
    </row>
    <row r="745" spans="1:20" s="14" customFormat="1" ht="13.5" hidden="1" customHeight="1">
      <c r="A745" s="276" t="s">
        <v>81</v>
      </c>
      <c r="B745" s="5"/>
      <c r="C745" s="5"/>
      <c r="D745" s="6"/>
      <c r="E745" s="7"/>
      <c r="F745" s="8"/>
      <c r="G745" s="8"/>
      <c r="H745" s="9"/>
      <c r="I745" s="9" t="s">
        <v>290</v>
      </c>
      <c r="J745" s="2"/>
      <c r="K745" s="2"/>
      <c r="L745" s="2"/>
      <c r="M745" s="2"/>
      <c r="N745" s="2">
        <f t="shared" si="308"/>
        <v>0</v>
      </c>
      <c r="O745" s="2"/>
      <c r="P745" s="2"/>
      <c r="Q745" s="2"/>
      <c r="R745" s="2">
        <f t="shared" si="309"/>
        <v>0</v>
      </c>
      <c r="S745" s="12"/>
      <c r="T745" s="13"/>
    </row>
    <row r="746" spans="1:20" s="14" customFormat="1" ht="12.75" hidden="1" customHeight="1">
      <c r="A746" s="276" t="s">
        <v>82</v>
      </c>
      <c r="B746" s="5"/>
      <c r="C746" s="5"/>
      <c r="D746" s="6"/>
      <c r="E746" s="7"/>
      <c r="F746" s="8"/>
      <c r="G746" s="8"/>
      <c r="H746" s="9"/>
      <c r="I746" s="9" t="s">
        <v>290</v>
      </c>
      <c r="J746" s="2"/>
      <c r="K746" s="2"/>
      <c r="L746" s="2"/>
      <c r="M746" s="2"/>
      <c r="N746" s="2">
        <f t="shared" si="308"/>
        <v>0</v>
      </c>
      <c r="O746" s="2"/>
      <c r="P746" s="2"/>
      <c r="Q746" s="2"/>
      <c r="R746" s="2">
        <f t="shared" si="309"/>
        <v>0</v>
      </c>
      <c r="S746" s="12"/>
      <c r="T746" s="13"/>
    </row>
    <row r="747" spans="1:20" s="14" customFormat="1" ht="12.75" hidden="1" customHeight="1">
      <c r="A747" s="276" t="s">
        <v>83</v>
      </c>
      <c r="B747" s="5"/>
      <c r="C747" s="5"/>
      <c r="D747" s="6"/>
      <c r="E747" s="7"/>
      <c r="F747" s="8"/>
      <c r="G747" s="8"/>
      <c r="H747" s="9"/>
      <c r="I747" s="9" t="s">
        <v>290</v>
      </c>
      <c r="J747" s="2"/>
      <c r="K747" s="2"/>
      <c r="L747" s="2"/>
      <c r="M747" s="2"/>
      <c r="N747" s="2">
        <f t="shared" si="308"/>
        <v>0</v>
      </c>
      <c r="O747" s="2"/>
      <c r="P747" s="2"/>
      <c r="Q747" s="2"/>
      <c r="R747" s="2">
        <f t="shared" si="309"/>
        <v>0</v>
      </c>
      <c r="S747" s="12"/>
      <c r="T747" s="13"/>
    </row>
    <row r="748" spans="1:20" s="19" customFormat="1" ht="20.25" customHeight="1">
      <c r="A748" s="83" t="s">
        <v>270</v>
      </c>
      <c r="B748" s="21" t="s">
        <v>265</v>
      </c>
      <c r="C748" s="21" t="s">
        <v>153</v>
      </c>
      <c r="D748" s="21" t="s">
        <v>113</v>
      </c>
      <c r="E748" s="377"/>
      <c r="F748" s="378"/>
      <c r="G748" s="378"/>
      <c r="H748" s="379"/>
      <c r="I748" s="21"/>
      <c r="J748" s="84">
        <f t="shared" ref="J748:R748" si="310">J749+J787+J798+J802+J776+J792</f>
        <v>61502.9</v>
      </c>
      <c r="K748" s="84">
        <f t="shared" si="310"/>
        <v>-2162.1</v>
      </c>
      <c r="L748" s="84">
        <f t="shared" si="310"/>
        <v>1106.8</v>
      </c>
      <c r="M748" s="84">
        <f t="shared" si="310"/>
        <v>192800.7</v>
      </c>
      <c r="N748" s="84">
        <f t="shared" si="310"/>
        <v>253248.30000000002</v>
      </c>
      <c r="O748" s="84">
        <f t="shared" si="310"/>
        <v>0</v>
      </c>
      <c r="P748" s="84">
        <f t="shared" si="310"/>
        <v>0</v>
      </c>
      <c r="Q748" s="84">
        <f t="shared" si="310"/>
        <v>0</v>
      </c>
      <c r="R748" s="84">
        <f t="shared" si="310"/>
        <v>273731.5</v>
      </c>
      <c r="S748" s="12"/>
      <c r="T748" s="13"/>
    </row>
    <row r="749" spans="1:20" s="19" customFormat="1" ht="28.5" customHeight="1">
      <c r="A749" s="274" t="s">
        <v>442</v>
      </c>
      <c r="B749" s="77" t="s">
        <v>265</v>
      </c>
      <c r="C749" s="21" t="s">
        <v>153</v>
      </c>
      <c r="D749" s="22" t="s">
        <v>113</v>
      </c>
      <c r="E749" s="22" t="s">
        <v>237</v>
      </c>
      <c r="F749" s="23" t="s">
        <v>114</v>
      </c>
      <c r="G749" s="23" t="s">
        <v>326</v>
      </c>
      <c r="H749" s="24" t="s">
        <v>327</v>
      </c>
      <c r="I749" s="24"/>
      <c r="J749" s="35">
        <f>J750</f>
        <v>60769.3</v>
      </c>
      <c r="K749" s="35">
        <f>K750</f>
        <v>-1696.4</v>
      </c>
      <c r="L749" s="35">
        <f t="shared" ref="L749:R749" si="311">L750</f>
        <v>1106.8</v>
      </c>
      <c r="M749" s="35">
        <f t="shared" si="311"/>
        <v>192461</v>
      </c>
      <c r="N749" s="35">
        <f t="shared" si="311"/>
        <v>252640.7</v>
      </c>
      <c r="O749" s="35">
        <f t="shared" si="311"/>
        <v>0</v>
      </c>
      <c r="P749" s="35">
        <f t="shared" si="311"/>
        <v>0</v>
      </c>
      <c r="Q749" s="35">
        <f t="shared" si="311"/>
        <v>0</v>
      </c>
      <c r="R749" s="35">
        <f t="shared" si="311"/>
        <v>273141.59999999998</v>
      </c>
      <c r="S749" s="12"/>
      <c r="T749" s="13"/>
    </row>
    <row r="750" spans="1:20" s="85" customFormat="1" ht="40.5" customHeight="1">
      <c r="A750" s="122" t="s">
        <v>446</v>
      </c>
      <c r="B750" s="200" t="s">
        <v>265</v>
      </c>
      <c r="C750" s="241" t="s">
        <v>153</v>
      </c>
      <c r="D750" s="127" t="s">
        <v>113</v>
      </c>
      <c r="E750" s="127" t="s">
        <v>237</v>
      </c>
      <c r="F750" s="128" t="s">
        <v>216</v>
      </c>
      <c r="G750" s="128" t="s">
        <v>326</v>
      </c>
      <c r="H750" s="129" t="s">
        <v>327</v>
      </c>
      <c r="I750" s="129"/>
      <c r="J750" s="239">
        <f t="shared" ref="J750:R750" si="312">J751+J755+J772</f>
        <v>60769.3</v>
      </c>
      <c r="K750" s="239">
        <f t="shared" si="312"/>
        <v>-1696.4</v>
      </c>
      <c r="L750" s="239">
        <f t="shared" si="312"/>
        <v>1106.8</v>
      </c>
      <c r="M750" s="239">
        <f t="shared" si="312"/>
        <v>192461</v>
      </c>
      <c r="N750" s="239">
        <f t="shared" si="312"/>
        <v>252640.7</v>
      </c>
      <c r="O750" s="239">
        <f t="shared" si="312"/>
        <v>0</v>
      </c>
      <c r="P750" s="239">
        <f t="shared" si="312"/>
        <v>0</v>
      </c>
      <c r="Q750" s="239">
        <f t="shared" si="312"/>
        <v>0</v>
      </c>
      <c r="R750" s="239">
        <f t="shared" si="312"/>
        <v>273141.59999999998</v>
      </c>
      <c r="S750" s="12"/>
      <c r="T750" s="13"/>
    </row>
    <row r="751" spans="1:20" s="19" customFormat="1" ht="15" customHeight="1">
      <c r="A751" s="122" t="s">
        <v>728</v>
      </c>
      <c r="B751" s="80" t="s">
        <v>265</v>
      </c>
      <c r="C751" s="86" t="s">
        <v>153</v>
      </c>
      <c r="D751" s="28" t="s">
        <v>113</v>
      </c>
      <c r="E751" s="28" t="s">
        <v>237</v>
      </c>
      <c r="F751" s="29" t="s">
        <v>216</v>
      </c>
      <c r="G751" s="29" t="s">
        <v>326</v>
      </c>
      <c r="H751" s="1" t="s">
        <v>25</v>
      </c>
      <c r="I751" s="1"/>
      <c r="J751" s="32">
        <f t="shared" ref="J751:R753" si="313">J752</f>
        <v>0</v>
      </c>
      <c r="K751" s="32">
        <f t="shared" si="313"/>
        <v>0</v>
      </c>
      <c r="L751" s="32">
        <f t="shared" si="313"/>
        <v>0</v>
      </c>
      <c r="M751" s="32">
        <f t="shared" si="313"/>
        <v>192461</v>
      </c>
      <c r="N751" s="32">
        <f t="shared" si="313"/>
        <v>192461</v>
      </c>
      <c r="O751" s="32">
        <f t="shared" si="313"/>
        <v>0</v>
      </c>
      <c r="P751" s="32">
        <f t="shared" si="313"/>
        <v>0</v>
      </c>
      <c r="Q751" s="32">
        <f t="shared" si="313"/>
        <v>0</v>
      </c>
      <c r="R751" s="32">
        <f t="shared" si="313"/>
        <v>201026.8</v>
      </c>
      <c r="S751" s="12"/>
      <c r="T751" s="13"/>
    </row>
    <row r="752" spans="1:20" s="85" customFormat="1" ht="24" customHeight="1">
      <c r="A752" s="122" t="s">
        <v>177</v>
      </c>
      <c r="B752" s="16" t="s">
        <v>265</v>
      </c>
      <c r="C752" s="80" t="s">
        <v>153</v>
      </c>
      <c r="D752" s="87" t="s">
        <v>113</v>
      </c>
      <c r="E752" s="28" t="s">
        <v>237</v>
      </c>
      <c r="F752" s="29" t="s">
        <v>216</v>
      </c>
      <c r="G752" s="29" t="s">
        <v>326</v>
      </c>
      <c r="H752" s="1" t="s">
        <v>25</v>
      </c>
      <c r="I752" s="1" t="s">
        <v>178</v>
      </c>
      <c r="J752" s="32">
        <f t="shared" si="313"/>
        <v>0</v>
      </c>
      <c r="K752" s="32">
        <f t="shared" si="313"/>
        <v>0</v>
      </c>
      <c r="L752" s="32">
        <f t="shared" si="313"/>
        <v>0</v>
      </c>
      <c r="M752" s="32">
        <f t="shared" si="313"/>
        <v>192461</v>
      </c>
      <c r="N752" s="32">
        <f t="shared" si="313"/>
        <v>192461</v>
      </c>
      <c r="O752" s="32">
        <f t="shared" si="313"/>
        <v>0</v>
      </c>
      <c r="P752" s="32">
        <f t="shared" si="313"/>
        <v>0</v>
      </c>
      <c r="Q752" s="32">
        <f t="shared" si="313"/>
        <v>0</v>
      </c>
      <c r="R752" s="32">
        <f t="shared" si="313"/>
        <v>201026.8</v>
      </c>
      <c r="S752" s="12"/>
      <c r="T752" s="13"/>
    </row>
    <row r="753" spans="1:20" s="26" customFormat="1" ht="15.75" customHeight="1">
      <c r="A753" s="126" t="s">
        <v>179</v>
      </c>
      <c r="B753" s="207" t="s">
        <v>265</v>
      </c>
      <c r="C753" s="207" t="s">
        <v>153</v>
      </c>
      <c r="D753" s="208" t="s">
        <v>113</v>
      </c>
      <c r="E753" s="209" t="s">
        <v>237</v>
      </c>
      <c r="F753" s="210" t="s">
        <v>216</v>
      </c>
      <c r="G753" s="210" t="s">
        <v>326</v>
      </c>
      <c r="H753" s="211" t="s">
        <v>25</v>
      </c>
      <c r="I753" s="211" t="s">
        <v>180</v>
      </c>
      <c r="J753" s="205">
        <f t="shared" si="313"/>
        <v>0</v>
      </c>
      <c r="K753" s="205">
        <f t="shared" si="313"/>
        <v>0</v>
      </c>
      <c r="L753" s="205">
        <f t="shared" si="313"/>
        <v>0</v>
      </c>
      <c r="M753" s="205">
        <f t="shared" si="313"/>
        <v>192461</v>
      </c>
      <c r="N753" s="205">
        <f t="shared" si="313"/>
        <v>192461</v>
      </c>
      <c r="O753" s="205">
        <f t="shared" si="313"/>
        <v>0</v>
      </c>
      <c r="P753" s="205">
        <f t="shared" si="313"/>
        <v>0</v>
      </c>
      <c r="Q753" s="205">
        <f t="shared" si="313"/>
        <v>0</v>
      </c>
      <c r="R753" s="205">
        <f t="shared" si="313"/>
        <v>201026.8</v>
      </c>
      <c r="S753" s="12"/>
      <c r="T753" s="13"/>
    </row>
    <row r="754" spans="1:20" s="14" customFormat="1" ht="16.5" hidden="1" customHeight="1">
      <c r="A754" s="276" t="s">
        <v>420</v>
      </c>
      <c r="B754" s="280"/>
      <c r="C754" s="280"/>
      <c r="D754" s="281"/>
      <c r="E754" s="281"/>
      <c r="F754" s="282"/>
      <c r="G754" s="282"/>
      <c r="H754" s="206"/>
      <c r="I754" s="195"/>
      <c r="J754" s="2"/>
      <c r="K754" s="2"/>
      <c r="L754" s="2"/>
      <c r="M754" s="2">
        <v>192461</v>
      </c>
      <c r="N754" s="2">
        <f>SUM(J754:M754)</f>
        <v>192461</v>
      </c>
      <c r="O754" s="2"/>
      <c r="P754" s="2"/>
      <c r="Q754" s="2"/>
      <c r="R754" s="2">
        <v>201026.8</v>
      </c>
      <c r="S754" s="12"/>
      <c r="T754" s="13"/>
    </row>
    <row r="755" spans="1:20" s="19" customFormat="1" ht="17.25" customHeight="1">
      <c r="A755" s="122" t="s">
        <v>176</v>
      </c>
      <c r="B755" s="80" t="s">
        <v>265</v>
      </c>
      <c r="C755" s="86" t="s">
        <v>153</v>
      </c>
      <c r="D755" s="28" t="s">
        <v>113</v>
      </c>
      <c r="E755" s="28" t="s">
        <v>237</v>
      </c>
      <c r="F755" s="29" t="s">
        <v>216</v>
      </c>
      <c r="G755" s="29" t="s">
        <v>326</v>
      </c>
      <c r="H755" s="1" t="s">
        <v>336</v>
      </c>
      <c r="I755" s="1"/>
      <c r="J755" s="32">
        <f t="shared" ref="J755:R756" si="314">J756</f>
        <v>55050.5</v>
      </c>
      <c r="K755" s="32">
        <f t="shared" si="314"/>
        <v>-952.7</v>
      </c>
      <c r="L755" s="32">
        <f t="shared" si="314"/>
        <v>1106.8</v>
      </c>
      <c r="M755" s="32">
        <f t="shared" si="314"/>
        <v>0</v>
      </c>
      <c r="N755" s="32">
        <f t="shared" si="314"/>
        <v>55204.600000000006</v>
      </c>
      <c r="O755" s="32">
        <f t="shared" si="314"/>
        <v>0</v>
      </c>
      <c r="P755" s="32">
        <f t="shared" si="314"/>
        <v>0</v>
      </c>
      <c r="Q755" s="32">
        <f t="shared" si="314"/>
        <v>0</v>
      </c>
      <c r="R755" s="32">
        <f t="shared" si="314"/>
        <v>66788.3</v>
      </c>
      <c r="S755" s="12"/>
      <c r="T755" s="13"/>
    </row>
    <row r="756" spans="1:20" s="85" customFormat="1" ht="24" customHeight="1">
      <c r="A756" s="122" t="s">
        <v>177</v>
      </c>
      <c r="B756" s="16" t="s">
        <v>265</v>
      </c>
      <c r="C756" s="80" t="s">
        <v>153</v>
      </c>
      <c r="D756" s="87" t="s">
        <v>113</v>
      </c>
      <c r="E756" s="28" t="s">
        <v>237</v>
      </c>
      <c r="F756" s="29" t="s">
        <v>216</v>
      </c>
      <c r="G756" s="29" t="s">
        <v>326</v>
      </c>
      <c r="H756" s="1" t="s">
        <v>336</v>
      </c>
      <c r="I756" s="1" t="s">
        <v>178</v>
      </c>
      <c r="J756" s="32">
        <f t="shared" si="314"/>
        <v>55050.5</v>
      </c>
      <c r="K756" s="32">
        <f t="shared" si="314"/>
        <v>-952.7</v>
      </c>
      <c r="L756" s="32">
        <f t="shared" si="314"/>
        <v>1106.8</v>
      </c>
      <c r="M756" s="32">
        <f t="shared" si="314"/>
        <v>0</v>
      </c>
      <c r="N756" s="32">
        <f t="shared" si="314"/>
        <v>55204.600000000006</v>
      </c>
      <c r="O756" s="32">
        <f t="shared" si="314"/>
        <v>0</v>
      </c>
      <c r="P756" s="32">
        <f t="shared" si="314"/>
        <v>0</v>
      </c>
      <c r="Q756" s="32">
        <f t="shared" si="314"/>
        <v>0</v>
      </c>
      <c r="R756" s="32">
        <f t="shared" si="314"/>
        <v>66788.3</v>
      </c>
      <c r="S756" s="12"/>
      <c r="T756" s="13"/>
    </row>
    <row r="757" spans="1:20" s="26" customFormat="1" ht="16.5" customHeight="1">
      <c r="A757" s="126" t="s">
        <v>179</v>
      </c>
      <c r="B757" s="207" t="s">
        <v>265</v>
      </c>
      <c r="C757" s="207" t="s">
        <v>153</v>
      </c>
      <c r="D757" s="208" t="s">
        <v>113</v>
      </c>
      <c r="E757" s="209" t="s">
        <v>237</v>
      </c>
      <c r="F757" s="210" t="s">
        <v>216</v>
      </c>
      <c r="G757" s="210" t="s">
        <v>326</v>
      </c>
      <c r="H757" s="211" t="s">
        <v>336</v>
      </c>
      <c r="I757" s="211" t="s">
        <v>180</v>
      </c>
      <c r="J757" s="205">
        <f>J758+J759</f>
        <v>55050.5</v>
      </c>
      <c r="K757" s="205">
        <f>K758+K759</f>
        <v>-952.7</v>
      </c>
      <c r="L757" s="205">
        <f t="shared" ref="L757:Q757" si="315">L758+L759</f>
        <v>1106.8</v>
      </c>
      <c r="M757" s="205">
        <f t="shared" si="315"/>
        <v>0</v>
      </c>
      <c r="N757" s="205">
        <f t="shared" si="315"/>
        <v>55204.600000000006</v>
      </c>
      <c r="O757" s="205">
        <f t="shared" si="315"/>
        <v>0</v>
      </c>
      <c r="P757" s="205">
        <f t="shared" si="315"/>
        <v>0</v>
      </c>
      <c r="Q757" s="205">
        <f t="shared" si="315"/>
        <v>0</v>
      </c>
      <c r="R757" s="205">
        <f>R758+R759</f>
        <v>66788.3</v>
      </c>
      <c r="S757" s="12"/>
      <c r="T757" s="13"/>
    </row>
    <row r="758" spans="1:20" s="14" customFormat="1" ht="14.25" hidden="1" customHeight="1">
      <c r="A758" s="132" t="s">
        <v>420</v>
      </c>
      <c r="B758" s="280"/>
      <c r="C758" s="280"/>
      <c r="D758" s="281"/>
      <c r="E758" s="281"/>
      <c r="F758" s="282"/>
      <c r="G758" s="282"/>
      <c r="H758" s="206"/>
      <c r="I758" s="195" t="s">
        <v>412</v>
      </c>
      <c r="J758" s="2">
        <v>51479.3</v>
      </c>
      <c r="K758" s="2"/>
      <c r="L758" s="2">
        <f>461.8+192+453</f>
        <v>1106.8</v>
      </c>
      <c r="M758" s="2"/>
      <c r="N758" s="2">
        <f>SUM(J758:M758)</f>
        <v>52586.100000000006</v>
      </c>
      <c r="O758" s="2"/>
      <c r="P758" s="2"/>
      <c r="Q758" s="2"/>
      <c r="R758" s="2">
        <v>65037.4</v>
      </c>
      <c r="S758" s="12"/>
      <c r="T758" s="13"/>
    </row>
    <row r="759" spans="1:20" s="26" customFormat="1" ht="14.25" hidden="1" customHeight="1">
      <c r="A759" s="132" t="s">
        <v>8</v>
      </c>
      <c r="B759" s="5"/>
      <c r="C759" s="5"/>
      <c r="D759" s="5"/>
      <c r="E759" s="281"/>
      <c r="F759" s="282"/>
      <c r="G759" s="282"/>
      <c r="H759" s="206"/>
      <c r="I759" s="38" t="s">
        <v>290</v>
      </c>
      <c r="J759" s="283">
        <f t="shared" ref="J759:R759" si="316">SUM(J760:J771)</f>
        <v>3571.2</v>
      </c>
      <c r="K759" s="283">
        <f t="shared" si="316"/>
        <v>-952.7</v>
      </c>
      <c r="L759" s="283">
        <f t="shared" si="316"/>
        <v>0</v>
      </c>
      <c r="M759" s="283">
        <f t="shared" si="316"/>
        <v>0</v>
      </c>
      <c r="N759" s="283">
        <f t="shared" si="316"/>
        <v>2618.5</v>
      </c>
      <c r="O759" s="283">
        <f t="shared" si="316"/>
        <v>0</v>
      </c>
      <c r="P759" s="283">
        <f t="shared" si="316"/>
        <v>0</v>
      </c>
      <c r="Q759" s="283">
        <f t="shared" si="316"/>
        <v>0</v>
      </c>
      <c r="R759" s="283">
        <f t="shared" si="316"/>
        <v>1750.9</v>
      </c>
      <c r="S759" s="12"/>
      <c r="T759" s="13"/>
    </row>
    <row r="760" spans="1:20" s="14" customFormat="1" ht="13.5" hidden="1" customHeight="1">
      <c r="A760" s="276" t="s">
        <v>825</v>
      </c>
      <c r="B760" s="5"/>
      <c r="C760" s="5"/>
      <c r="D760" s="6"/>
      <c r="E760" s="281"/>
      <c r="F760" s="282"/>
      <c r="G760" s="282"/>
      <c r="H760" s="206"/>
      <c r="I760" s="195"/>
      <c r="J760" s="2">
        <v>658</v>
      </c>
      <c r="K760" s="2">
        <v>-658</v>
      </c>
      <c r="L760" s="2"/>
      <c r="M760" s="2"/>
      <c r="N760" s="2">
        <f t="shared" ref="N760:N770" si="317">SUM(J760:M760)</f>
        <v>0</v>
      </c>
      <c r="O760" s="2"/>
      <c r="P760" s="2"/>
      <c r="Q760" s="2"/>
      <c r="R760" s="60">
        <v>1035.7</v>
      </c>
      <c r="S760" s="226"/>
      <c r="T760" s="284"/>
    </row>
    <row r="761" spans="1:20" s="14" customFormat="1" ht="13.5" hidden="1" customHeight="1">
      <c r="A761" s="276" t="s">
        <v>826</v>
      </c>
      <c r="B761" s="5"/>
      <c r="C761" s="5"/>
      <c r="D761" s="6"/>
      <c r="E761" s="281"/>
      <c r="F761" s="282"/>
      <c r="G761" s="282"/>
      <c r="H761" s="206"/>
      <c r="I761" s="195"/>
      <c r="J761" s="2"/>
      <c r="K761" s="2">
        <v>204.5</v>
      </c>
      <c r="L761" s="2"/>
      <c r="M761" s="2"/>
      <c r="N761" s="2">
        <f t="shared" si="317"/>
        <v>204.5</v>
      </c>
      <c r="O761" s="2"/>
      <c r="P761" s="2"/>
      <c r="Q761" s="2"/>
      <c r="R761" s="60">
        <v>367.5</v>
      </c>
      <c r="S761" s="226"/>
      <c r="T761" s="284"/>
    </row>
    <row r="762" spans="1:20" s="14" customFormat="1" ht="13.5" hidden="1" customHeight="1">
      <c r="A762" s="276" t="s">
        <v>827</v>
      </c>
      <c r="B762" s="5"/>
      <c r="C762" s="5"/>
      <c r="D762" s="6"/>
      <c r="E762" s="281"/>
      <c r="F762" s="282"/>
      <c r="G762" s="282"/>
      <c r="H762" s="206"/>
      <c r="I762" s="195"/>
      <c r="J762" s="2">
        <v>353.5</v>
      </c>
      <c r="K762" s="2"/>
      <c r="L762" s="2"/>
      <c r="M762" s="2"/>
      <c r="N762" s="2">
        <f t="shared" si="317"/>
        <v>353.5</v>
      </c>
      <c r="O762" s="2"/>
      <c r="P762" s="2"/>
      <c r="Q762" s="2"/>
      <c r="R762" s="60">
        <v>347.7</v>
      </c>
      <c r="S762" s="226"/>
      <c r="T762" s="284"/>
    </row>
    <row r="763" spans="1:20" s="14" customFormat="1" ht="13.5" hidden="1" customHeight="1">
      <c r="A763" s="4"/>
      <c r="B763" s="5"/>
      <c r="C763" s="5"/>
      <c r="D763" s="6"/>
      <c r="E763" s="281"/>
      <c r="F763" s="282"/>
      <c r="G763" s="282"/>
      <c r="H763" s="206"/>
      <c r="I763" s="195"/>
      <c r="J763" s="2">
        <v>119.2</v>
      </c>
      <c r="K763" s="2"/>
      <c r="L763" s="2"/>
      <c r="M763" s="2"/>
      <c r="N763" s="2">
        <f t="shared" si="317"/>
        <v>119.2</v>
      </c>
      <c r="O763" s="2"/>
      <c r="P763" s="2"/>
      <c r="Q763" s="2"/>
      <c r="R763" s="2"/>
      <c r="S763" s="226"/>
      <c r="T763" s="284"/>
    </row>
    <row r="764" spans="1:20" s="14" customFormat="1" ht="13.5" hidden="1" customHeight="1">
      <c r="A764" s="4"/>
      <c r="B764" s="5"/>
      <c r="C764" s="5"/>
      <c r="D764" s="6"/>
      <c r="E764" s="281"/>
      <c r="F764" s="282"/>
      <c r="G764" s="282"/>
      <c r="H764" s="206"/>
      <c r="I764" s="195"/>
      <c r="J764" s="2">
        <v>123.1</v>
      </c>
      <c r="K764" s="2"/>
      <c r="L764" s="2"/>
      <c r="M764" s="2"/>
      <c r="N764" s="2">
        <f t="shared" si="317"/>
        <v>123.1</v>
      </c>
      <c r="O764" s="2"/>
      <c r="P764" s="2"/>
      <c r="Q764" s="2"/>
      <c r="R764" s="2"/>
      <c r="S764" s="226"/>
      <c r="T764" s="284"/>
    </row>
    <row r="765" spans="1:20" s="14" customFormat="1" ht="13.5" hidden="1" customHeight="1">
      <c r="A765" s="4"/>
      <c r="B765" s="5"/>
      <c r="C765" s="5"/>
      <c r="D765" s="6"/>
      <c r="E765" s="281"/>
      <c r="F765" s="282"/>
      <c r="G765" s="282"/>
      <c r="H765" s="206"/>
      <c r="I765" s="195"/>
      <c r="J765" s="2">
        <v>34.4</v>
      </c>
      <c r="K765" s="2"/>
      <c r="L765" s="2"/>
      <c r="M765" s="2"/>
      <c r="N765" s="2">
        <f t="shared" si="317"/>
        <v>34.4</v>
      </c>
      <c r="O765" s="2"/>
      <c r="P765" s="2"/>
      <c r="Q765" s="2"/>
      <c r="R765" s="2"/>
      <c r="S765" s="226"/>
      <c r="T765" s="284"/>
    </row>
    <row r="766" spans="1:20" s="14" customFormat="1" ht="13.5" hidden="1" customHeight="1">
      <c r="A766" s="4"/>
      <c r="B766" s="5"/>
      <c r="C766" s="5"/>
      <c r="D766" s="6"/>
      <c r="E766" s="281"/>
      <c r="F766" s="282"/>
      <c r="G766" s="282"/>
      <c r="H766" s="206"/>
      <c r="I766" s="195"/>
      <c r="J766" s="2">
        <v>186.8</v>
      </c>
      <c r="K766" s="2"/>
      <c r="L766" s="2"/>
      <c r="M766" s="2"/>
      <c r="N766" s="2">
        <f t="shared" si="317"/>
        <v>186.8</v>
      </c>
      <c r="O766" s="2"/>
      <c r="P766" s="2"/>
      <c r="Q766" s="2"/>
      <c r="R766" s="2"/>
      <c r="S766" s="226"/>
      <c r="T766" s="284"/>
    </row>
    <row r="767" spans="1:20" s="14" customFormat="1" ht="14.25" hidden="1" customHeight="1">
      <c r="A767" s="4"/>
      <c r="B767" s="5"/>
      <c r="C767" s="5"/>
      <c r="D767" s="6"/>
      <c r="E767" s="285"/>
      <c r="F767" s="286"/>
      <c r="G767" s="286"/>
      <c r="H767" s="287"/>
      <c r="I767" s="195"/>
      <c r="J767" s="2">
        <v>58.1</v>
      </c>
      <c r="K767" s="2"/>
      <c r="L767" s="2"/>
      <c r="M767" s="2"/>
      <c r="N767" s="2">
        <f t="shared" si="317"/>
        <v>58.1</v>
      </c>
      <c r="O767" s="2"/>
      <c r="P767" s="2"/>
      <c r="Q767" s="2"/>
      <c r="R767" s="2"/>
      <c r="S767" s="226"/>
      <c r="T767" s="284"/>
    </row>
    <row r="768" spans="1:20" s="14" customFormat="1" ht="14.25" hidden="1" customHeight="1">
      <c r="A768" s="4"/>
      <c r="B768" s="5"/>
      <c r="C768" s="5"/>
      <c r="D768" s="6"/>
      <c r="E768" s="281"/>
      <c r="F768" s="282"/>
      <c r="G768" s="282"/>
      <c r="H768" s="206"/>
      <c r="I768" s="195"/>
      <c r="J768" s="2">
        <v>854.9</v>
      </c>
      <c r="K768" s="2"/>
      <c r="L768" s="2"/>
      <c r="M768" s="2"/>
      <c r="N768" s="2">
        <f t="shared" si="317"/>
        <v>854.9</v>
      </c>
      <c r="O768" s="2"/>
      <c r="P768" s="2"/>
      <c r="Q768" s="2"/>
      <c r="R768" s="2"/>
      <c r="S768" s="226"/>
      <c r="T768" s="284"/>
    </row>
    <row r="769" spans="1:20" s="14" customFormat="1" ht="14.25" hidden="1" customHeight="1">
      <c r="A769" s="4"/>
      <c r="B769" s="5"/>
      <c r="C769" s="5"/>
      <c r="D769" s="6"/>
      <c r="E769" s="281"/>
      <c r="F769" s="282"/>
      <c r="G769" s="282"/>
      <c r="H769" s="206"/>
      <c r="I769" s="195"/>
      <c r="J769" s="2">
        <v>499.2</v>
      </c>
      <c r="K769" s="2">
        <v>-499.2</v>
      </c>
      <c r="L769" s="2"/>
      <c r="M769" s="2"/>
      <c r="N769" s="2">
        <f t="shared" si="317"/>
        <v>0</v>
      </c>
      <c r="O769" s="2"/>
      <c r="P769" s="2"/>
      <c r="Q769" s="2"/>
      <c r="R769" s="2"/>
      <c r="S769" s="226"/>
      <c r="T769" s="284"/>
    </row>
    <row r="770" spans="1:20" s="14" customFormat="1" ht="14.25" hidden="1" customHeight="1">
      <c r="A770" s="276"/>
      <c r="B770" s="5"/>
      <c r="C770" s="5"/>
      <c r="D770" s="6"/>
      <c r="E770" s="281"/>
      <c r="F770" s="282"/>
      <c r="G770" s="282"/>
      <c r="H770" s="206"/>
      <c r="I770" s="195"/>
      <c r="J770" s="2">
        <v>120</v>
      </c>
      <c r="K770" s="2"/>
      <c r="L770" s="2"/>
      <c r="M770" s="2"/>
      <c r="N770" s="2">
        <f t="shared" si="317"/>
        <v>120</v>
      </c>
      <c r="O770" s="2"/>
      <c r="P770" s="2"/>
      <c r="Q770" s="2"/>
      <c r="R770" s="2"/>
      <c r="S770" s="226"/>
      <c r="T770" s="284"/>
    </row>
    <row r="771" spans="1:20" s="14" customFormat="1" ht="14.25" hidden="1" customHeight="1">
      <c r="A771" s="276"/>
      <c r="B771" s="5"/>
      <c r="C771" s="5"/>
      <c r="D771" s="6"/>
      <c r="E771" s="281"/>
      <c r="F771" s="282"/>
      <c r="G771" s="282"/>
      <c r="H771" s="206"/>
      <c r="I771" s="195"/>
      <c r="J771" s="2">
        <v>564</v>
      </c>
      <c r="K771" s="2"/>
      <c r="L771" s="2"/>
      <c r="M771" s="2"/>
      <c r="N771" s="2">
        <f>SUM(J771:M771)</f>
        <v>564</v>
      </c>
      <c r="O771" s="2"/>
      <c r="P771" s="2"/>
      <c r="Q771" s="2"/>
      <c r="R771" s="2"/>
      <c r="S771" s="226"/>
      <c r="T771" s="284"/>
    </row>
    <row r="772" spans="1:20" s="19" customFormat="1" ht="19.5" customHeight="1">
      <c r="A772" s="82" t="s">
        <v>411</v>
      </c>
      <c r="B772" s="16" t="s">
        <v>265</v>
      </c>
      <c r="C772" s="16" t="s">
        <v>153</v>
      </c>
      <c r="D772" s="17" t="s">
        <v>113</v>
      </c>
      <c r="E772" s="114" t="s">
        <v>237</v>
      </c>
      <c r="F772" s="115" t="s">
        <v>216</v>
      </c>
      <c r="G772" s="115" t="s">
        <v>326</v>
      </c>
      <c r="H772" s="116" t="s">
        <v>355</v>
      </c>
      <c r="I772" s="116"/>
      <c r="J772" s="236">
        <f>J773</f>
        <v>5718.8</v>
      </c>
      <c r="K772" s="236">
        <f>K773</f>
        <v>-743.7</v>
      </c>
      <c r="L772" s="236">
        <f t="shared" ref="L772:R772" si="318">L773</f>
        <v>0</v>
      </c>
      <c r="M772" s="236">
        <f t="shared" si="318"/>
        <v>0</v>
      </c>
      <c r="N772" s="236">
        <f t="shared" si="318"/>
        <v>4975.1000000000004</v>
      </c>
      <c r="O772" s="236">
        <f t="shared" si="318"/>
        <v>0</v>
      </c>
      <c r="P772" s="236">
        <f t="shared" si="318"/>
        <v>0</v>
      </c>
      <c r="Q772" s="236">
        <f t="shared" si="318"/>
        <v>0</v>
      </c>
      <c r="R772" s="236">
        <f t="shared" si="318"/>
        <v>5326.5</v>
      </c>
      <c r="S772" s="12"/>
      <c r="T772" s="13"/>
    </row>
    <row r="773" spans="1:20" s="26" customFormat="1" ht="15" customHeight="1">
      <c r="A773" s="126" t="s">
        <v>179</v>
      </c>
      <c r="B773" s="190" t="s">
        <v>265</v>
      </c>
      <c r="C773" s="190" t="s">
        <v>153</v>
      </c>
      <c r="D773" s="191" t="s">
        <v>113</v>
      </c>
      <c r="E773" s="209" t="s">
        <v>237</v>
      </c>
      <c r="F773" s="210" t="s">
        <v>216</v>
      </c>
      <c r="G773" s="210" t="s">
        <v>326</v>
      </c>
      <c r="H773" s="211" t="s">
        <v>355</v>
      </c>
      <c r="I773" s="211" t="s">
        <v>180</v>
      </c>
      <c r="J773" s="205">
        <f>J774+J775</f>
        <v>5718.8</v>
      </c>
      <c r="K773" s="205">
        <f>K774+K775</f>
        <v>-743.7</v>
      </c>
      <c r="L773" s="205">
        <f t="shared" ref="L773:R773" si="319">L774+L775</f>
        <v>0</v>
      </c>
      <c r="M773" s="205">
        <f t="shared" si="319"/>
        <v>0</v>
      </c>
      <c r="N773" s="205">
        <f t="shared" si="319"/>
        <v>4975.1000000000004</v>
      </c>
      <c r="O773" s="205">
        <f t="shared" si="319"/>
        <v>0</v>
      </c>
      <c r="P773" s="205">
        <f t="shared" si="319"/>
        <v>0</v>
      </c>
      <c r="Q773" s="205">
        <f t="shared" si="319"/>
        <v>0</v>
      </c>
      <c r="R773" s="205">
        <f t="shared" si="319"/>
        <v>5326.5</v>
      </c>
      <c r="S773" s="12"/>
      <c r="T773" s="13"/>
    </row>
    <row r="774" spans="1:20" s="14" customFormat="1" ht="15" hidden="1" customHeight="1">
      <c r="A774" s="138" t="s">
        <v>895</v>
      </c>
      <c r="B774" s="38"/>
      <c r="C774" s="38"/>
      <c r="D774" s="39"/>
      <c r="E774" s="7"/>
      <c r="F774" s="8"/>
      <c r="G774" s="8"/>
      <c r="H774" s="9"/>
      <c r="I774" s="9" t="s">
        <v>290</v>
      </c>
      <c r="J774" s="2">
        <v>2667</v>
      </c>
      <c r="K774" s="2">
        <v>-207</v>
      </c>
      <c r="L774" s="2"/>
      <c r="M774" s="2"/>
      <c r="N774" s="2">
        <f>SUM(J774:M774)</f>
        <v>2460</v>
      </c>
      <c r="O774" s="2"/>
      <c r="P774" s="2"/>
      <c r="Q774" s="2"/>
      <c r="R774" s="2">
        <v>2119.4</v>
      </c>
      <c r="S774" s="12"/>
      <c r="T774" s="13"/>
    </row>
    <row r="775" spans="1:20" s="14" customFormat="1" ht="15" hidden="1" customHeight="1">
      <c r="A775" s="138" t="s">
        <v>7</v>
      </c>
      <c r="B775" s="38"/>
      <c r="C775" s="38"/>
      <c r="D775" s="39"/>
      <c r="E775" s="7"/>
      <c r="F775" s="8"/>
      <c r="G775" s="8"/>
      <c r="H775" s="9"/>
      <c r="I775" s="9" t="s">
        <v>290</v>
      </c>
      <c r="J775" s="2">
        <v>3051.8</v>
      </c>
      <c r="K775" s="2">
        <v>-536.70000000000005</v>
      </c>
      <c r="L775" s="2"/>
      <c r="M775" s="2"/>
      <c r="N775" s="2">
        <f>SUM(J775:M775)</f>
        <v>2515.1000000000004</v>
      </c>
      <c r="O775" s="2"/>
      <c r="P775" s="2"/>
      <c r="Q775" s="2"/>
      <c r="R775" s="2">
        <v>3207.1</v>
      </c>
      <c r="S775" s="12"/>
      <c r="T775" s="13"/>
    </row>
    <row r="776" spans="1:20" s="27" customFormat="1" ht="14.25" customHeight="1">
      <c r="A776" s="83" t="s">
        <v>875</v>
      </c>
      <c r="B776" s="177" t="s">
        <v>265</v>
      </c>
      <c r="C776" s="177" t="s">
        <v>153</v>
      </c>
      <c r="D776" s="178" t="s">
        <v>113</v>
      </c>
      <c r="E776" s="134" t="s">
        <v>155</v>
      </c>
      <c r="F776" s="135" t="s">
        <v>114</v>
      </c>
      <c r="G776" s="135" t="s">
        <v>326</v>
      </c>
      <c r="H776" s="136" t="s">
        <v>327</v>
      </c>
      <c r="I776" s="136"/>
      <c r="J776" s="181">
        <f>J777+J782</f>
        <v>20</v>
      </c>
      <c r="K776" s="181">
        <f>K777+K782</f>
        <v>0</v>
      </c>
      <c r="L776" s="181">
        <f t="shared" ref="L776:R776" si="320">L777+L782</f>
        <v>0</v>
      </c>
      <c r="M776" s="181">
        <f t="shared" si="320"/>
        <v>0</v>
      </c>
      <c r="N776" s="181">
        <f t="shared" si="320"/>
        <v>20</v>
      </c>
      <c r="O776" s="181">
        <f t="shared" si="320"/>
        <v>0</v>
      </c>
      <c r="P776" s="181">
        <f t="shared" si="320"/>
        <v>0</v>
      </c>
      <c r="Q776" s="181">
        <f t="shared" si="320"/>
        <v>0</v>
      </c>
      <c r="R776" s="181">
        <f t="shared" si="320"/>
        <v>30</v>
      </c>
      <c r="S776" s="288"/>
      <c r="T776" s="289"/>
    </row>
    <row r="777" spans="1:20" s="26" customFormat="1" ht="63" hidden="1" customHeight="1">
      <c r="A777" s="140" t="s">
        <v>876</v>
      </c>
      <c r="B777" s="16" t="s">
        <v>265</v>
      </c>
      <c r="C777" s="16" t="s">
        <v>153</v>
      </c>
      <c r="D777" s="17" t="s">
        <v>113</v>
      </c>
      <c r="E777" s="114" t="s">
        <v>155</v>
      </c>
      <c r="F777" s="115" t="s">
        <v>114</v>
      </c>
      <c r="G777" s="115" t="s">
        <v>326</v>
      </c>
      <c r="H777" s="116" t="s">
        <v>604</v>
      </c>
      <c r="I777" s="116"/>
      <c r="J777" s="42">
        <f t="shared" ref="J777:R778" si="321">J778</f>
        <v>0</v>
      </c>
      <c r="K777" s="42">
        <f t="shared" si="321"/>
        <v>0</v>
      </c>
      <c r="L777" s="42">
        <f t="shared" si="321"/>
        <v>0</v>
      </c>
      <c r="M777" s="42">
        <f t="shared" si="321"/>
        <v>0</v>
      </c>
      <c r="N777" s="42">
        <f t="shared" si="321"/>
        <v>0</v>
      </c>
      <c r="O777" s="42">
        <f t="shared" si="321"/>
        <v>0</v>
      </c>
      <c r="P777" s="42">
        <f t="shared" si="321"/>
        <v>0</v>
      </c>
      <c r="Q777" s="42">
        <f t="shared" si="321"/>
        <v>0</v>
      </c>
      <c r="R777" s="42">
        <f t="shared" si="321"/>
        <v>0</v>
      </c>
      <c r="S777" s="12"/>
      <c r="T777" s="13"/>
    </row>
    <row r="778" spans="1:20" s="26" customFormat="1" ht="14.25" hidden="1" customHeight="1">
      <c r="A778" s="122" t="s">
        <v>177</v>
      </c>
      <c r="B778" s="16" t="s">
        <v>265</v>
      </c>
      <c r="C778" s="16" t="s">
        <v>153</v>
      </c>
      <c r="D778" s="17" t="s">
        <v>113</v>
      </c>
      <c r="E778" s="28" t="s">
        <v>155</v>
      </c>
      <c r="F778" s="29" t="s">
        <v>114</v>
      </c>
      <c r="G778" s="29" t="s">
        <v>326</v>
      </c>
      <c r="H778" s="1" t="s">
        <v>604</v>
      </c>
      <c r="I778" s="1" t="s">
        <v>178</v>
      </c>
      <c r="J778" s="42">
        <f t="shared" si="321"/>
        <v>0</v>
      </c>
      <c r="K778" s="42">
        <f t="shared" si="321"/>
        <v>0</v>
      </c>
      <c r="L778" s="42">
        <f t="shared" si="321"/>
        <v>0</v>
      </c>
      <c r="M778" s="42">
        <f t="shared" si="321"/>
        <v>0</v>
      </c>
      <c r="N778" s="42">
        <f t="shared" si="321"/>
        <v>0</v>
      </c>
      <c r="O778" s="42">
        <f t="shared" si="321"/>
        <v>0</v>
      </c>
      <c r="P778" s="42">
        <f t="shared" si="321"/>
        <v>0</v>
      </c>
      <c r="Q778" s="42">
        <f t="shared" si="321"/>
        <v>0</v>
      </c>
      <c r="R778" s="42">
        <f t="shared" si="321"/>
        <v>0</v>
      </c>
      <c r="S778" s="12"/>
      <c r="T778" s="13"/>
    </row>
    <row r="779" spans="1:20" s="26" customFormat="1" ht="14.25" hidden="1" customHeight="1">
      <c r="A779" s="247" t="s">
        <v>179</v>
      </c>
      <c r="B779" s="190" t="s">
        <v>265</v>
      </c>
      <c r="C779" s="190" t="s">
        <v>153</v>
      </c>
      <c r="D779" s="191" t="s">
        <v>113</v>
      </c>
      <c r="E779" s="209" t="s">
        <v>155</v>
      </c>
      <c r="F779" s="210" t="s">
        <v>114</v>
      </c>
      <c r="G779" s="210" t="s">
        <v>326</v>
      </c>
      <c r="H779" s="211" t="s">
        <v>604</v>
      </c>
      <c r="I779" s="211" t="s">
        <v>180</v>
      </c>
      <c r="J779" s="42">
        <f>SUM(J780:J781)</f>
        <v>0</v>
      </c>
      <c r="K779" s="42">
        <f>SUM(K780:K781)</f>
        <v>0</v>
      </c>
      <c r="L779" s="42">
        <f t="shared" ref="L779:R779" si="322">SUM(L780:L781)</f>
        <v>0</v>
      </c>
      <c r="M779" s="42">
        <f t="shared" si="322"/>
        <v>0</v>
      </c>
      <c r="N779" s="42">
        <f t="shared" si="322"/>
        <v>0</v>
      </c>
      <c r="O779" s="42">
        <f t="shared" si="322"/>
        <v>0</v>
      </c>
      <c r="P779" s="42">
        <f t="shared" si="322"/>
        <v>0</v>
      </c>
      <c r="Q779" s="42">
        <f t="shared" si="322"/>
        <v>0</v>
      </c>
      <c r="R779" s="42">
        <f t="shared" si="322"/>
        <v>0</v>
      </c>
      <c r="S779" s="12"/>
      <c r="T779" s="13"/>
    </row>
    <row r="780" spans="1:20" s="26" customFormat="1" ht="14.25" hidden="1" customHeight="1">
      <c r="A780" s="276" t="s">
        <v>828</v>
      </c>
      <c r="B780" s="50"/>
      <c r="C780" s="50"/>
      <c r="D780" s="51"/>
      <c r="E780" s="51"/>
      <c r="F780" s="52"/>
      <c r="G780" s="52"/>
      <c r="H780" s="53"/>
      <c r="I780" s="53"/>
      <c r="J780" s="2"/>
      <c r="K780" s="2"/>
      <c r="L780" s="2"/>
      <c r="M780" s="2"/>
      <c r="N780" s="2">
        <f>SUM(J780:M780)</f>
        <v>0</v>
      </c>
      <c r="O780" s="2"/>
      <c r="P780" s="2"/>
      <c r="Q780" s="2"/>
      <c r="R780" s="2">
        <v>0</v>
      </c>
      <c r="S780" s="12"/>
      <c r="T780" s="13"/>
    </row>
    <row r="781" spans="1:20" s="26" customFormat="1" ht="16.5" hidden="1" customHeight="1">
      <c r="A781" s="276"/>
      <c r="B781" s="50"/>
      <c r="C781" s="50"/>
      <c r="D781" s="51"/>
      <c r="E781" s="51"/>
      <c r="F781" s="52"/>
      <c r="G781" s="52"/>
      <c r="H781" s="53"/>
      <c r="I781" s="53"/>
      <c r="J781" s="2"/>
      <c r="K781" s="2"/>
      <c r="L781" s="2"/>
      <c r="M781" s="2"/>
      <c r="N781" s="2">
        <f>SUM(J781:M781)</f>
        <v>0</v>
      </c>
      <c r="O781" s="2"/>
      <c r="P781" s="2"/>
      <c r="Q781" s="2"/>
      <c r="R781" s="2">
        <f>N781+Q781</f>
        <v>0</v>
      </c>
      <c r="S781" s="12"/>
      <c r="T781" s="13"/>
    </row>
    <row r="782" spans="1:20" s="26" customFormat="1" ht="76.5" customHeight="1">
      <c r="A782" s="140" t="s">
        <v>876</v>
      </c>
      <c r="B782" s="80" t="s">
        <v>265</v>
      </c>
      <c r="C782" s="80" t="s">
        <v>153</v>
      </c>
      <c r="D782" s="87" t="s">
        <v>113</v>
      </c>
      <c r="E782" s="114" t="s">
        <v>155</v>
      </c>
      <c r="F782" s="115" t="s">
        <v>114</v>
      </c>
      <c r="G782" s="115" t="s">
        <v>326</v>
      </c>
      <c r="H782" s="277" t="s">
        <v>877</v>
      </c>
      <c r="I782" s="200"/>
      <c r="J782" s="42">
        <f t="shared" ref="J782:R783" si="323">J783</f>
        <v>20</v>
      </c>
      <c r="K782" s="42">
        <f t="shared" si="323"/>
        <v>0</v>
      </c>
      <c r="L782" s="42">
        <f t="shared" si="323"/>
        <v>0</v>
      </c>
      <c r="M782" s="42">
        <f t="shared" si="323"/>
        <v>0</v>
      </c>
      <c r="N782" s="42">
        <f t="shared" si="323"/>
        <v>20</v>
      </c>
      <c r="O782" s="42">
        <f t="shared" si="323"/>
        <v>0</v>
      </c>
      <c r="P782" s="42">
        <f t="shared" si="323"/>
        <v>0</v>
      </c>
      <c r="Q782" s="42">
        <f t="shared" si="323"/>
        <v>0</v>
      </c>
      <c r="R782" s="42">
        <f t="shared" si="323"/>
        <v>30</v>
      </c>
      <c r="S782" s="12"/>
      <c r="T782" s="13"/>
    </row>
    <row r="783" spans="1:20" s="26" customFormat="1" ht="14.25" customHeight="1">
      <c r="A783" s="122" t="s">
        <v>177</v>
      </c>
      <c r="B783" s="16" t="s">
        <v>265</v>
      </c>
      <c r="C783" s="16" t="s">
        <v>153</v>
      </c>
      <c r="D783" s="17" t="s">
        <v>113</v>
      </c>
      <c r="E783" s="28" t="s">
        <v>155</v>
      </c>
      <c r="F783" s="29" t="s">
        <v>114</v>
      </c>
      <c r="G783" s="29" t="s">
        <v>326</v>
      </c>
      <c r="H783" s="1" t="s">
        <v>877</v>
      </c>
      <c r="I783" s="3" t="s">
        <v>178</v>
      </c>
      <c r="J783" s="42">
        <f t="shared" si="323"/>
        <v>20</v>
      </c>
      <c r="K783" s="42">
        <f t="shared" si="323"/>
        <v>0</v>
      </c>
      <c r="L783" s="42">
        <f t="shared" si="323"/>
        <v>0</v>
      </c>
      <c r="M783" s="42">
        <f t="shared" si="323"/>
        <v>0</v>
      </c>
      <c r="N783" s="42">
        <f t="shared" si="323"/>
        <v>20</v>
      </c>
      <c r="O783" s="42">
        <f t="shared" si="323"/>
        <v>0</v>
      </c>
      <c r="P783" s="42">
        <f t="shared" si="323"/>
        <v>0</v>
      </c>
      <c r="Q783" s="42">
        <f t="shared" si="323"/>
        <v>0</v>
      </c>
      <c r="R783" s="42">
        <f t="shared" si="323"/>
        <v>30</v>
      </c>
      <c r="S783" s="12"/>
      <c r="T783" s="13"/>
    </row>
    <row r="784" spans="1:20" s="26" customFormat="1" ht="14.25" customHeight="1">
      <c r="A784" s="247" t="s">
        <v>179</v>
      </c>
      <c r="B784" s="207" t="s">
        <v>265</v>
      </c>
      <c r="C784" s="207" t="s">
        <v>153</v>
      </c>
      <c r="D784" s="208" t="s">
        <v>113</v>
      </c>
      <c r="E784" s="209" t="s">
        <v>155</v>
      </c>
      <c r="F784" s="210" t="s">
        <v>114</v>
      </c>
      <c r="G784" s="210" t="s">
        <v>326</v>
      </c>
      <c r="H784" s="211" t="s">
        <v>877</v>
      </c>
      <c r="I784" s="212" t="s">
        <v>180</v>
      </c>
      <c r="J784" s="42">
        <f>J785+J786</f>
        <v>20</v>
      </c>
      <c r="K784" s="42">
        <f>K785+K786</f>
        <v>0</v>
      </c>
      <c r="L784" s="42">
        <f t="shared" ref="L784:R784" si="324">L785+L786</f>
        <v>0</v>
      </c>
      <c r="M784" s="42">
        <f t="shared" si="324"/>
        <v>0</v>
      </c>
      <c r="N784" s="42">
        <f t="shared" si="324"/>
        <v>20</v>
      </c>
      <c r="O784" s="42">
        <f t="shared" si="324"/>
        <v>0</v>
      </c>
      <c r="P784" s="42">
        <f t="shared" si="324"/>
        <v>0</v>
      </c>
      <c r="Q784" s="42">
        <f t="shared" si="324"/>
        <v>0</v>
      </c>
      <c r="R784" s="42">
        <f t="shared" si="324"/>
        <v>30</v>
      </c>
      <c r="S784" s="12"/>
      <c r="T784" s="13"/>
    </row>
    <row r="785" spans="1:20" s="26" customFormat="1" ht="14.25" hidden="1" customHeight="1">
      <c r="A785" s="276" t="s">
        <v>828</v>
      </c>
      <c r="B785" s="50"/>
      <c r="C785" s="50"/>
      <c r="D785" s="51"/>
      <c r="E785" s="51"/>
      <c r="F785" s="52"/>
      <c r="G785" s="52"/>
      <c r="H785" s="53"/>
      <c r="I785" s="53"/>
      <c r="J785" s="2">
        <v>10</v>
      </c>
      <c r="K785" s="2"/>
      <c r="L785" s="2"/>
      <c r="M785" s="2"/>
      <c r="N785" s="2">
        <f>SUM(J785:M785)</f>
        <v>10</v>
      </c>
      <c r="O785" s="2"/>
      <c r="P785" s="2"/>
      <c r="Q785" s="2"/>
      <c r="R785" s="2">
        <v>30</v>
      </c>
      <c r="S785" s="12"/>
      <c r="T785" s="13"/>
    </row>
    <row r="786" spans="1:20" s="26" customFormat="1" ht="16.5" hidden="1" customHeight="1">
      <c r="A786" s="276"/>
      <c r="B786" s="50"/>
      <c r="C786" s="50"/>
      <c r="D786" s="51"/>
      <c r="E786" s="51"/>
      <c r="F786" s="52"/>
      <c r="G786" s="52"/>
      <c r="H786" s="53"/>
      <c r="I786" s="53"/>
      <c r="J786" s="2">
        <v>10</v>
      </c>
      <c r="K786" s="2"/>
      <c r="L786" s="2"/>
      <c r="M786" s="2"/>
      <c r="N786" s="2">
        <f>SUM(J786:M786)</f>
        <v>10</v>
      </c>
      <c r="O786" s="2"/>
      <c r="P786" s="2"/>
      <c r="Q786" s="2"/>
      <c r="R786" s="2"/>
      <c r="S786" s="12"/>
      <c r="T786" s="13"/>
    </row>
    <row r="787" spans="1:20" s="27" customFormat="1" ht="39.75" customHeight="1">
      <c r="A787" s="121" t="s">
        <v>655</v>
      </c>
      <c r="B787" s="177" t="s">
        <v>265</v>
      </c>
      <c r="C787" s="177" t="s">
        <v>153</v>
      </c>
      <c r="D787" s="178" t="s">
        <v>113</v>
      </c>
      <c r="E787" s="178" t="s">
        <v>283</v>
      </c>
      <c r="F787" s="179" t="s">
        <v>114</v>
      </c>
      <c r="G787" s="179" t="s">
        <v>326</v>
      </c>
      <c r="H787" s="180" t="s">
        <v>327</v>
      </c>
      <c r="I787" s="198"/>
      <c r="J787" s="36">
        <f t="shared" ref="J787:R790" si="325">J788</f>
        <v>310.39999999999998</v>
      </c>
      <c r="K787" s="36">
        <f t="shared" si="325"/>
        <v>-62.5</v>
      </c>
      <c r="L787" s="36">
        <f t="shared" si="325"/>
        <v>0</v>
      </c>
      <c r="M787" s="36">
        <f t="shared" si="325"/>
        <v>0</v>
      </c>
      <c r="N787" s="36">
        <f t="shared" si="325"/>
        <v>247.89999999999998</v>
      </c>
      <c r="O787" s="36">
        <f t="shared" si="325"/>
        <v>0</v>
      </c>
      <c r="P787" s="36">
        <f t="shared" si="325"/>
        <v>0</v>
      </c>
      <c r="Q787" s="36">
        <f t="shared" si="325"/>
        <v>0</v>
      </c>
      <c r="R787" s="36">
        <f t="shared" si="325"/>
        <v>260</v>
      </c>
      <c r="S787" s="12"/>
      <c r="T787" s="13"/>
    </row>
    <row r="788" spans="1:20" s="19" customFormat="1" ht="17.25" customHeight="1">
      <c r="A788" s="82" t="s">
        <v>176</v>
      </c>
      <c r="B788" s="80" t="s">
        <v>265</v>
      </c>
      <c r="C788" s="80" t="s">
        <v>153</v>
      </c>
      <c r="D788" s="87" t="s">
        <v>113</v>
      </c>
      <c r="E788" s="114" t="s">
        <v>283</v>
      </c>
      <c r="F788" s="115" t="s">
        <v>114</v>
      </c>
      <c r="G788" s="115" t="s">
        <v>326</v>
      </c>
      <c r="H788" s="116" t="s">
        <v>336</v>
      </c>
      <c r="I788" s="116"/>
      <c r="J788" s="236">
        <f t="shared" si="325"/>
        <v>310.39999999999998</v>
      </c>
      <c r="K788" s="236">
        <f t="shared" si="325"/>
        <v>-62.5</v>
      </c>
      <c r="L788" s="236">
        <f t="shared" si="325"/>
        <v>0</v>
      </c>
      <c r="M788" s="236">
        <f t="shared" si="325"/>
        <v>0</v>
      </c>
      <c r="N788" s="236">
        <f t="shared" si="325"/>
        <v>247.89999999999998</v>
      </c>
      <c r="O788" s="236">
        <f t="shared" si="325"/>
        <v>0</v>
      </c>
      <c r="P788" s="236">
        <f t="shared" si="325"/>
        <v>0</v>
      </c>
      <c r="Q788" s="236">
        <f t="shared" si="325"/>
        <v>0</v>
      </c>
      <c r="R788" s="236">
        <f t="shared" si="325"/>
        <v>260</v>
      </c>
      <c r="S788" s="12"/>
      <c r="T788" s="13"/>
    </row>
    <row r="789" spans="1:20" s="26" customFormat="1" ht="28.5" customHeight="1">
      <c r="A789" s="122" t="s">
        <v>177</v>
      </c>
      <c r="B789" s="80" t="s">
        <v>265</v>
      </c>
      <c r="C789" s="80" t="s">
        <v>153</v>
      </c>
      <c r="D789" s="87" t="s">
        <v>113</v>
      </c>
      <c r="E789" s="28" t="s">
        <v>283</v>
      </c>
      <c r="F789" s="29" t="s">
        <v>114</v>
      </c>
      <c r="G789" s="29" t="s">
        <v>326</v>
      </c>
      <c r="H789" s="1" t="s">
        <v>336</v>
      </c>
      <c r="I789" s="1" t="s">
        <v>178</v>
      </c>
      <c r="J789" s="32">
        <f t="shared" si="325"/>
        <v>310.39999999999998</v>
      </c>
      <c r="K789" s="32">
        <f t="shared" si="325"/>
        <v>-62.5</v>
      </c>
      <c r="L789" s="32">
        <f t="shared" si="325"/>
        <v>0</v>
      </c>
      <c r="M789" s="32">
        <f t="shared" si="325"/>
        <v>0</v>
      </c>
      <c r="N789" s="32">
        <f t="shared" si="325"/>
        <v>247.89999999999998</v>
      </c>
      <c r="O789" s="32">
        <f t="shared" si="325"/>
        <v>0</v>
      </c>
      <c r="P789" s="32">
        <f t="shared" si="325"/>
        <v>0</v>
      </c>
      <c r="Q789" s="32">
        <f t="shared" si="325"/>
        <v>0</v>
      </c>
      <c r="R789" s="32">
        <f t="shared" si="325"/>
        <v>260</v>
      </c>
      <c r="S789" s="12"/>
      <c r="T789" s="13"/>
    </row>
    <row r="790" spans="1:20" s="26" customFormat="1" ht="15" customHeight="1">
      <c r="A790" s="126" t="s">
        <v>179</v>
      </c>
      <c r="B790" s="207" t="s">
        <v>265</v>
      </c>
      <c r="C790" s="207" t="s">
        <v>153</v>
      </c>
      <c r="D790" s="208" t="s">
        <v>113</v>
      </c>
      <c r="E790" s="209" t="s">
        <v>283</v>
      </c>
      <c r="F790" s="210" t="s">
        <v>114</v>
      </c>
      <c r="G790" s="210" t="s">
        <v>326</v>
      </c>
      <c r="H790" s="211" t="s">
        <v>336</v>
      </c>
      <c r="I790" s="211" t="s">
        <v>180</v>
      </c>
      <c r="J790" s="205">
        <f t="shared" si="325"/>
        <v>310.39999999999998</v>
      </c>
      <c r="K790" s="205">
        <f t="shared" si="325"/>
        <v>-62.5</v>
      </c>
      <c r="L790" s="205">
        <f t="shared" si="325"/>
        <v>0</v>
      </c>
      <c r="M790" s="205">
        <f t="shared" si="325"/>
        <v>0</v>
      </c>
      <c r="N790" s="205">
        <f t="shared" si="325"/>
        <v>247.89999999999998</v>
      </c>
      <c r="O790" s="205">
        <f t="shared" si="325"/>
        <v>0</v>
      </c>
      <c r="P790" s="205">
        <f t="shared" si="325"/>
        <v>0</v>
      </c>
      <c r="Q790" s="205">
        <f t="shared" si="325"/>
        <v>0</v>
      </c>
      <c r="R790" s="205">
        <f t="shared" si="325"/>
        <v>260</v>
      </c>
      <c r="S790" s="12"/>
      <c r="T790" s="13"/>
    </row>
    <row r="791" spans="1:20" s="26" customFormat="1" ht="14.25" hidden="1" customHeight="1">
      <c r="A791" s="276" t="s">
        <v>656</v>
      </c>
      <c r="B791" s="207"/>
      <c r="C791" s="207"/>
      <c r="D791" s="208"/>
      <c r="E791" s="209"/>
      <c r="F791" s="210"/>
      <c r="G791" s="210"/>
      <c r="H791" s="211"/>
      <c r="I791" s="211" t="s">
        <v>290</v>
      </c>
      <c r="J791" s="11">
        <v>310.39999999999998</v>
      </c>
      <c r="K791" s="11">
        <v>-62.5</v>
      </c>
      <c r="L791" s="11"/>
      <c r="M791" s="11"/>
      <c r="N791" s="2">
        <f>SUM(J791:M791)</f>
        <v>247.89999999999998</v>
      </c>
      <c r="O791" s="11"/>
      <c r="P791" s="11"/>
      <c r="Q791" s="11"/>
      <c r="R791" s="2">
        <v>260</v>
      </c>
      <c r="S791" s="12"/>
      <c r="T791" s="13"/>
    </row>
    <row r="792" spans="1:20" s="85" customFormat="1" ht="39" hidden="1" customHeight="1">
      <c r="A792" s="223" t="s">
        <v>750</v>
      </c>
      <c r="B792" s="77" t="s">
        <v>265</v>
      </c>
      <c r="C792" s="77" t="s">
        <v>153</v>
      </c>
      <c r="D792" s="196" t="s">
        <v>113</v>
      </c>
      <c r="E792" s="134" t="s">
        <v>277</v>
      </c>
      <c r="F792" s="135" t="s">
        <v>114</v>
      </c>
      <c r="G792" s="135" t="s">
        <v>326</v>
      </c>
      <c r="H792" s="136" t="s">
        <v>327</v>
      </c>
      <c r="I792" s="224"/>
      <c r="J792" s="225">
        <f t="shared" ref="J792:R794" si="326">J793</f>
        <v>403.2</v>
      </c>
      <c r="K792" s="225">
        <f t="shared" si="326"/>
        <v>-403.2</v>
      </c>
      <c r="L792" s="225">
        <f t="shared" si="326"/>
        <v>0</v>
      </c>
      <c r="M792" s="225">
        <f t="shared" si="326"/>
        <v>0</v>
      </c>
      <c r="N792" s="225">
        <f t="shared" si="326"/>
        <v>0</v>
      </c>
      <c r="O792" s="225">
        <f t="shared" si="326"/>
        <v>0</v>
      </c>
      <c r="P792" s="225">
        <f t="shared" si="326"/>
        <v>0</v>
      </c>
      <c r="Q792" s="225">
        <f t="shared" si="326"/>
        <v>0</v>
      </c>
      <c r="R792" s="225">
        <f t="shared" si="326"/>
        <v>0</v>
      </c>
      <c r="S792" s="12"/>
      <c r="T792" s="13"/>
    </row>
    <row r="793" spans="1:20" s="19" customFormat="1" ht="18.75" hidden="1" customHeight="1">
      <c r="A793" s="82" t="s">
        <v>176</v>
      </c>
      <c r="B793" s="80" t="s">
        <v>265</v>
      </c>
      <c r="C793" s="80" t="s">
        <v>153</v>
      </c>
      <c r="D793" s="87" t="s">
        <v>113</v>
      </c>
      <c r="E793" s="28" t="s">
        <v>277</v>
      </c>
      <c r="F793" s="29" t="s">
        <v>114</v>
      </c>
      <c r="G793" s="29" t="s">
        <v>326</v>
      </c>
      <c r="H793" s="1" t="s">
        <v>336</v>
      </c>
      <c r="I793" s="1"/>
      <c r="J793" s="32">
        <f t="shared" si="326"/>
        <v>403.2</v>
      </c>
      <c r="K793" s="32">
        <f t="shared" si="326"/>
        <v>-403.2</v>
      </c>
      <c r="L793" s="32">
        <f t="shared" si="326"/>
        <v>0</v>
      </c>
      <c r="M793" s="32">
        <f t="shared" si="326"/>
        <v>0</v>
      </c>
      <c r="N793" s="32">
        <f t="shared" si="326"/>
        <v>0</v>
      </c>
      <c r="O793" s="32">
        <f t="shared" si="326"/>
        <v>0</v>
      </c>
      <c r="P793" s="32">
        <f t="shared" si="326"/>
        <v>0</v>
      </c>
      <c r="Q793" s="32">
        <f t="shared" si="326"/>
        <v>0</v>
      </c>
      <c r="R793" s="32">
        <f t="shared" si="326"/>
        <v>0</v>
      </c>
      <c r="S793" s="12"/>
      <c r="T793" s="13"/>
    </row>
    <row r="794" spans="1:20" s="19" customFormat="1" ht="17.25" hidden="1" customHeight="1">
      <c r="A794" s="122" t="s">
        <v>177</v>
      </c>
      <c r="B794" s="80" t="s">
        <v>265</v>
      </c>
      <c r="C794" s="80" t="s">
        <v>153</v>
      </c>
      <c r="D794" s="87" t="s">
        <v>113</v>
      </c>
      <c r="E794" s="28" t="s">
        <v>277</v>
      </c>
      <c r="F794" s="29" t="s">
        <v>114</v>
      </c>
      <c r="G794" s="29" t="s">
        <v>326</v>
      </c>
      <c r="H794" s="1" t="s">
        <v>336</v>
      </c>
      <c r="I794" s="1" t="s">
        <v>178</v>
      </c>
      <c r="J794" s="34">
        <f t="shared" si="326"/>
        <v>403.2</v>
      </c>
      <c r="K794" s="34">
        <f t="shared" si="326"/>
        <v>-403.2</v>
      </c>
      <c r="L794" s="34">
        <f t="shared" si="326"/>
        <v>0</v>
      </c>
      <c r="M794" s="34">
        <f t="shared" si="326"/>
        <v>0</v>
      </c>
      <c r="N794" s="34">
        <f t="shared" si="326"/>
        <v>0</v>
      </c>
      <c r="O794" s="34">
        <f t="shared" si="326"/>
        <v>0</v>
      </c>
      <c r="P794" s="34">
        <f t="shared" si="326"/>
        <v>0</v>
      </c>
      <c r="Q794" s="34">
        <f t="shared" si="326"/>
        <v>0</v>
      </c>
      <c r="R794" s="34">
        <f t="shared" si="326"/>
        <v>0</v>
      </c>
      <c r="S794" s="12"/>
      <c r="T794" s="13"/>
    </row>
    <row r="795" spans="1:20" s="85" customFormat="1" ht="14.25" hidden="1" customHeight="1">
      <c r="A795" s="126" t="s">
        <v>179</v>
      </c>
      <c r="B795" s="207" t="s">
        <v>265</v>
      </c>
      <c r="C795" s="207" t="s">
        <v>153</v>
      </c>
      <c r="D795" s="208" t="s">
        <v>113</v>
      </c>
      <c r="E795" s="209" t="s">
        <v>277</v>
      </c>
      <c r="F795" s="210" t="s">
        <v>114</v>
      </c>
      <c r="G795" s="210" t="s">
        <v>326</v>
      </c>
      <c r="H795" s="211" t="s">
        <v>336</v>
      </c>
      <c r="I795" s="211" t="s">
        <v>180</v>
      </c>
      <c r="J795" s="42">
        <f>SUM(J796:J797)</f>
        <v>403.2</v>
      </c>
      <c r="K795" s="42">
        <f>SUM(K796:K797)</f>
        <v>-403.2</v>
      </c>
      <c r="L795" s="42">
        <f t="shared" ref="L795:R795" si="327">SUM(L796:L797)</f>
        <v>0</v>
      </c>
      <c r="M795" s="42">
        <f t="shared" si="327"/>
        <v>0</v>
      </c>
      <c r="N795" s="42">
        <f t="shared" si="327"/>
        <v>0</v>
      </c>
      <c r="O795" s="42">
        <f t="shared" si="327"/>
        <v>0</v>
      </c>
      <c r="P795" s="42">
        <f t="shared" si="327"/>
        <v>0</v>
      </c>
      <c r="Q795" s="42">
        <f t="shared" si="327"/>
        <v>0</v>
      </c>
      <c r="R795" s="42">
        <f t="shared" si="327"/>
        <v>0</v>
      </c>
      <c r="S795" s="12"/>
      <c r="T795" s="13"/>
    </row>
    <row r="796" spans="1:20" s="14" customFormat="1" ht="37.5" hidden="1" customHeight="1">
      <c r="A796" s="4" t="s">
        <v>716</v>
      </c>
      <c r="B796" s="5"/>
      <c r="C796" s="5"/>
      <c r="D796" s="6"/>
      <c r="E796" s="7"/>
      <c r="F796" s="8"/>
      <c r="G796" s="8"/>
      <c r="H796" s="9"/>
      <c r="I796" s="10"/>
      <c r="J796" s="11">
        <v>21</v>
      </c>
      <c r="K796" s="11">
        <v>-21</v>
      </c>
      <c r="L796" s="11"/>
      <c r="M796" s="11"/>
      <c r="N796" s="2">
        <f>SUM(J796:M796)</f>
        <v>0</v>
      </c>
      <c r="O796" s="11"/>
      <c r="P796" s="11"/>
      <c r="Q796" s="11"/>
      <c r="R796" s="2">
        <f>N796+Q796</f>
        <v>0</v>
      </c>
      <c r="S796" s="12"/>
      <c r="T796" s="13"/>
    </row>
    <row r="797" spans="1:20" s="14" customFormat="1" ht="17.25" hidden="1" customHeight="1">
      <c r="A797" s="4" t="s">
        <v>700</v>
      </c>
      <c r="B797" s="5"/>
      <c r="C797" s="5"/>
      <c r="D797" s="6"/>
      <c r="E797" s="7"/>
      <c r="F797" s="8"/>
      <c r="G797" s="8"/>
      <c r="H797" s="9"/>
      <c r="I797" s="10"/>
      <c r="J797" s="11">
        <v>382.2</v>
      </c>
      <c r="K797" s="11">
        <v>-382.2</v>
      </c>
      <c r="L797" s="11"/>
      <c r="M797" s="11"/>
      <c r="N797" s="2">
        <f>SUM(J797:M797)</f>
        <v>0</v>
      </c>
      <c r="O797" s="11"/>
      <c r="P797" s="11"/>
      <c r="Q797" s="11"/>
      <c r="R797" s="2">
        <f>N797+Q797</f>
        <v>0</v>
      </c>
      <c r="S797" s="12"/>
      <c r="T797" s="13"/>
    </row>
    <row r="798" spans="1:20" s="26" customFormat="1" ht="15.75" customHeight="1">
      <c r="A798" s="119" t="s">
        <v>279</v>
      </c>
      <c r="B798" s="177" t="s">
        <v>265</v>
      </c>
      <c r="C798" s="177" t="s">
        <v>153</v>
      </c>
      <c r="D798" s="178" t="s">
        <v>113</v>
      </c>
      <c r="E798" s="134" t="s">
        <v>463</v>
      </c>
      <c r="F798" s="135" t="s">
        <v>114</v>
      </c>
      <c r="G798" s="135" t="s">
        <v>326</v>
      </c>
      <c r="H798" s="136" t="s">
        <v>327</v>
      </c>
      <c r="I798" s="136"/>
      <c r="J798" s="225">
        <f t="shared" ref="J798:R800" si="328">J799</f>
        <v>0</v>
      </c>
      <c r="K798" s="225">
        <f t="shared" si="328"/>
        <v>0</v>
      </c>
      <c r="L798" s="225">
        <f t="shared" si="328"/>
        <v>0</v>
      </c>
      <c r="M798" s="225">
        <f t="shared" si="328"/>
        <v>339.7</v>
      </c>
      <c r="N798" s="225">
        <f t="shared" si="328"/>
        <v>339.7</v>
      </c>
      <c r="O798" s="225">
        <f t="shared" si="328"/>
        <v>0</v>
      </c>
      <c r="P798" s="225">
        <f t="shared" si="328"/>
        <v>0</v>
      </c>
      <c r="Q798" s="225">
        <f t="shared" si="328"/>
        <v>0</v>
      </c>
      <c r="R798" s="225">
        <f t="shared" si="328"/>
        <v>299.89999999999998</v>
      </c>
      <c r="S798" s="12"/>
      <c r="T798" s="13"/>
    </row>
    <row r="799" spans="1:20" s="26" customFormat="1" ht="61.5" customHeight="1">
      <c r="A799" s="140" t="s">
        <v>31</v>
      </c>
      <c r="B799" s="16" t="s">
        <v>265</v>
      </c>
      <c r="C799" s="16" t="s">
        <v>153</v>
      </c>
      <c r="D799" s="17" t="s">
        <v>113</v>
      </c>
      <c r="E799" s="114" t="s">
        <v>463</v>
      </c>
      <c r="F799" s="115" t="s">
        <v>114</v>
      </c>
      <c r="G799" s="115" t="s">
        <v>326</v>
      </c>
      <c r="H799" s="116" t="s">
        <v>32</v>
      </c>
      <c r="I799" s="116"/>
      <c r="J799" s="236">
        <f t="shared" si="328"/>
        <v>0</v>
      </c>
      <c r="K799" s="236">
        <f t="shared" si="328"/>
        <v>0</v>
      </c>
      <c r="L799" s="236">
        <f t="shared" si="328"/>
        <v>0</v>
      </c>
      <c r="M799" s="236">
        <f t="shared" si="328"/>
        <v>339.7</v>
      </c>
      <c r="N799" s="236">
        <f t="shared" si="328"/>
        <v>339.7</v>
      </c>
      <c r="O799" s="236">
        <f t="shared" si="328"/>
        <v>0</v>
      </c>
      <c r="P799" s="236">
        <f t="shared" si="328"/>
        <v>0</v>
      </c>
      <c r="Q799" s="236">
        <f t="shared" si="328"/>
        <v>0</v>
      </c>
      <c r="R799" s="236">
        <f t="shared" si="328"/>
        <v>299.89999999999998</v>
      </c>
      <c r="S799" s="12"/>
      <c r="T799" s="13"/>
    </row>
    <row r="800" spans="1:20" s="26" customFormat="1" ht="28.5" customHeight="1">
      <c r="A800" s="122" t="s">
        <v>177</v>
      </c>
      <c r="B800" s="16" t="s">
        <v>265</v>
      </c>
      <c r="C800" s="16" t="s">
        <v>153</v>
      </c>
      <c r="D800" s="17" t="s">
        <v>113</v>
      </c>
      <c r="E800" s="28" t="s">
        <v>463</v>
      </c>
      <c r="F800" s="29" t="s">
        <v>114</v>
      </c>
      <c r="G800" s="29" t="s">
        <v>326</v>
      </c>
      <c r="H800" s="1" t="s">
        <v>32</v>
      </c>
      <c r="I800" s="1" t="s">
        <v>178</v>
      </c>
      <c r="J800" s="32">
        <f t="shared" si="328"/>
        <v>0</v>
      </c>
      <c r="K800" s="32">
        <f t="shared" si="328"/>
        <v>0</v>
      </c>
      <c r="L800" s="32">
        <f t="shared" si="328"/>
        <v>0</v>
      </c>
      <c r="M800" s="32">
        <f t="shared" si="328"/>
        <v>339.7</v>
      </c>
      <c r="N800" s="32">
        <f t="shared" si="328"/>
        <v>339.7</v>
      </c>
      <c r="O800" s="32">
        <f t="shared" si="328"/>
        <v>0</v>
      </c>
      <c r="P800" s="32">
        <f t="shared" si="328"/>
        <v>0</v>
      </c>
      <c r="Q800" s="32">
        <f t="shared" si="328"/>
        <v>0</v>
      </c>
      <c r="R800" s="32">
        <f t="shared" si="328"/>
        <v>299.89999999999998</v>
      </c>
      <c r="S800" s="12"/>
      <c r="T800" s="13"/>
    </row>
    <row r="801" spans="1:20" s="26" customFormat="1" ht="15" customHeight="1">
      <c r="A801" s="126" t="s">
        <v>179</v>
      </c>
      <c r="B801" s="190" t="s">
        <v>265</v>
      </c>
      <c r="C801" s="190" t="s">
        <v>153</v>
      </c>
      <c r="D801" s="191" t="s">
        <v>113</v>
      </c>
      <c r="E801" s="209" t="s">
        <v>463</v>
      </c>
      <c r="F801" s="210" t="s">
        <v>114</v>
      </c>
      <c r="G801" s="210" t="s">
        <v>326</v>
      </c>
      <c r="H801" s="211" t="s">
        <v>32</v>
      </c>
      <c r="I801" s="211" t="s">
        <v>180</v>
      </c>
      <c r="J801" s="205"/>
      <c r="K801" s="205"/>
      <c r="L801" s="205"/>
      <c r="M801" s="205">
        <v>339.7</v>
      </c>
      <c r="N801" s="2">
        <f>SUM(J801:M801)</f>
        <v>339.7</v>
      </c>
      <c r="O801" s="205"/>
      <c r="P801" s="205"/>
      <c r="Q801" s="205"/>
      <c r="R801" s="2">
        <v>299.89999999999998</v>
      </c>
      <c r="S801" s="12"/>
      <c r="T801" s="13"/>
    </row>
    <row r="802" spans="1:20" s="19" customFormat="1" ht="25.5" hidden="1" customHeight="1">
      <c r="A802" s="213" t="s">
        <v>57</v>
      </c>
      <c r="B802" s="177" t="s">
        <v>265</v>
      </c>
      <c r="C802" s="177" t="s">
        <v>153</v>
      </c>
      <c r="D802" s="178" t="s">
        <v>113</v>
      </c>
      <c r="E802" s="178" t="s">
        <v>61</v>
      </c>
      <c r="F802" s="179" t="s">
        <v>114</v>
      </c>
      <c r="G802" s="179" t="s">
        <v>326</v>
      </c>
      <c r="H802" s="180" t="s">
        <v>327</v>
      </c>
      <c r="I802" s="180"/>
      <c r="J802" s="181">
        <f t="shared" ref="J802:R804" si="329">J803</f>
        <v>0</v>
      </c>
      <c r="K802" s="181">
        <f t="shared" si="329"/>
        <v>0</v>
      </c>
      <c r="L802" s="181">
        <f t="shared" si="329"/>
        <v>0</v>
      </c>
      <c r="M802" s="181">
        <f t="shared" si="329"/>
        <v>0</v>
      </c>
      <c r="N802" s="181">
        <f t="shared" si="329"/>
        <v>0</v>
      </c>
      <c r="O802" s="181">
        <f t="shared" si="329"/>
        <v>0</v>
      </c>
      <c r="P802" s="181">
        <f t="shared" si="329"/>
        <v>0</v>
      </c>
      <c r="Q802" s="181">
        <f t="shared" si="329"/>
        <v>0</v>
      </c>
      <c r="R802" s="181">
        <f t="shared" si="329"/>
        <v>0</v>
      </c>
      <c r="S802" s="12"/>
      <c r="T802" s="13"/>
    </row>
    <row r="803" spans="1:20" s="19" customFormat="1" ht="15" hidden="1" customHeight="1">
      <c r="A803" s="82" t="s">
        <v>58</v>
      </c>
      <c r="B803" s="80" t="s">
        <v>265</v>
      </c>
      <c r="C803" s="80" t="s">
        <v>153</v>
      </c>
      <c r="D803" s="87" t="s">
        <v>113</v>
      </c>
      <c r="E803" s="28" t="s">
        <v>61</v>
      </c>
      <c r="F803" s="29" t="s">
        <v>114</v>
      </c>
      <c r="G803" s="29" t="s">
        <v>326</v>
      </c>
      <c r="H803" s="1" t="s">
        <v>59</v>
      </c>
      <c r="I803" s="204"/>
      <c r="J803" s="34">
        <f t="shared" si="329"/>
        <v>0</v>
      </c>
      <c r="K803" s="34">
        <f t="shared" si="329"/>
        <v>0</v>
      </c>
      <c r="L803" s="34">
        <f t="shared" si="329"/>
        <v>0</v>
      </c>
      <c r="M803" s="34">
        <f t="shared" si="329"/>
        <v>0</v>
      </c>
      <c r="N803" s="34">
        <f t="shared" si="329"/>
        <v>0</v>
      </c>
      <c r="O803" s="34">
        <f t="shared" si="329"/>
        <v>0</v>
      </c>
      <c r="P803" s="34">
        <f t="shared" si="329"/>
        <v>0</v>
      </c>
      <c r="Q803" s="34">
        <f t="shared" si="329"/>
        <v>0</v>
      </c>
      <c r="R803" s="34">
        <f t="shared" si="329"/>
        <v>0</v>
      </c>
      <c r="S803" s="12"/>
      <c r="T803" s="13"/>
    </row>
    <row r="804" spans="1:20" s="15" customFormat="1" ht="26.25" hidden="1" customHeight="1">
      <c r="A804" s="122" t="s">
        <v>177</v>
      </c>
      <c r="B804" s="16" t="s">
        <v>265</v>
      </c>
      <c r="C804" s="16" t="s">
        <v>153</v>
      </c>
      <c r="D804" s="17" t="s">
        <v>113</v>
      </c>
      <c r="E804" s="17" t="s">
        <v>61</v>
      </c>
      <c r="F804" s="188" t="s">
        <v>114</v>
      </c>
      <c r="G804" s="188" t="s">
        <v>326</v>
      </c>
      <c r="H804" s="3" t="s">
        <v>59</v>
      </c>
      <c r="I804" s="3" t="s">
        <v>178</v>
      </c>
      <c r="J804" s="33">
        <f t="shared" si="329"/>
        <v>0</v>
      </c>
      <c r="K804" s="33">
        <f t="shared" si="329"/>
        <v>0</v>
      </c>
      <c r="L804" s="33">
        <f t="shared" si="329"/>
        <v>0</v>
      </c>
      <c r="M804" s="33">
        <f t="shared" si="329"/>
        <v>0</v>
      </c>
      <c r="N804" s="33">
        <f t="shared" si="329"/>
        <v>0</v>
      </c>
      <c r="O804" s="33">
        <f t="shared" si="329"/>
        <v>0</v>
      </c>
      <c r="P804" s="33">
        <f t="shared" si="329"/>
        <v>0</v>
      </c>
      <c r="Q804" s="33">
        <f t="shared" si="329"/>
        <v>0</v>
      </c>
      <c r="R804" s="33">
        <f t="shared" si="329"/>
        <v>0</v>
      </c>
      <c r="S804" s="12"/>
      <c r="T804" s="13"/>
    </row>
    <row r="805" spans="1:20" s="26" customFormat="1" ht="15.75" hidden="1" customHeight="1">
      <c r="A805" s="126" t="s">
        <v>179</v>
      </c>
      <c r="B805" s="190" t="s">
        <v>265</v>
      </c>
      <c r="C805" s="190" t="s">
        <v>153</v>
      </c>
      <c r="D805" s="191" t="s">
        <v>113</v>
      </c>
      <c r="E805" s="191" t="s">
        <v>61</v>
      </c>
      <c r="F805" s="192" t="s">
        <v>114</v>
      </c>
      <c r="G805" s="192" t="s">
        <v>326</v>
      </c>
      <c r="H805" s="193" t="s">
        <v>59</v>
      </c>
      <c r="I805" s="193" t="s">
        <v>180</v>
      </c>
      <c r="J805" s="41">
        <f>J806+J807+J808+J809+J810+J811+J812</f>
        <v>0</v>
      </c>
      <c r="K805" s="41">
        <f>K806+K807+K808+K809+K810+K811+K812</f>
        <v>0</v>
      </c>
      <c r="L805" s="41">
        <f t="shared" ref="L805:R805" si="330">L806+L807+L808+L809+L810+L811+L812</f>
        <v>0</v>
      </c>
      <c r="M805" s="41">
        <f t="shared" si="330"/>
        <v>0</v>
      </c>
      <c r="N805" s="41">
        <f t="shared" si="330"/>
        <v>0</v>
      </c>
      <c r="O805" s="41">
        <f t="shared" si="330"/>
        <v>0</v>
      </c>
      <c r="P805" s="41">
        <f t="shared" si="330"/>
        <v>0</v>
      </c>
      <c r="Q805" s="41">
        <f t="shared" si="330"/>
        <v>0</v>
      </c>
      <c r="R805" s="41">
        <f t="shared" si="330"/>
        <v>0</v>
      </c>
      <c r="S805" s="12"/>
      <c r="T805" s="13"/>
    </row>
    <row r="806" spans="1:20" s="14" customFormat="1" ht="13.5" hidden="1" customHeight="1">
      <c r="A806" s="276" t="s">
        <v>84</v>
      </c>
      <c r="B806" s="38"/>
      <c r="C806" s="38"/>
      <c r="D806" s="39"/>
      <c r="E806" s="39"/>
      <c r="F806" s="194"/>
      <c r="G806" s="194"/>
      <c r="H806" s="195"/>
      <c r="I806" s="195" t="s">
        <v>290</v>
      </c>
      <c r="J806" s="2"/>
      <c r="K806" s="2"/>
      <c r="L806" s="2"/>
      <c r="M806" s="2"/>
      <c r="N806" s="2">
        <f t="shared" ref="N806:N812" si="331">SUM(J806:M806)</f>
        <v>0</v>
      </c>
      <c r="O806" s="2"/>
      <c r="P806" s="2"/>
      <c r="Q806" s="2"/>
      <c r="R806" s="2">
        <f t="shared" ref="R806:R812" si="332">N806+Q806</f>
        <v>0</v>
      </c>
      <c r="S806" s="12"/>
      <c r="T806" s="13"/>
    </row>
    <row r="807" spans="1:20" s="14" customFormat="1" ht="13.5" hidden="1" customHeight="1">
      <c r="A807" s="276" t="s">
        <v>161</v>
      </c>
      <c r="B807" s="38"/>
      <c r="C807" s="38"/>
      <c r="D807" s="39"/>
      <c r="E807" s="39"/>
      <c r="F807" s="194"/>
      <c r="G807" s="194"/>
      <c r="H807" s="195"/>
      <c r="I807" s="195" t="s">
        <v>290</v>
      </c>
      <c r="J807" s="2"/>
      <c r="K807" s="2"/>
      <c r="L807" s="2"/>
      <c r="M807" s="2"/>
      <c r="N807" s="2">
        <f t="shared" si="331"/>
        <v>0</v>
      </c>
      <c r="O807" s="2"/>
      <c r="P807" s="2"/>
      <c r="Q807" s="2"/>
      <c r="R807" s="2">
        <f t="shared" si="332"/>
        <v>0</v>
      </c>
      <c r="S807" s="12"/>
      <c r="T807" s="13"/>
    </row>
    <row r="808" spans="1:20" s="14" customFormat="1" ht="13.5" hidden="1" customHeight="1">
      <c r="A808" s="276" t="s">
        <v>85</v>
      </c>
      <c r="B808" s="38"/>
      <c r="C808" s="38"/>
      <c r="D808" s="39"/>
      <c r="E808" s="39"/>
      <c r="F808" s="194"/>
      <c r="G808" s="194"/>
      <c r="H808" s="195"/>
      <c r="I808" s="195" t="s">
        <v>290</v>
      </c>
      <c r="J808" s="2"/>
      <c r="K808" s="2"/>
      <c r="L808" s="2"/>
      <c r="M808" s="2"/>
      <c r="N808" s="2">
        <f t="shared" si="331"/>
        <v>0</v>
      </c>
      <c r="O808" s="2"/>
      <c r="P808" s="2"/>
      <c r="Q808" s="2"/>
      <c r="R808" s="2">
        <f t="shared" si="332"/>
        <v>0</v>
      </c>
      <c r="S808" s="12"/>
      <c r="T808" s="13"/>
    </row>
    <row r="809" spans="1:20" s="14" customFormat="1" ht="13.5" hidden="1" customHeight="1">
      <c r="A809" s="276" t="s">
        <v>86</v>
      </c>
      <c r="B809" s="38"/>
      <c r="C809" s="38"/>
      <c r="D809" s="39"/>
      <c r="E809" s="39"/>
      <c r="F809" s="194"/>
      <c r="G809" s="194"/>
      <c r="H809" s="195"/>
      <c r="I809" s="195" t="s">
        <v>290</v>
      </c>
      <c r="J809" s="2"/>
      <c r="K809" s="2"/>
      <c r="L809" s="2"/>
      <c r="M809" s="2"/>
      <c r="N809" s="2">
        <f t="shared" si="331"/>
        <v>0</v>
      </c>
      <c r="O809" s="2"/>
      <c r="P809" s="2"/>
      <c r="Q809" s="2"/>
      <c r="R809" s="2">
        <f t="shared" si="332"/>
        <v>0</v>
      </c>
      <c r="S809" s="12"/>
      <c r="T809" s="13"/>
    </row>
    <row r="810" spans="1:20" s="14" customFormat="1" ht="13.5" hidden="1" customHeight="1">
      <c r="A810" s="276" t="s">
        <v>87</v>
      </c>
      <c r="B810" s="38"/>
      <c r="C810" s="38"/>
      <c r="D810" s="39"/>
      <c r="E810" s="39"/>
      <c r="F810" s="194"/>
      <c r="G810" s="194"/>
      <c r="H810" s="195"/>
      <c r="I810" s="195" t="s">
        <v>290</v>
      </c>
      <c r="J810" s="2"/>
      <c r="K810" s="2"/>
      <c r="L810" s="2"/>
      <c r="M810" s="2"/>
      <c r="N810" s="2">
        <f t="shared" si="331"/>
        <v>0</v>
      </c>
      <c r="O810" s="2"/>
      <c r="P810" s="2"/>
      <c r="Q810" s="2"/>
      <c r="R810" s="2">
        <f t="shared" si="332"/>
        <v>0</v>
      </c>
      <c r="S810" s="12"/>
      <c r="T810" s="13"/>
    </row>
    <row r="811" spans="1:20" s="14" customFormat="1" ht="13.5" hidden="1" customHeight="1">
      <c r="A811" s="276" t="s">
        <v>88</v>
      </c>
      <c r="B811" s="38"/>
      <c r="C811" s="38"/>
      <c r="D811" s="39"/>
      <c r="E811" s="39"/>
      <c r="F811" s="194"/>
      <c r="G811" s="194"/>
      <c r="H811" s="195"/>
      <c r="I811" s="195" t="s">
        <v>290</v>
      </c>
      <c r="J811" s="2"/>
      <c r="K811" s="2"/>
      <c r="L811" s="2"/>
      <c r="M811" s="2"/>
      <c r="N811" s="2">
        <f t="shared" si="331"/>
        <v>0</v>
      </c>
      <c r="O811" s="2"/>
      <c r="P811" s="2"/>
      <c r="Q811" s="2"/>
      <c r="R811" s="2">
        <f t="shared" si="332"/>
        <v>0</v>
      </c>
      <c r="S811" s="12"/>
      <c r="T811" s="13"/>
    </row>
    <row r="812" spans="1:20" s="14" customFormat="1" ht="13.5" hidden="1" customHeight="1">
      <c r="A812" s="276" t="s">
        <v>89</v>
      </c>
      <c r="B812" s="38"/>
      <c r="C812" s="38"/>
      <c r="D812" s="39"/>
      <c r="E812" s="39"/>
      <c r="F812" s="194"/>
      <c r="G812" s="194"/>
      <c r="H812" s="195"/>
      <c r="I812" s="195" t="s">
        <v>290</v>
      </c>
      <c r="J812" s="2"/>
      <c r="K812" s="2"/>
      <c r="L812" s="2"/>
      <c r="M812" s="2"/>
      <c r="N812" s="2">
        <f t="shared" si="331"/>
        <v>0</v>
      </c>
      <c r="O812" s="2"/>
      <c r="P812" s="2"/>
      <c r="Q812" s="2"/>
      <c r="R812" s="2">
        <f t="shared" si="332"/>
        <v>0</v>
      </c>
      <c r="S812" s="12"/>
      <c r="T812" s="13"/>
    </row>
    <row r="813" spans="1:20" s="85" customFormat="1" ht="15.75" customHeight="1">
      <c r="A813" s="83" t="s">
        <v>43</v>
      </c>
      <c r="B813" s="77" t="s">
        <v>265</v>
      </c>
      <c r="C813" s="77" t="s">
        <v>153</v>
      </c>
      <c r="D813" s="77" t="s">
        <v>123</v>
      </c>
      <c r="E813" s="349"/>
      <c r="F813" s="350"/>
      <c r="G813" s="350"/>
      <c r="H813" s="351"/>
      <c r="I813" s="77"/>
      <c r="J813" s="173">
        <f>J822+J855+J872+J895+J889+J814</f>
        <v>60757.2</v>
      </c>
      <c r="K813" s="173">
        <f>K822+K855+K872+K895+K889+K814</f>
        <v>-2646.3</v>
      </c>
      <c r="L813" s="173">
        <f t="shared" ref="L813:R813" si="333">L822+L855+L872+L895+L889+L814</f>
        <v>-409</v>
      </c>
      <c r="M813" s="173">
        <f t="shared" si="333"/>
        <v>18916.7</v>
      </c>
      <c r="N813" s="173">
        <f t="shared" si="333"/>
        <v>76618.600000000006</v>
      </c>
      <c r="O813" s="173">
        <f t="shared" si="333"/>
        <v>0</v>
      </c>
      <c r="P813" s="173">
        <f t="shared" si="333"/>
        <v>0</v>
      </c>
      <c r="Q813" s="173">
        <f t="shared" si="333"/>
        <v>0</v>
      </c>
      <c r="R813" s="173">
        <f t="shared" si="333"/>
        <v>91533.900000000009</v>
      </c>
      <c r="S813" s="12"/>
      <c r="T813" s="13"/>
    </row>
    <row r="814" spans="1:20" s="19" customFormat="1" ht="39" hidden="1" customHeight="1">
      <c r="A814" s="274" t="s">
        <v>441</v>
      </c>
      <c r="B814" s="77" t="s">
        <v>265</v>
      </c>
      <c r="C814" s="21" t="s">
        <v>153</v>
      </c>
      <c r="D814" s="22" t="s">
        <v>123</v>
      </c>
      <c r="E814" s="22" t="s">
        <v>153</v>
      </c>
      <c r="F814" s="23" t="s">
        <v>114</v>
      </c>
      <c r="G814" s="23" t="s">
        <v>326</v>
      </c>
      <c r="H814" s="24" t="s">
        <v>327</v>
      </c>
      <c r="I814" s="24"/>
      <c r="J814" s="35">
        <f t="shared" ref="J814:R816" si="334">J815</f>
        <v>556.6</v>
      </c>
      <c r="K814" s="35">
        <f t="shared" si="334"/>
        <v>0</v>
      </c>
      <c r="L814" s="35">
        <f t="shared" si="334"/>
        <v>-159</v>
      </c>
      <c r="M814" s="35">
        <f t="shared" si="334"/>
        <v>0</v>
      </c>
      <c r="N814" s="35">
        <f t="shared" si="334"/>
        <v>397.6</v>
      </c>
      <c r="O814" s="35">
        <f t="shared" si="334"/>
        <v>0</v>
      </c>
      <c r="P814" s="35">
        <f t="shared" si="334"/>
        <v>0</v>
      </c>
      <c r="Q814" s="35">
        <f t="shared" si="334"/>
        <v>0</v>
      </c>
      <c r="R814" s="35">
        <f t="shared" si="334"/>
        <v>0</v>
      </c>
      <c r="S814" s="12"/>
      <c r="T814" s="13"/>
    </row>
    <row r="815" spans="1:20" s="19" customFormat="1" ht="15.75" hidden="1" customHeight="1">
      <c r="A815" s="122" t="s">
        <v>176</v>
      </c>
      <c r="B815" s="80" t="s">
        <v>265</v>
      </c>
      <c r="C815" s="86" t="s">
        <v>153</v>
      </c>
      <c r="D815" s="28" t="s">
        <v>123</v>
      </c>
      <c r="E815" s="28" t="s">
        <v>153</v>
      </c>
      <c r="F815" s="29" t="s">
        <v>114</v>
      </c>
      <c r="G815" s="29" t="s">
        <v>326</v>
      </c>
      <c r="H815" s="1" t="s">
        <v>336</v>
      </c>
      <c r="I815" s="1"/>
      <c r="J815" s="32">
        <f t="shared" si="334"/>
        <v>556.6</v>
      </c>
      <c r="K815" s="32">
        <f t="shared" si="334"/>
        <v>0</v>
      </c>
      <c r="L815" s="32">
        <f t="shared" si="334"/>
        <v>-159</v>
      </c>
      <c r="M815" s="32">
        <f t="shared" si="334"/>
        <v>0</v>
      </c>
      <c r="N815" s="32">
        <f t="shared" si="334"/>
        <v>397.6</v>
      </c>
      <c r="O815" s="32">
        <f t="shared" si="334"/>
        <v>0</v>
      </c>
      <c r="P815" s="32">
        <f t="shared" si="334"/>
        <v>0</v>
      </c>
      <c r="Q815" s="32">
        <f t="shared" si="334"/>
        <v>0</v>
      </c>
      <c r="R815" s="32">
        <f t="shared" si="334"/>
        <v>0</v>
      </c>
      <c r="S815" s="12"/>
      <c r="T815" s="13"/>
    </row>
    <row r="816" spans="1:20" s="85" customFormat="1" ht="24" hidden="1" customHeight="1">
      <c r="A816" s="122" t="s">
        <v>177</v>
      </c>
      <c r="B816" s="16" t="s">
        <v>265</v>
      </c>
      <c r="C816" s="80" t="s">
        <v>153</v>
      </c>
      <c r="D816" s="87" t="s">
        <v>123</v>
      </c>
      <c r="E816" s="28" t="s">
        <v>153</v>
      </c>
      <c r="F816" s="29" t="s">
        <v>114</v>
      </c>
      <c r="G816" s="29" t="s">
        <v>326</v>
      </c>
      <c r="H816" s="1" t="s">
        <v>336</v>
      </c>
      <c r="I816" s="1" t="s">
        <v>178</v>
      </c>
      <c r="J816" s="32">
        <f t="shared" si="334"/>
        <v>556.6</v>
      </c>
      <c r="K816" s="32">
        <f t="shared" si="334"/>
        <v>0</v>
      </c>
      <c r="L816" s="32">
        <f t="shared" si="334"/>
        <v>-159</v>
      </c>
      <c r="M816" s="32">
        <f t="shared" si="334"/>
        <v>0</v>
      </c>
      <c r="N816" s="32">
        <f t="shared" si="334"/>
        <v>397.6</v>
      </c>
      <c r="O816" s="32">
        <f t="shared" si="334"/>
        <v>0</v>
      </c>
      <c r="P816" s="32">
        <f t="shared" si="334"/>
        <v>0</v>
      </c>
      <c r="Q816" s="32">
        <f t="shared" si="334"/>
        <v>0</v>
      </c>
      <c r="R816" s="32">
        <f t="shared" si="334"/>
        <v>0</v>
      </c>
      <c r="S816" s="12"/>
      <c r="T816" s="13"/>
    </row>
    <row r="817" spans="1:20" s="26" customFormat="1" ht="14.25" hidden="1" customHeight="1">
      <c r="A817" s="126" t="s">
        <v>179</v>
      </c>
      <c r="B817" s="207" t="s">
        <v>265</v>
      </c>
      <c r="C817" s="207" t="s">
        <v>153</v>
      </c>
      <c r="D817" s="208" t="s">
        <v>123</v>
      </c>
      <c r="E817" s="209" t="s">
        <v>153</v>
      </c>
      <c r="F817" s="210" t="s">
        <v>114</v>
      </c>
      <c r="G817" s="210" t="s">
        <v>326</v>
      </c>
      <c r="H817" s="211" t="s">
        <v>336</v>
      </c>
      <c r="I817" s="211" t="s">
        <v>180</v>
      </c>
      <c r="J817" s="205">
        <f>J818+J819+J820+J821</f>
        <v>556.6</v>
      </c>
      <c r="K817" s="205">
        <f>K818+K819+K820+K821</f>
        <v>0</v>
      </c>
      <c r="L817" s="205">
        <f t="shared" ref="L817:Q817" si="335">L818+L819+L820+L821</f>
        <v>-159</v>
      </c>
      <c r="M817" s="205">
        <f t="shared" si="335"/>
        <v>0</v>
      </c>
      <c r="N817" s="205">
        <f t="shared" si="335"/>
        <v>397.6</v>
      </c>
      <c r="O817" s="205">
        <f t="shared" si="335"/>
        <v>0</v>
      </c>
      <c r="P817" s="205">
        <f t="shared" si="335"/>
        <v>0</v>
      </c>
      <c r="Q817" s="205">
        <f t="shared" si="335"/>
        <v>0</v>
      </c>
      <c r="R817" s="205">
        <f>R818+R819+R820+R821</f>
        <v>0</v>
      </c>
      <c r="S817" s="12"/>
      <c r="T817" s="13"/>
    </row>
    <row r="818" spans="1:20" s="14" customFormat="1" ht="19.5" hidden="1" customHeight="1">
      <c r="A818" s="4" t="s">
        <v>657</v>
      </c>
      <c r="B818" s="44"/>
      <c r="C818" s="44"/>
      <c r="D818" s="45"/>
      <c r="E818" s="45"/>
      <c r="F818" s="46"/>
      <c r="G818" s="46"/>
      <c r="H818" s="47"/>
      <c r="I818" s="9" t="s">
        <v>290</v>
      </c>
      <c r="J818" s="2">
        <v>99.9</v>
      </c>
      <c r="K818" s="2"/>
      <c r="L818" s="2">
        <v>-99.9</v>
      </c>
      <c r="M818" s="2"/>
      <c r="N818" s="2">
        <f>SUM(J818:M818)</f>
        <v>0</v>
      </c>
      <c r="O818" s="2"/>
      <c r="P818" s="2"/>
      <c r="Q818" s="2"/>
      <c r="R818" s="2"/>
      <c r="S818" s="12"/>
      <c r="T818" s="48"/>
    </row>
    <row r="819" spans="1:20" s="14" customFormat="1" ht="15" hidden="1" customHeight="1">
      <c r="A819" s="276" t="s">
        <v>561</v>
      </c>
      <c r="B819" s="44"/>
      <c r="C819" s="44"/>
      <c r="D819" s="45"/>
      <c r="E819" s="45"/>
      <c r="F819" s="46"/>
      <c r="G819" s="46"/>
      <c r="H819" s="47"/>
      <c r="I819" s="9" t="s">
        <v>290</v>
      </c>
      <c r="J819" s="2">
        <v>200</v>
      </c>
      <c r="K819" s="2"/>
      <c r="L819" s="2"/>
      <c r="M819" s="2"/>
      <c r="N819" s="2">
        <f>SUM(J819:M819)</f>
        <v>200</v>
      </c>
      <c r="O819" s="2"/>
      <c r="P819" s="2"/>
      <c r="Q819" s="2"/>
      <c r="R819" s="2"/>
      <c r="S819" s="12"/>
      <c r="T819" s="48"/>
    </row>
    <row r="820" spans="1:20" s="26" customFormat="1" ht="15.75" hidden="1" customHeight="1">
      <c r="A820" s="49" t="s">
        <v>540</v>
      </c>
      <c r="B820" s="50"/>
      <c r="C820" s="50"/>
      <c r="D820" s="51"/>
      <c r="E820" s="51"/>
      <c r="F820" s="52"/>
      <c r="G820" s="52"/>
      <c r="H820" s="53"/>
      <c r="I820" s="53"/>
      <c r="J820" s="31">
        <v>197.6</v>
      </c>
      <c r="K820" s="31"/>
      <c r="L820" s="31"/>
      <c r="M820" s="31"/>
      <c r="N820" s="2">
        <f>SUM(J820:M820)</f>
        <v>197.6</v>
      </c>
      <c r="O820" s="31"/>
      <c r="P820" s="31"/>
      <c r="Q820" s="31"/>
      <c r="R820" s="2"/>
      <c r="S820" s="12"/>
      <c r="T820" s="48"/>
    </row>
    <row r="821" spans="1:20" s="26" customFormat="1" ht="15.75" hidden="1" customHeight="1">
      <c r="A821" s="49" t="s">
        <v>658</v>
      </c>
      <c r="B821" s="50"/>
      <c r="C821" s="50"/>
      <c r="D821" s="51"/>
      <c r="E821" s="51"/>
      <c r="F821" s="52"/>
      <c r="G821" s="52"/>
      <c r="H821" s="53"/>
      <c r="I821" s="53"/>
      <c r="J821" s="31">
        <v>59.1</v>
      </c>
      <c r="K821" s="31"/>
      <c r="L821" s="31">
        <v>-59.1</v>
      </c>
      <c r="M821" s="31"/>
      <c r="N821" s="2">
        <f>SUM(J821:M821)</f>
        <v>0</v>
      </c>
      <c r="O821" s="31"/>
      <c r="P821" s="31"/>
      <c r="Q821" s="31"/>
      <c r="R821" s="2"/>
      <c r="S821" s="12"/>
      <c r="T821" s="48"/>
    </row>
    <row r="822" spans="1:20" s="25" customFormat="1" ht="27" customHeight="1">
      <c r="A822" s="274" t="s">
        <v>442</v>
      </c>
      <c r="B822" s="77" t="s">
        <v>265</v>
      </c>
      <c r="C822" s="77" t="s">
        <v>153</v>
      </c>
      <c r="D822" s="196" t="s">
        <v>123</v>
      </c>
      <c r="E822" s="22" t="s">
        <v>237</v>
      </c>
      <c r="F822" s="23" t="s">
        <v>114</v>
      </c>
      <c r="G822" s="23" t="s">
        <v>326</v>
      </c>
      <c r="H822" s="24" t="s">
        <v>327</v>
      </c>
      <c r="I822" s="24"/>
      <c r="J822" s="35">
        <f>J823+J828</f>
        <v>16374.1</v>
      </c>
      <c r="K822" s="35">
        <f>K823+K828</f>
        <v>-1002.8000000000002</v>
      </c>
      <c r="L822" s="35">
        <f t="shared" ref="L822:R822" si="336">L823+L828</f>
        <v>0</v>
      </c>
      <c r="M822" s="35">
        <f t="shared" si="336"/>
        <v>18916.7</v>
      </c>
      <c r="N822" s="35">
        <f t="shared" si="336"/>
        <v>34288</v>
      </c>
      <c r="O822" s="35">
        <f t="shared" si="336"/>
        <v>0</v>
      </c>
      <c r="P822" s="35">
        <f t="shared" si="336"/>
        <v>0</v>
      </c>
      <c r="Q822" s="35">
        <f t="shared" si="336"/>
        <v>0</v>
      </c>
      <c r="R822" s="35">
        <f t="shared" si="336"/>
        <v>41137.300000000003</v>
      </c>
      <c r="S822" s="12"/>
      <c r="T822" s="13"/>
    </row>
    <row r="823" spans="1:20" s="19" customFormat="1" ht="28.5" customHeight="1">
      <c r="A823" s="122" t="s">
        <v>444</v>
      </c>
      <c r="B823" s="80" t="s">
        <v>265</v>
      </c>
      <c r="C823" s="80" t="s">
        <v>153</v>
      </c>
      <c r="D823" s="87" t="s">
        <v>123</v>
      </c>
      <c r="E823" s="114" t="s">
        <v>237</v>
      </c>
      <c r="F823" s="115" t="s">
        <v>129</v>
      </c>
      <c r="G823" s="115" t="s">
        <v>326</v>
      </c>
      <c r="H823" s="116" t="s">
        <v>327</v>
      </c>
      <c r="I823" s="1"/>
      <c r="J823" s="32">
        <f>J824</f>
        <v>50</v>
      </c>
      <c r="K823" s="32">
        <f>K824</f>
        <v>0</v>
      </c>
      <c r="L823" s="32">
        <f t="shared" ref="L823:R823" si="337">L824</f>
        <v>0</v>
      </c>
      <c r="M823" s="32">
        <f t="shared" si="337"/>
        <v>0</v>
      </c>
      <c r="N823" s="32">
        <f t="shared" si="337"/>
        <v>50</v>
      </c>
      <c r="O823" s="32">
        <f t="shared" si="337"/>
        <v>0</v>
      </c>
      <c r="P823" s="32">
        <f t="shared" si="337"/>
        <v>0</v>
      </c>
      <c r="Q823" s="32">
        <f t="shared" si="337"/>
        <v>0</v>
      </c>
      <c r="R823" s="32">
        <f t="shared" si="337"/>
        <v>50</v>
      </c>
      <c r="S823" s="290"/>
      <c r="T823" s="291"/>
    </row>
    <row r="824" spans="1:20" s="19" customFormat="1" ht="27" customHeight="1">
      <c r="A824" s="122" t="s">
        <v>878</v>
      </c>
      <c r="B824" s="80" t="s">
        <v>265</v>
      </c>
      <c r="C824" s="86" t="s">
        <v>153</v>
      </c>
      <c r="D824" s="28" t="s">
        <v>123</v>
      </c>
      <c r="E824" s="28" t="s">
        <v>237</v>
      </c>
      <c r="F824" s="29" t="s">
        <v>129</v>
      </c>
      <c r="G824" s="29" t="s">
        <v>326</v>
      </c>
      <c r="H824" s="1" t="s">
        <v>829</v>
      </c>
      <c r="I824" s="1"/>
      <c r="J824" s="32">
        <f t="shared" ref="J824:R826" si="338">J825</f>
        <v>50</v>
      </c>
      <c r="K824" s="32">
        <f t="shared" si="338"/>
        <v>0</v>
      </c>
      <c r="L824" s="32">
        <f t="shared" si="338"/>
        <v>0</v>
      </c>
      <c r="M824" s="32">
        <f t="shared" si="338"/>
        <v>0</v>
      </c>
      <c r="N824" s="32">
        <f t="shared" si="338"/>
        <v>50</v>
      </c>
      <c r="O824" s="32">
        <f t="shared" si="338"/>
        <v>0</v>
      </c>
      <c r="P824" s="32">
        <f t="shared" si="338"/>
        <v>0</v>
      </c>
      <c r="Q824" s="32">
        <f t="shared" si="338"/>
        <v>0</v>
      </c>
      <c r="R824" s="32">
        <f t="shared" si="338"/>
        <v>50</v>
      </c>
      <c r="S824" s="12"/>
      <c r="T824" s="13"/>
    </row>
    <row r="825" spans="1:20" s="85" customFormat="1" ht="24" customHeight="1">
      <c r="A825" s="122" t="s">
        <v>177</v>
      </c>
      <c r="B825" s="16" t="s">
        <v>265</v>
      </c>
      <c r="C825" s="80" t="s">
        <v>153</v>
      </c>
      <c r="D825" s="87" t="s">
        <v>123</v>
      </c>
      <c r="E825" s="28" t="s">
        <v>237</v>
      </c>
      <c r="F825" s="29" t="s">
        <v>129</v>
      </c>
      <c r="G825" s="29" t="s">
        <v>326</v>
      </c>
      <c r="H825" s="1" t="s">
        <v>829</v>
      </c>
      <c r="I825" s="1" t="s">
        <v>178</v>
      </c>
      <c r="J825" s="32">
        <f t="shared" si="338"/>
        <v>50</v>
      </c>
      <c r="K825" s="32">
        <f t="shared" si="338"/>
        <v>0</v>
      </c>
      <c r="L825" s="32">
        <f t="shared" si="338"/>
        <v>0</v>
      </c>
      <c r="M825" s="32">
        <f t="shared" si="338"/>
        <v>0</v>
      </c>
      <c r="N825" s="32">
        <f t="shared" si="338"/>
        <v>50</v>
      </c>
      <c r="O825" s="32">
        <f t="shared" si="338"/>
        <v>0</v>
      </c>
      <c r="P825" s="32">
        <f t="shared" si="338"/>
        <v>0</v>
      </c>
      <c r="Q825" s="32">
        <f t="shared" si="338"/>
        <v>0</v>
      </c>
      <c r="R825" s="32">
        <f t="shared" si="338"/>
        <v>50</v>
      </c>
      <c r="S825" s="12"/>
      <c r="T825" s="13"/>
    </row>
    <row r="826" spans="1:20" s="26" customFormat="1" ht="15.75" customHeight="1">
      <c r="A826" s="126" t="s">
        <v>179</v>
      </c>
      <c r="B826" s="207" t="s">
        <v>265</v>
      </c>
      <c r="C826" s="207" t="s">
        <v>153</v>
      </c>
      <c r="D826" s="208" t="s">
        <v>123</v>
      </c>
      <c r="E826" s="209" t="s">
        <v>237</v>
      </c>
      <c r="F826" s="210" t="s">
        <v>129</v>
      </c>
      <c r="G826" s="210" t="s">
        <v>326</v>
      </c>
      <c r="H826" s="211" t="s">
        <v>829</v>
      </c>
      <c r="I826" s="211" t="s">
        <v>180</v>
      </c>
      <c r="J826" s="205">
        <f t="shared" si="338"/>
        <v>50</v>
      </c>
      <c r="K826" s="205">
        <f t="shared" si="338"/>
        <v>0</v>
      </c>
      <c r="L826" s="205">
        <f t="shared" si="338"/>
        <v>0</v>
      </c>
      <c r="M826" s="205">
        <f t="shared" si="338"/>
        <v>0</v>
      </c>
      <c r="N826" s="205">
        <f t="shared" si="338"/>
        <v>50</v>
      </c>
      <c r="O826" s="205">
        <f t="shared" si="338"/>
        <v>0</v>
      </c>
      <c r="P826" s="205">
        <f t="shared" si="338"/>
        <v>0</v>
      </c>
      <c r="Q826" s="205">
        <f t="shared" si="338"/>
        <v>0</v>
      </c>
      <c r="R826" s="205">
        <f t="shared" si="338"/>
        <v>50</v>
      </c>
      <c r="S826" s="12"/>
      <c r="T826" s="13"/>
    </row>
    <row r="827" spans="1:20" s="14" customFormat="1" ht="34.9" hidden="1" customHeight="1">
      <c r="A827" s="4" t="s">
        <v>830</v>
      </c>
      <c r="B827" s="280"/>
      <c r="C827" s="280"/>
      <c r="D827" s="281"/>
      <c r="E827" s="281"/>
      <c r="F827" s="282"/>
      <c r="G827" s="282"/>
      <c r="H827" s="206"/>
      <c r="I827" s="195" t="s">
        <v>290</v>
      </c>
      <c r="J827" s="205">
        <v>50</v>
      </c>
      <c r="K827" s="205"/>
      <c r="L827" s="205"/>
      <c r="M827" s="205"/>
      <c r="N827" s="2">
        <f>SUM(J827:M827)</f>
        <v>50</v>
      </c>
      <c r="O827" s="205"/>
      <c r="P827" s="205"/>
      <c r="Q827" s="205"/>
      <c r="R827" s="2">
        <v>50</v>
      </c>
      <c r="S827" s="12"/>
      <c r="T827" s="13"/>
    </row>
    <row r="828" spans="1:20" s="25" customFormat="1" ht="42.75" customHeight="1">
      <c r="A828" s="122" t="s">
        <v>446</v>
      </c>
      <c r="B828" s="80" t="s">
        <v>265</v>
      </c>
      <c r="C828" s="80" t="s">
        <v>153</v>
      </c>
      <c r="D828" s="87" t="s">
        <v>123</v>
      </c>
      <c r="E828" s="28" t="s">
        <v>237</v>
      </c>
      <c r="F828" s="29" t="s">
        <v>216</v>
      </c>
      <c r="G828" s="29" t="s">
        <v>326</v>
      </c>
      <c r="H828" s="1" t="s">
        <v>327</v>
      </c>
      <c r="I828" s="24"/>
      <c r="J828" s="32">
        <f>J837+J841+J833+J829</f>
        <v>16324.1</v>
      </c>
      <c r="K828" s="32">
        <f>K837+K841+K833+K829</f>
        <v>-1002.8000000000002</v>
      </c>
      <c r="L828" s="32">
        <f t="shared" ref="L828:R828" si="339">L837+L841+L833+L829</f>
        <v>0</v>
      </c>
      <c r="M828" s="32">
        <f t="shared" si="339"/>
        <v>18916.7</v>
      </c>
      <c r="N828" s="32">
        <f t="shared" si="339"/>
        <v>34238</v>
      </c>
      <c r="O828" s="32">
        <f t="shared" si="339"/>
        <v>0</v>
      </c>
      <c r="P828" s="32">
        <f t="shared" si="339"/>
        <v>0</v>
      </c>
      <c r="Q828" s="32">
        <f t="shared" si="339"/>
        <v>0</v>
      </c>
      <c r="R828" s="32">
        <f t="shared" si="339"/>
        <v>41087.300000000003</v>
      </c>
      <c r="S828" s="12"/>
      <c r="T828" s="13"/>
    </row>
    <row r="829" spans="1:20" s="25" customFormat="1" ht="60" hidden="1" customHeight="1">
      <c r="A829" s="122"/>
      <c r="B829" s="80"/>
      <c r="C829" s="86"/>
      <c r="D829" s="28"/>
      <c r="E829" s="28"/>
      <c r="F829" s="29"/>
      <c r="G829" s="29"/>
      <c r="H829" s="1"/>
      <c r="I829" s="1"/>
      <c r="J829" s="32"/>
      <c r="K829" s="32"/>
      <c r="L829" s="32"/>
      <c r="M829" s="32"/>
      <c r="N829" s="32"/>
      <c r="O829" s="32"/>
      <c r="P829" s="32"/>
      <c r="Q829" s="32"/>
      <c r="R829" s="32"/>
      <c r="S829" s="12"/>
      <c r="T829" s="13"/>
    </row>
    <row r="830" spans="1:20" s="25" customFormat="1" ht="27" hidden="1" customHeight="1">
      <c r="A830" s="122"/>
      <c r="B830" s="16"/>
      <c r="C830" s="80"/>
      <c r="D830" s="87"/>
      <c r="E830" s="28"/>
      <c r="F830" s="29"/>
      <c r="G830" s="29"/>
      <c r="H830" s="1"/>
      <c r="I830" s="1"/>
      <c r="J830" s="32"/>
      <c r="K830" s="32"/>
      <c r="L830" s="32"/>
      <c r="M830" s="32"/>
      <c r="N830" s="32"/>
      <c r="O830" s="32"/>
      <c r="P830" s="32"/>
      <c r="Q830" s="32"/>
      <c r="R830" s="32"/>
      <c r="S830" s="12"/>
      <c r="T830" s="13"/>
    </row>
    <row r="831" spans="1:20" s="25" customFormat="1" ht="14.25" hidden="1" customHeight="1">
      <c r="A831" s="126"/>
      <c r="B831" s="207"/>
      <c r="C831" s="207"/>
      <c r="D831" s="208"/>
      <c r="E831" s="209"/>
      <c r="F831" s="210"/>
      <c r="G831" s="210"/>
      <c r="H831" s="211"/>
      <c r="I831" s="211"/>
      <c r="J831" s="32"/>
      <c r="K831" s="32"/>
      <c r="L831" s="32"/>
      <c r="M831" s="32"/>
      <c r="N831" s="32"/>
      <c r="O831" s="32"/>
      <c r="P831" s="32"/>
      <c r="Q831" s="32"/>
      <c r="R831" s="32"/>
      <c r="S831" s="12"/>
      <c r="T831" s="13"/>
    </row>
    <row r="832" spans="1:20" s="15" customFormat="1" ht="13.5" hidden="1" customHeight="1">
      <c r="A832" s="138"/>
      <c r="B832" s="38"/>
      <c r="C832" s="38"/>
      <c r="D832" s="39"/>
      <c r="E832" s="39"/>
      <c r="F832" s="194"/>
      <c r="G832" s="194"/>
      <c r="H832" s="195"/>
      <c r="I832" s="195"/>
      <c r="J832" s="32"/>
      <c r="K832" s="32"/>
      <c r="L832" s="32"/>
      <c r="M832" s="32"/>
      <c r="N832" s="2"/>
      <c r="O832" s="32"/>
      <c r="P832" s="32"/>
      <c r="Q832" s="32"/>
      <c r="R832" s="2"/>
      <c r="S832" s="12"/>
      <c r="T832" s="13"/>
    </row>
    <row r="833" spans="1:20" s="25" customFormat="1" ht="63.75" hidden="1" customHeight="1">
      <c r="A833" s="140"/>
      <c r="B833" s="80"/>
      <c r="C833" s="86"/>
      <c r="D833" s="28"/>
      <c r="E833" s="28"/>
      <c r="F833" s="29"/>
      <c r="G833" s="29"/>
      <c r="H833" s="1"/>
      <c r="I833" s="1"/>
      <c r="J833" s="32"/>
      <c r="K833" s="32"/>
      <c r="L833" s="32"/>
      <c r="M833" s="32"/>
      <c r="N833" s="32"/>
      <c r="O833" s="32"/>
      <c r="P833" s="32"/>
      <c r="Q833" s="32"/>
      <c r="R833" s="32"/>
      <c r="S833" s="12"/>
      <c r="T833" s="13"/>
    </row>
    <row r="834" spans="1:20" s="25" customFormat="1" ht="29.25" hidden="1" customHeight="1">
      <c r="A834" s="122"/>
      <c r="B834" s="16"/>
      <c r="C834" s="80"/>
      <c r="D834" s="87"/>
      <c r="E834" s="28"/>
      <c r="F834" s="29"/>
      <c r="G834" s="29"/>
      <c r="H834" s="1"/>
      <c r="I834" s="1"/>
      <c r="J834" s="32"/>
      <c r="K834" s="32"/>
      <c r="L834" s="32"/>
      <c r="M834" s="32"/>
      <c r="N834" s="32"/>
      <c r="O834" s="32"/>
      <c r="P834" s="32"/>
      <c r="Q834" s="32"/>
      <c r="R834" s="32"/>
      <c r="S834" s="12"/>
      <c r="T834" s="13"/>
    </row>
    <row r="835" spans="1:20" s="25" customFormat="1" ht="13.5" hidden="1" customHeight="1">
      <c r="A835" s="247"/>
      <c r="B835" s="207"/>
      <c r="C835" s="207"/>
      <c r="D835" s="208"/>
      <c r="E835" s="209"/>
      <c r="F835" s="210"/>
      <c r="G835" s="210"/>
      <c r="H835" s="211"/>
      <c r="I835" s="211"/>
      <c r="J835" s="32"/>
      <c r="K835" s="32"/>
      <c r="L835" s="32"/>
      <c r="M835" s="32"/>
      <c r="N835" s="32"/>
      <c r="O835" s="32"/>
      <c r="P835" s="32"/>
      <c r="Q835" s="32"/>
      <c r="R835" s="32"/>
      <c r="S835" s="12"/>
      <c r="T835" s="13"/>
    </row>
    <row r="836" spans="1:20" s="25" customFormat="1" ht="13.5" hidden="1" customHeight="1">
      <c r="A836" s="138"/>
      <c r="B836" s="280"/>
      <c r="C836" s="280"/>
      <c r="D836" s="281"/>
      <c r="E836" s="281"/>
      <c r="F836" s="282"/>
      <c r="G836" s="282"/>
      <c r="H836" s="206"/>
      <c r="I836" s="195"/>
      <c r="J836" s="32"/>
      <c r="K836" s="32"/>
      <c r="L836" s="32"/>
      <c r="M836" s="32"/>
      <c r="N836" s="2"/>
      <c r="O836" s="32"/>
      <c r="P836" s="32"/>
      <c r="Q836" s="32"/>
      <c r="R836" s="2"/>
      <c r="S836" s="12"/>
      <c r="T836" s="13"/>
    </row>
    <row r="837" spans="1:20" s="19" customFormat="1" ht="15" customHeight="1">
      <c r="A837" s="122" t="s">
        <v>728</v>
      </c>
      <c r="B837" s="80" t="s">
        <v>265</v>
      </c>
      <c r="C837" s="86" t="s">
        <v>153</v>
      </c>
      <c r="D837" s="28" t="s">
        <v>123</v>
      </c>
      <c r="E837" s="28" t="s">
        <v>237</v>
      </c>
      <c r="F837" s="29" t="s">
        <v>216</v>
      </c>
      <c r="G837" s="29" t="s">
        <v>326</v>
      </c>
      <c r="H837" s="1" t="s">
        <v>25</v>
      </c>
      <c r="I837" s="1"/>
      <c r="J837" s="32">
        <f t="shared" ref="J837:R839" si="340">J838</f>
        <v>0</v>
      </c>
      <c r="K837" s="32">
        <f t="shared" si="340"/>
        <v>0</v>
      </c>
      <c r="L837" s="32">
        <f t="shared" si="340"/>
        <v>0</v>
      </c>
      <c r="M837" s="32">
        <f t="shared" si="340"/>
        <v>18916.7</v>
      </c>
      <c r="N837" s="32">
        <f t="shared" si="340"/>
        <v>18916.7</v>
      </c>
      <c r="O837" s="32">
        <f t="shared" si="340"/>
        <v>0</v>
      </c>
      <c r="P837" s="32">
        <f t="shared" si="340"/>
        <v>0</v>
      </c>
      <c r="Q837" s="32">
        <f t="shared" si="340"/>
        <v>0</v>
      </c>
      <c r="R837" s="32">
        <f t="shared" si="340"/>
        <v>19936.099999999999</v>
      </c>
      <c r="S837" s="12"/>
      <c r="T837" s="13"/>
    </row>
    <row r="838" spans="1:20" s="85" customFormat="1" ht="24" customHeight="1">
      <c r="A838" s="122" t="s">
        <v>177</v>
      </c>
      <c r="B838" s="16" t="s">
        <v>265</v>
      </c>
      <c r="C838" s="80" t="s">
        <v>153</v>
      </c>
      <c r="D838" s="87" t="s">
        <v>123</v>
      </c>
      <c r="E838" s="28" t="s">
        <v>237</v>
      </c>
      <c r="F838" s="29" t="s">
        <v>216</v>
      </c>
      <c r="G838" s="29" t="s">
        <v>326</v>
      </c>
      <c r="H838" s="1" t="s">
        <v>25</v>
      </c>
      <c r="I838" s="1" t="s">
        <v>178</v>
      </c>
      <c r="J838" s="32">
        <f t="shared" si="340"/>
        <v>0</v>
      </c>
      <c r="K838" s="32">
        <f t="shared" si="340"/>
        <v>0</v>
      </c>
      <c r="L838" s="32">
        <f t="shared" si="340"/>
        <v>0</v>
      </c>
      <c r="M838" s="32">
        <f t="shared" si="340"/>
        <v>18916.7</v>
      </c>
      <c r="N838" s="32">
        <f t="shared" si="340"/>
        <v>18916.7</v>
      </c>
      <c r="O838" s="32">
        <f t="shared" si="340"/>
        <v>0</v>
      </c>
      <c r="P838" s="32">
        <f t="shared" si="340"/>
        <v>0</v>
      </c>
      <c r="Q838" s="32">
        <f t="shared" si="340"/>
        <v>0</v>
      </c>
      <c r="R838" s="32">
        <f t="shared" si="340"/>
        <v>19936.099999999999</v>
      </c>
      <c r="S838" s="12"/>
      <c r="T838" s="13"/>
    </row>
    <row r="839" spans="1:20" s="26" customFormat="1" ht="15.75" customHeight="1">
      <c r="A839" s="126" t="s">
        <v>179</v>
      </c>
      <c r="B839" s="207" t="s">
        <v>265</v>
      </c>
      <c r="C839" s="207" t="s">
        <v>153</v>
      </c>
      <c r="D839" s="208" t="s">
        <v>123</v>
      </c>
      <c r="E839" s="209" t="s">
        <v>237</v>
      </c>
      <c r="F839" s="210" t="s">
        <v>216</v>
      </c>
      <c r="G839" s="210" t="s">
        <v>326</v>
      </c>
      <c r="H839" s="211" t="s">
        <v>25</v>
      </c>
      <c r="I839" s="211" t="s">
        <v>180</v>
      </c>
      <c r="J839" s="205">
        <f t="shared" si="340"/>
        <v>0</v>
      </c>
      <c r="K839" s="205">
        <f t="shared" si="340"/>
        <v>0</v>
      </c>
      <c r="L839" s="205">
        <f t="shared" si="340"/>
        <v>0</v>
      </c>
      <c r="M839" s="205">
        <f t="shared" si="340"/>
        <v>18916.7</v>
      </c>
      <c r="N839" s="205">
        <f t="shared" si="340"/>
        <v>18916.7</v>
      </c>
      <c r="O839" s="205">
        <f t="shared" si="340"/>
        <v>0</v>
      </c>
      <c r="P839" s="205">
        <f t="shared" si="340"/>
        <v>0</v>
      </c>
      <c r="Q839" s="205">
        <f t="shared" si="340"/>
        <v>0</v>
      </c>
      <c r="R839" s="205">
        <f t="shared" si="340"/>
        <v>19936.099999999999</v>
      </c>
      <c r="S839" s="12"/>
      <c r="T839" s="13"/>
    </row>
    <row r="840" spans="1:20" s="14" customFormat="1" ht="14.25" hidden="1" customHeight="1">
      <c r="A840" s="138" t="s">
        <v>430</v>
      </c>
      <c r="B840" s="280"/>
      <c r="C840" s="280"/>
      <c r="D840" s="281"/>
      <c r="E840" s="281"/>
      <c r="F840" s="282"/>
      <c r="G840" s="282"/>
      <c r="H840" s="206"/>
      <c r="I840" s="195" t="s">
        <v>412</v>
      </c>
      <c r="J840" s="205"/>
      <c r="K840" s="205"/>
      <c r="L840" s="205"/>
      <c r="M840" s="205">
        <v>18916.7</v>
      </c>
      <c r="N840" s="2">
        <f>SUM(J840:M840)</f>
        <v>18916.7</v>
      </c>
      <c r="O840" s="205"/>
      <c r="P840" s="205"/>
      <c r="Q840" s="205"/>
      <c r="R840" s="2">
        <v>19936.099999999999</v>
      </c>
      <c r="S840" s="12"/>
      <c r="T840" s="13"/>
    </row>
    <row r="841" spans="1:20" s="25" customFormat="1" ht="17.25" customHeight="1">
      <c r="A841" s="122" t="s">
        <v>176</v>
      </c>
      <c r="B841" s="80" t="s">
        <v>265</v>
      </c>
      <c r="C841" s="80" t="s">
        <v>153</v>
      </c>
      <c r="D841" s="87" t="s">
        <v>123</v>
      </c>
      <c r="E841" s="28" t="s">
        <v>237</v>
      </c>
      <c r="F841" s="29" t="s">
        <v>216</v>
      </c>
      <c r="G841" s="29" t="s">
        <v>326</v>
      </c>
      <c r="H841" s="1" t="s">
        <v>336</v>
      </c>
      <c r="I841" s="1"/>
      <c r="J841" s="32">
        <f>J842</f>
        <v>16324.1</v>
      </c>
      <c r="K841" s="32">
        <f>K842</f>
        <v>-1002.8000000000002</v>
      </c>
      <c r="L841" s="32">
        <f t="shared" ref="L841:R841" si="341">L842</f>
        <v>0</v>
      </c>
      <c r="M841" s="32">
        <f t="shared" si="341"/>
        <v>0</v>
      </c>
      <c r="N841" s="32">
        <f t="shared" si="341"/>
        <v>15321.3</v>
      </c>
      <c r="O841" s="32">
        <f t="shared" si="341"/>
        <v>0</v>
      </c>
      <c r="P841" s="32">
        <f t="shared" si="341"/>
        <v>0</v>
      </c>
      <c r="Q841" s="32">
        <f t="shared" si="341"/>
        <v>0</v>
      </c>
      <c r="R841" s="32">
        <f t="shared" si="341"/>
        <v>21151.200000000001</v>
      </c>
      <c r="S841" s="12"/>
      <c r="T841" s="13"/>
    </row>
    <row r="842" spans="1:20" s="25" customFormat="1" ht="24">
      <c r="A842" s="122" t="s">
        <v>177</v>
      </c>
      <c r="B842" s="80" t="s">
        <v>265</v>
      </c>
      <c r="C842" s="80" t="s">
        <v>153</v>
      </c>
      <c r="D842" s="87" t="s">
        <v>123</v>
      </c>
      <c r="E842" s="28" t="s">
        <v>237</v>
      </c>
      <c r="F842" s="29" t="s">
        <v>216</v>
      </c>
      <c r="G842" s="29" t="s">
        <v>326</v>
      </c>
      <c r="H842" s="1" t="s">
        <v>336</v>
      </c>
      <c r="I842" s="1" t="s">
        <v>178</v>
      </c>
      <c r="J842" s="32">
        <f>J843+J852</f>
        <v>16324.1</v>
      </c>
      <c r="K842" s="32">
        <f>K843+K852</f>
        <v>-1002.8000000000002</v>
      </c>
      <c r="L842" s="32">
        <f t="shared" ref="L842:R842" si="342">L843+L852</f>
        <v>0</v>
      </c>
      <c r="M842" s="32">
        <f t="shared" si="342"/>
        <v>0</v>
      </c>
      <c r="N842" s="32">
        <f t="shared" si="342"/>
        <v>15321.3</v>
      </c>
      <c r="O842" s="32">
        <f t="shared" si="342"/>
        <v>0</v>
      </c>
      <c r="P842" s="32">
        <f t="shared" si="342"/>
        <v>0</v>
      </c>
      <c r="Q842" s="32">
        <f t="shared" si="342"/>
        <v>0</v>
      </c>
      <c r="R842" s="32">
        <f t="shared" si="342"/>
        <v>21151.200000000001</v>
      </c>
      <c r="S842" s="12"/>
      <c r="T842" s="13"/>
    </row>
    <row r="843" spans="1:20" s="292" customFormat="1" ht="15" customHeight="1">
      <c r="A843" s="126" t="s">
        <v>179</v>
      </c>
      <c r="B843" s="207" t="s">
        <v>265</v>
      </c>
      <c r="C843" s="207" t="s">
        <v>153</v>
      </c>
      <c r="D843" s="208" t="s">
        <v>123</v>
      </c>
      <c r="E843" s="209" t="s">
        <v>237</v>
      </c>
      <c r="F843" s="210" t="s">
        <v>216</v>
      </c>
      <c r="G843" s="210" t="s">
        <v>326</v>
      </c>
      <c r="H843" s="211" t="s">
        <v>336</v>
      </c>
      <c r="I843" s="211" t="s">
        <v>180</v>
      </c>
      <c r="J843" s="205">
        <f>J844+J847</f>
        <v>10437.1</v>
      </c>
      <c r="K843" s="205">
        <f>K844+K847</f>
        <v>-376</v>
      </c>
      <c r="L843" s="205">
        <f t="shared" ref="L843:R843" si="343">L844+L847</f>
        <v>0</v>
      </c>
      <c r="M843" s="205">
        <f t="shared" si="343"/>
        <v>0</v>
      </c>
      <c r="N843" s="205">
        <f t="shared" si="343"/>
        <v>10061.1</v>
      </c>
      <c r="O843" s="205">
        <f t="shared" si="343"/>
        <v>0</v>
      </c>
      <c r="P843" s="205">
        <f t="shared" si="343"/>
        <v>0</v>
      </c>
      <c r="Q843" s="205">
        <f t="shared" si="343"/>
        <v>0</v>
      </c>
      <c r="R843" s="205">
        <f t="shared" si="343"/>
        <v>12707.6</v>
      </c>
      <c r="S843" s="12"/>
      <c r="T843" s="13"/>
    </row>
    <row r="844" spans="1:20" s="293" customFormat="1" ht="22.5" hidden="1" customHeight="1">
      <c r="A844" s="138" t="s">
        <v>659</v>
      </c>
      <c r="B844" s="5"/>
      <c r="C844" s="5"/>
      <c r="D844" s="6"/>
      <c r="E844" s="7"/>
      <c r="F844" s="8"/>
      <c r="G844" s="8"/>
      <c r="H844" s="9"/>
      <c r="I844" s="47" t="s">
        <v>412</v>
      </c>
      <c r="J844" s="2">
        <f>J845+J846</f>
        <v>9721.1</v>
      </c>
      <c r="K844" s="2">
        <f>K845+K846</f>
        <v>0</v>
      </c>
      <c r="L844" s="2">
        <f t="shared" ref="L844:R844" si="344">L845+L846</f>
        <v>0</v>
      </c>
      <c r="M844" s="2">
        <f t="shared" si="344"/>
        <v>0</v>
      </c>
      <c r="N844" s="2">
        <f t="shared" si="344"/>
        <v>9721.1</v>
      </c>
      <c r="O844" s="2">
        <f t="shared" si="344"/>
        <v>0</v>
      </c>
      <c r="P844" s="2">
        <f t="shared" si="344"/>
        <v>0</v>
      </c>
      <c r="Q844" s="2">
        <f t="shared" si="344"/>
        <v>0</v>
      </c>
      <c r="R844" s="2">
        <f t="shared" si="344"/>
        <v>12673</v>
      </c>
      <c r="S844" s="12"/>
      <c r="T844" s="13"/>
    </row>
    <row r="845" spans="1:20" s="293" customFormat="1" ht="15" hidden="1" customHeight="1">
      <c r="A845" s="138" t="s">
        <v>660</v>
      </c>
      <c r="B845" s="5"/>
      <c r="C845" s="5"/>
      <c r="D845" s="6"/>
      <c r="E845" s="7"/>
      <c r="F845" s="8"/>
      <c r="G845" s="8"/>
      <c r="H845" s="9"/>
      <c r="I845" s="9"/>
      <c r="J845" s="11">
        <v>7609.6</v>
      </c>
      <c r="K845" s="11"/>
      <c r="L845" s="11"/>
      <c r="M845" s="11"/>
      <c r="N845" s="2">
        <f>SUM(J845:M845)</f>
        <v>7609.6</v>
      </c>
      <c r="O845" s="11"/>
      <c r="P845" s="11"/>
      <c r="Q845" s="11"/>
      <c r="R845" s="2">
        <v>10378.1</v>
      </c>
      <c r="S845" s="12"/>
      <c r="T845" s="13"/>
    </row>
    <row r="846" spans="1:20" s="293" customFormat="1" ht="15" hidden="1" customHeight="1">
      <c r="A846" s="138" t="s">
        <v>661</v>
      </c>
      <c r="B846" s="5"/>
      <c r="C846" s="5"/>
      <c r="D846" s="6"/>
      <c r="E846" s="7"/>
      <c r="F846" s="8"/>
      <c r="G846" s="8"/>
      <c r="H846" s="9"/>
      <c r="I846" s="9"/>
      <c r="J846" s="11">
        <v>2111.5</v>
      </c>
      <c r="K846" s="11"/>
      <c r="L846" s="11"/>
      <c r="M846" s="11"/>
      <c r="N846" s="2">
        <f>SUM(J846:M846)</f>
        <v>2111.5</v>
      </c>
      <c r="O846" s="11"/>
      <c r="P846" s="11"/>
      <c r="Q846" s="11"/>
      <c r="R846" s="2">
        <v>2294.9</v>
      </c>
      <c r="S846" s="12"/>
      <c r="T846" s="13"/>
    </row>
    <row r="847" spans="1:20" s="293" customFormat="1" ht="13.5" hidden="1" customHeight="1">
      <c r="A847" s="294" t="s">
        <v>662</v>
      </c>
      <c r="B847" s="5"/>
      <c r="C847" s="5"/>
      <c r="D847" s="6"/>
      <c r="E847" s="7"/>
      <c r="F847" s="8"/>
      <c r="G847" s="8"/>
      <c r="H847" s="9"/>
      <c r="I847" s="47" t="s">
        <v>290</v>
      </c>
      <c r="J847" s="32">
        <f>J848+J851+J850+J849</f>
        <v>716</v>
      </c>
      <c r="K847" s="32">
        <f>K848+K851+K850+K849</f>
        <v>-376</v>
      </c>
      <c r="L847" s="32">
        <f t="shared" ref="L847:R847" si="345">L848+L851+L850+L849</f>
        <v>0</v>
      </c>
      <c r="M847" s="32">
        <f t="shared" si="345"/>
        <v>0</v>
      </c>
      <c r="N847" s="32">
        <f t="shared" si="345"/>
        <v>340</v>
      </c>
      <c r="O847" s="32">
        <f t="shared" si="345"/>
        <v>0</v>
      </c>
      <c r="P847" s="32">
        <f t="shared" si="345"/>
        <v>0</v>
      </c>
      <c r="Q847" s="32">
        <f t="shared" si="345"/>
        <v>0</v>
      </c>
      <c r="R847" s="32">
        <f t="shared" si="345"/>
        <v>34.6</v>
      </c>
      <c r="S847" s="12"/>
      <c r="T847" s="13"/>
    </row>
    <row r="848" spans="1:20" s="295" customFormat="1" ht="13.5" hidden="1" customHeight="1">
      <c r="A848" s="139" t="s">
        <v>831</v>
      </c>
      <c r="B848" s="260"/>
      <c r="C848" s="260"/>
      <c r="D848" s="261"/>
      <c r="E848" s="262"/>
      <c r="F848" s="263"/>
      <c r="G848" s="263"/>
      <c r="H848" s="264"/>
      <c r="I848" s="264" t="s">
        <v>290</v>
      </c>
      <c r="J848" s="239"/>
      <c r="K848" s="239"/>
      <c r="L848" s="239"/>
      <c r="M848" s="239"/>
      <c r="N848" s="2">
        <f>SUM(J848:M848)</f>
        <v>0</v>
      </c>
      <c r="O848" s="239"/>
      <c r="P848" s="239"/>
      <c r="Q848" s="239"/>
      <c r="R848" s="2">
        <v>34.6</v>
      </c>
      <c r="S848" s="12"/>
      <c r="T848" s="13"/>
    </row>
    <row r="849" spans="1:20" s="295" customFormat="1" ht="13.5" hidden="1" customHeight="1">
      <c r="A849" s="63"/>
      <c r="B849" s="260"/>
      <c r="C849" s="260"/>
      <c r="D849" s="261"/>
      <c r="E849" s="262"/>
      <c r="F849" s="263"/>
      <c r="G849" s="263"/>
      <c r="H849" s="264"/>
      <c r="I849" s="264" t="s">
        <v>290</v>
      </c>
      <c r="J849" s="239">
        <v>340</v>
      </c>
      <c r="K849" s="239"/>
      <c r="L849" s="239"/>
      <c r="M849" s="239"/>
      <c r="N849" s="2">
        <f>SUM(J849:M849)</f>
        <v>340</v>
      </c>
      <c r="O849" s="239"/>
      <c r="P849" s="239"/>
      <c r="Q849" s="239"/>
      <c r="R849" s="2"/>
      <c r="S849" s="12"/>
      <c r="T849" s="13"/>
    </row>
    <row r="850" spans="1:20" s="295" customFormat="1" ht="13.5" hidden="1" customHeight="1">
      <c r="A850" s="63"/>
      <c r="B850" s="260"/>
      <c r="C850" s="260"/>
      <c r="D850" s="261"/>
      <c r="E850" s="262"/>
      <c r="F850" s="263"/>
      <c r="G850" s="263"/>
      <c r="H850" s="264"/>
      <c r="I850" s="264" t="s">
        <v>290</v>
      </c>
      <c r="J850" s="239">
        <v>376</v>
      </c>
      <c r="K850" s="239">
        <v>-376</v>
      </c>
      <c r="L850" s="239"/>
      <c r="M850" s="239"/>
      <c r="N850" s="2">
        <f>SUM(J850:M850)</f>
        <v>0</v>
      </c>
      <c r="O850" s="239"/>
      <c r="P850" s="239"/>
      <c r="Q850" s="239"/>
      <c r="R850" s="2"/>
      <c r="S850" s="12"/>
      <c r="T850" s="13"/>
    </row>
    <row r="851" spans="1:20" s="295" customFormat="1" ht="13.5" hidden="1" customHeight="1">
      <c r="A851" s="275"/>
      <c r="B851" s="260"/>
      <c r="C851" s="260"/>
      <c r="D851" s="261"/>
      <c r="E851" s="262"/>
      <c r="F851" s="263"/>
      <c r="G851" s="394"/>
      <c r="H851" s="395"/>
      <c r="I851" s="264" t="s">
        <v>290</v>
      </c>
      <c r="J851" s="239"/>
      <c r="K851" s="239"/>
      <c r="L851" s="239"/>
      <c r="M851" s="239"/>
      <c r="N851" s="2">
        <f>SUM(J851:M851)</f>
        <v>0</v>
      </c>
      <c r="O851" s="239"/>
      <c r="P851" s="239"/>
      <c r="Q851" s="239"/>
      <c r="R851" s="2"/>
      <c r="S851" s="12"/>
      <c r="T851" s="13"/>
    </row>
    <row r="852" spans="1:20" s="292" customFormat="1" ht="14.25" customHeight="1">
      <c r="A852" s="247" t="s">
        <v>271</v>
      </c>
      <c r="B852" s="207" t="s">
        <v>265</v>
      </c>
      <c r="C852" s="207" t="s">
        <v>153</v>
      </c>
      <c r="D852" s="208" t="s">
        <v>123</v>
      </c>
      <c r="E852" s="209" t="s">
        <v>237</v>
      </c>
      <c r="F852" s="210" t="s">
        <v>216</v>
      </c>
      <c r="G852" s="210" t="s">
        <v>326</v>
      </c>
      <c r="H852" s="211" t="s">
        <v>336</v>
      </c>
      <c r="I852" s="211" t="s">
        <v>272</v>
      </c>
      <c r="J852" s="205">
        <f>J853+J854</f>
        <v>5887</v>
      </c>
      <c r="K852" s="205">
        <f>K853+K854</f>
        <v>-626.80000000000018</v>
      </c>
      <c r="L852" s="205">
        <f t="shared" ref="L852:R852" si="346">L853+L854</f>
        <v>0</v>
      </c>
      <c r="M852" s="205">
        <f t="shared" si="346"/>
        <v>0</v>
      </c>
      <c r="N852" s="205">
        <f t="shared" si="346"/>
        <v>5260.2</v>
      </c>
      <c r="O852" s="205">
        <f t="shared" si="346"/>
        <v>0</v>
      </c>
      <c r="P852" s="205">
        <f t="shared" si="346"/>
        <v>0</v>
      </c>
      <c r="Q852" s="205">
        <f t="shared" si="346"/>
        <v>0</v>
      </c>
      <c r="R852" s="205">
        <f t="shared" si="346"/>
        <v>8443.6</v>
      </c>
      <c r="S852" s="12"/>
      <c r="T852" s="13"/>
    </row>
    <row r="853" spans="1:20" s="232" customFormat="1" ht="15" hidden="1" customHeight="1">
      <c r="A853" s="296" t="s">
        <v>273</v>
      </c>
      <c r="B853" s="50"/>
      <c r="C853" s="50"/>
      <c r="D853" s="51"/>
      <c r="E853" s="51"/>
      <c r="F853" s="52"/>
      <c r="G853" s="52"/>
      <c r="H853" s="53"/>
      <c r="I853" s="195" t="s">
        <v>413</v>
      </c>
      <c r="J853" s="2">
        <f>5958.3-71.3</f>
        <v>5887</v>
      </c>
      <c r="K853" s="2">
        <f>5260.2-J853</f>
        <v>-626.80000000000018</v>
      </c>
      <c r="L853" s="2"/>
      <c r="M853" s="2"/>
      <c r="N853" s="2">
        <f>SUM(J853:M853)</f>
        <v>5260.2</v>
      </c>
      <c r="O853" s="2"/>
      <c r="P853" s="2"/>
      <c r="Q853" s="2"/>
      <c r="R853" s="2">
        <v>7348.6</v>
      </c>
      <c r="S853" s="12"/>
      <c r="T853" s="13"/>
    </row>
    <row r="854" spans="1:20" s="232" customFormat="1" ht="15" hidden="1" customHeight="1">
      <c r="A854" s="296" t="s">
        <v>832</v>
      </c>
      <c r="B854" s="50"/>
      <c r="C854" s="50"/>
      <c r="D854" s="51"/>
      <c r="E854" s="51"/>
      <c r="F854" s="52"/>
      <c r="G854" s="52"/>
      <c r="H854" s="53"/>
      <c r="I854" s="195" t="s">
        <v>49</v>
      </c>
      <c r="J854" s="2"/>
      <c r="K854" s="2"/>
      <c r="L854" s="2"/>
      <c r="M854" s="2"/>
      <c r="N854" s="2">
        <f>SUM(J854:M854)</f>
        <v>0</v>
      </c>
      <c r="O854" s="2"/>
      <c r="P854" s="2"/>
      <c r="Q854" s="2"/>
      <c r="R854" s="2">
        <v>1095</v>
      </c>
      <c r="S854" s="12"/>
      <c r="T854" s="13"/>
    </row>
    <row r="855" spans="1:20" s="26" customFormat="1" ht="38.25" customHeight="1">
      <c r="A855" s="121" t="s">
        <v>663</v>
      </c>
      <c r="B855" s="77" t="s">
        <v>265</v>
      </c>
      <c r="C855" s="77" t="s">
        <v>153</v>
      </c>
      <c r="D855" s="196" t="s">
        <v>123</v>
      </c>
      <c r="E855" s="22" t="s">
        <v>162</v>
      </c>
      <c r="F855" s="23" t="s">
        <v>114</v>
      </c>
      <c r="G855" s="23" t="s">
        <v>326</v>
      </c>
      <c r="H855" s="24" t="s">
        <v>327</v>
      </c>
      <c r="I855" s="24"/>
      <c r="J855" s="35">
        <f>J856+J860+J864</f>
        <v>28540.199999999997</v>
      </c>
      <c r="K855" s="35">
        <f>K856+K860+K864</f>
        <v>180</v>
      </c>
      <c r="L855" s="35">
        <f t="shared" ref="L855:R855" si="347">L856+L860+L864</f>
        <v>-250</v>
      </c>
      <c r="M855" s="35">
        <f t="shared" si="347"/>
        <v>0</v>
      </c>
      <c r="N855" s="35">
        <f t="shared" si="347"/>
        <v>28470.199999999997</v>
      </c>
      <c r="O855" s="35">
        <f t="shared" si="347"/>
        <v>0</v>
      </c>
      <c r="P855" s="35">
        <f t="shared" si="347"/>
        <v>0</v>
      </c>
      <c r="Q855" s="35">
        <f t="shared" si="347"/>
        <v>0</v>
      </c>
      <c r="R855" s="35">
        <f t="shared" si="347"/>
        <v>33964.400000000001</v>
      </c>
      <c r="S855" s="12"/>
      <c r="T855" s="13"/>
    </row>
    <row r="856" spans="1:20" s="26" customFormat="1" ht="65.25" hidden="1" customHeight="1">
      <c r="A856" s="122"/>
      <c r="B856" s="80"/>
      <c r="C856" s="80"/>
      <c r="D856" s="87"/>
      <c r="E856" s="114"/>
      <c r="F856" s="115"/>
      <c r="G856" s="115"/>
      <c r="H856" s="116"/>
      <c r="I856" s="116"/>
      <c r="J856" s="32"/>
      <c r="K856" s="32"/>
      <c r="L856" s="32"/>
      <c r="M856" s="32"/>
      <c r="N856" s="32"/>
      <c r="O856" s="32"/>
      <c r="P856" s="32"/>
      <c r="Q856" s="32"/>
      <c r="R856" s="32"/>
      <c r="S856" s="12"/>
      <c r="T856" s="13"/>
    </row>
    <row r="857" spans="1:20" s="26" customFormat="1" ht="21" hidden="1" customHeight="1">
      <c r="A857" s="122"/>
      <c r="B857" s="80"/>
      <c r="C857" s="80"/>
      <c r="D857" s="87"/>
      <c r="E857" s="28"/>
      <c r="F857" s="29"/>
      <c r="G857" s="29"/>
      <c r="H857" s="1"/>
      <c r="I857" s="1"/>
      <c r="J857" s="32"/>
      <c r="K857" s="32"/>
      <c r="L857" s="32"/>
      <c r="M857" s="32"/>
      <c r="N857" s="32"/>
      <c r="O857" s="32"/>
      <c r="P857" s="32"/>
      <c r="Q857" s="32"/>
      <c r="R857" s="32"/>
      <c r="S857" s="12"/>
      <c r="T857" s="13"/>
    </row>
    <row r="858" spans="1:20" s="26" customFormat="1" ht="21" hidden="1" customHeight="1">
      <c r="A858" s="126"/>
      <c r="B858" s="207"/>
      <c r="C858" s="207"/>
      <c r="D858" s="208"/>
      <c r="E858" s="209"/>
      <c r="F858" s="210"/>
      <c r="G858" s="210"/>
      <c r="H858" s="211"/>
      <c r="I858" s="211"/>
      <c r="J858" s="32"/>
      <c r="K858" s="32"/>
      <c r="L858" s="32"/>
      <c r="M858" s="32"/>
      <c r="N858" s="32"/>
      <c r="O858" s="32"/>
      <c r="P858" s="32"/>
      <c r="Q858" s="32"/>
      <c r="R858" s="32"/>
      <c r="S858" s="12"/>
      <c r="T858" s="13"/>
    </row>
    <row r="859" spans="1:20" s="26" customFormat="1" ht="18.75" hidden="1" customHeight="1">
      <c r="A859" s="276"/>
      <c r="B859" s="5"/>
      <c r="C859" s="5"/>
      <c r="D859" s="6"/>
      <c r="E859" s="7"/>
      <c r="F859" s="366"/>
      <c r="G859" s="366"/>
      <c r="H859" s="9"/>
      <c r="I859" s="9"/>
      <c r="J859" s="35"/>
      <c r="K859" s="35"/>
      <c r="L859" s="35"/>
      <c r="M859" s="32"/>
      <c r="N859" s="2"/>
      <c r="O859" s="35"/>
      <c r="P859" s="35"/>
      <c r="Q859" s="35"/>
      <c r="R859" s="2"/>
      <c r="S859" s="12"/>
      <c r="T859" s="13"/>
    </row>
    <row r="860" spans="1:20" s="26" customFormat="1" ht="63.75" hidden="1" customHeight="1">
      <c r="A860" s="140"/>
      <c r="B860" s="80"/>
      <c r="C860" s="80"/>
      <c r="D860" s="87"/>
      <c r="E860" s="114"/>
      <c r="F860" s="115"/>
      <c r="G860" s="115"/>
      <c r="H860" s="116"/>
      <c r="I860" s="116"/>
      <c r="J860" s="32"/>
      <c r="K860" s="32"/>
      <c r="L860" s="32"/>
      <c r="M860" s="32"/>
      <c r="N860" s="32"/>
      <c r="O860" s="32"/>
      <c r="P860" s="32"/>
      <c r="Q860" s="32"/>
      <c r="R860" s="32"/>
      <c r="S860" s="12"/>
      <c r="T860" s="13"/>
    </row>
    <row r="861" spans="1:20" s="26" customFormat="1" ht="21" hidden="1" customHeight="1">
      <c r="A861" s="122"/>
      <c r="B861" s="80"/>
      <c r="C861" s="80"/>
      <c r="D861" s="87"/>
      <c r="E861" s="28"/>
      <c r="F861" s="29"/>
      <c r="G861" s="29"/>
      <c r="H861" s="1"/>
      <c r="I861" s="1"/>
      <c r="J861" s="32"/>
      <c r="K861" s="32"/>
      <c r="L861" s="32"/>
      <c r="M861" s="32"/>
      <c r="N861" s="32"/>
      <c r="O861" s="32"/>
      <c r="P861" s="32"/>
      <c r="Q861" s="32"/>
      <c r="R861" s="32"/>
      <c r="S861" s="12"/>
      <c r="T861" s="13"/>
    </row>
    <row r="862" spans="1:20" s="26" customFormat="1" ht="16.5" hidden="1" customHeight="1">
      <c r="A862" s="126"/>
      <c r="B862" s="207"/>
      <c r="C862" s="207"/>
      <c r="D862" s="208"/>
      <c r="E862" s="209"/>
      <c r="F862" s="210"/>
      <c r="G862" s="210"/>
      <c r="H862" s="211"/>
      <c r="I862" s="211"/>
      <c r="J862" s="32"/>
      <c r="K862" s="32"/>
      <c r="L862" s="32"/>
      <c r="M862" s="32"/>
      <c r="N862" s="32"/>
      <c r="O862" s="32"/>
      <c r="P862" s="32"/>
      <c r="Q862" s="32"/>
      <c r="R862" s="32"/>
      <c r="S862" s="12"/>
      <c r="T862" s="13"/>
    </row>
    <row r="863" spans="1:20" s="26" customFormat="1" ht="15.75" hidden="1" customHeight="1">
      <c r="A863" s="276"/>
      <c r="B863" s="5"/>
      <c r="C863" s="5"/>
      <c r="D863" s="6"/>
      <c r="E863" s="7"/>
      <c r="F863" s="366"/>
      <c r="G863" s="366"/>
      <c r="H863" s="9"/>
      <c r="I863" s="9"/>
      <c r="J863" s="32"/>
      <c r="K863" s="32"/>
      <c r="L863" s="32"/>
      <c r="M863" s="32"/>
      <c r="N863" s="2"/>
      <c r="O863" s="32"/>
      <c r="P863" s="32"/>
      <c r="Q863" s="32"/>
      <c r="R863" s="2"/>
      <c r="S863" s="12"/>
      <c r="T863" s="13"/>
    </row>
    <row r="864" spans="1:20" s="26" customFormat="1" ht="24.75" customHeight="1">
      <c r="A864" s="82" t="s">
        <v>176</v>
      </c>
      <c r="B864" s="80" t="s">
        <v>265</v>
      </c>
      <c r="C864" s="80" t="s">
        <v>153</v>
      </c>
      <c r="D864" s="87" t="s">
        <v>123</v>
      </c>
      <c r="E864" s="114" t="s">
        <v>162</v>
      </c>
      <c r="F864" s="115" t="s">
        <v>114</v>
      </c>
      <c r="G864" s="115" t="s">
        <v>326</v>
      </c>
      <c r="H864" s="116" t="s">
        <v>336</v>
      </c>
      <c r="I864" s="116"/>
      <c r="J864" s="236">
        <f t="shared" ref="J864:R865" si="348">J865</f>
        <v>28540.199999999997</v>
      </c>
      <c r="K864" s="236">
        <f t="shared" si="348"/>
        <v>180</v>
      </c>
      <c r="L864" s="236">
        <f t="shared" si="348"/>
        <v>-250</v>
      </c>
      <c r="M864" s="236">
        <f t="shared" si="348"/>
        <v>0</v>
      </c>
      <c r="N864" s="236">
        <f t="shared" si="348"/>
        <v>28470.199999999997</v>
      </c>
      <c r="O864" s="236">
        <f t="shared" si="348"/>
        <v>0</v>
      </c>
      <c r="P864" s="236">
        <f t="shared" si="348"/>
        <v>0</v>
      </c>
      <c r="Q864" s="236">
        <f t="shared" si="348"/>
        <v>0</v>
      </c>
      <c r="R864" s="236">
        <f t="shared" si="348"/>
        <v>33964.400000000001</v>
      </c>
      <c r="S864" s="12"/>
      <c r="T864" s="13"/>
    </row>
    <row r="865" spans="1:20" s="26" customFormat="1" ht="22.5" customHeight="1">
      <c r="A865" s="122" t="s">
        <v>177</v>
      </c>
      <c r="B865" s="80" t="s">
        <v>265</v>
      </c>
      <c r="C865" s="80" t="s">
        <v>153</v>
      </c>
      <c r="D865" s="87" t="s">
        <v>123</v>
      </c>
      <c r="E865" s="28" t="s">
        <v>162</v>
      </c>
      <c r="F865" s="29" t="s">
        <v>114</v>
      </c>
      <c r="G865" s="29" t="s">
        <v>326</v>
      </c>
      <c r="H865" s="1" t="s">
        <v>336</v>
      </c>
      <c r="I865" s="1" t="s">
        <v>178</v>
      </c>
      <c r="J865" s="32">
        <f t="shared" si="348"/>
        <v>28540.199999999997</v>
      </c>
      <c r="K865" s="32">
        <f t="shared" si="348"/>
        <v>180</v>
      </c>
      <c r="L865" s="32">
        <f t="shared" si="348"/>
        <v>-250</v>
      </c>
      <c r="M865" s="32">
        <f t="shared" si="348"/>
        <v>0</v>
      </c>
      <c r="N865" s="32">
        <f t="shared" si="348"/>
        <v>28470.199999999997</v>
      </c>
      <c r="O865" s="32">
        <f t="shared" si="348"/>
        <v>0</v>
      </c>
      <c r="P865" s="32">
        <f t="shared" si="348"/>
        <v>0</v>
      </c>
      <c r="Q865" s="32">
        <f t="shared" si="348"/>
        <v>0</v>
      </c>
      <c r="R865" s="32">
        <f t="shared" si="348"/>
        <v>33964.400000000001</v>
      </c>
      <c r="S865" s="12"/>
      <c r="T865" s="13"/>
    </row>
    <row r="866" spans="1:20" s="26" customFormat="1" ht="14.25" customHeight="1">
      <c r="A866" s="126" t="s">
        <v>179</v>
      </c>
      <c r="B866" s="207" t="s">
        <v>265</v>
      </c>
      <c r="C866" s="207" t="s">
        <v>153</v>
      </c>
      <c r="D866" s="208" t="s">
        <v>123</v>
      </c>
      <c r="E866" s="209" t="s">
        <v>162</v>
      </c>
      <c r="F866" s="210" t="s">
        <v>114</v>
      </c>
      <c r="G866" s="210" t="s">
        <v>326</v>
      </c>
      <c r="H866" s="211" t="s">
        <v>336</v>
      </c>
      <c r="I866" s="211" t="s">
        <v>180</v>
      </c>
      <c r="J866" s="205">
        <f>J867+J868</f>
        <v>28540.199999999997</v>
      </c>
      <c r="K866" s="205">
        <f>K867+K868</f>
        <v>180</v>
      </c>
      <c r="L866" s="205">
        <f t="shared" ref="L866:R866" si="349">L867+L868</f>
        <v>-250</v>
      </c>
      <c r="M866" s="205">
        <f t="shared" si="349"/>
        <v>0</v>
      </c>
      <c r="N866" s="205">
        <f t="shared" si="349"/>
        <v>28470.199999999997</v>
      </c>
      <c r="O866" s="205">
        <f t="shared" si="349"/>
        <v>0</v>
      </c>
      <c r="P866" s="205">
        <f t="shared" si="349"/>
        <v>0</v>
      </c>
      <c r="Q866" s="205">
        <f t="shared" si="349"/>
        <v>0</v>
      </c>
      <c r="R866" s="205">
        <f t="shared" si="349"/>
        <v>33964.400000000001</v>
      </c>
      <c r="S866" s="12"/>
      <c r="T866" s="13"/>
    </row>
    <row r="867" spans="1:20" s="14" customFormat="1" ht="17.25" hidden="1" customHeight="1">
      <c r="A867" s="276" t="s">
        <v>276</v>
      </c>
      <c r="B867" s="5"/>
      <c r="C867" s="5"/>
      <c r="D867" s="6"/>
      <c r="E867" s="7"/>
      <c r="F867" s="366"/>
      <c r="G867" s="366"/>
      <c r="H867" s="9"/>
      <c r="I867" s="9" t="s">
        <v>412</v>
      </c>
      <c r="J867" s="2">
        <f>29015.6-475.4</f>
        <v>28540.199999999997</v>
      </c>
      <c r="K867" s="2">
        <v>180</v>
      </c>
      <c r="L867" s="2">
        <v>-250</v>
      </c>
      <c r="M867" s="2"/>
      <c r="N867" s="2">
        <f>SUM(J867:M867)</f>
        <v>28470.199999999997</v>
      </c>
      <c r="O867" s="2"/>
      <c r="P867" s="2"/>
      <c r="Q867" s="2"/>
      <c r="R867" s="2">
        <v>32810</v>
      </c>
      <c r="S867" s="12"/>
      <c r="T867" s="13"/>
    </row>
    <row r="868" spans="1:20" s="14" customFormat="1" ht="17.25" hidden="1" customHeight="1">
      <c r="A868" s="276" t="s">
        <v>431</v>
      </c>
      <c r="B868" s="5"/>
      <c r="C868" s="5"/>
      <c r="D868" s="6"/>
      <c r="E868" s="7"/>
      <c r="F868" s="8"/>
      <c r="G868" s="8"/>
      <c r="H868" s="9"/>
      <c r="I868" s="9" t="s">
        <v>290</v>
      </c>
      <c r="J868" s="2"/>
      <c r="K868" s="2"/>
      <c r="L868" s="2"/>
      <c r="M868" s="2"/>
      <c r="N868" s="2">
        <f>SUM(J868:M868)</f>
        <v>0</v>
      </c>
      <c r="O868" s="2"/>
      <c r="P868" s="2"/>
      <c r="Q868" s="2"/>
      <c r="R868" s="2">
        <f>SUM(R869:R871)</f>
        <v>1154.4000000000001</v>
      </c>
      <c r="S868" s="12"/>
      <c r="T868" s="13"/>
    </row>
    <row r="869" spans="1:20" s="14" customFormat="1" ht="21" hidden="1" customHeight="1">
      <c r="A869" s="276" t="s">
        <v>833</v>
      </c>
      <c r="B869" s="5"/>
      <c r="C869" s="5"/>
      <c r="D869" s="6"/>
      <c r="E869" s="7"/>
      <c r="F869" s="8"/>
      <c r="G869" s="8"/>
      <c r="H869" s="9"/>
      <c r="I869" s="9"/>
      <c r="J869" s="2"/>
      <c r="K869" s="2"/>
      <c r="L869" s="2"/>
      <c r="M869" s="2"/>
      <c r="N869" s="2"/>
      <c r="O869" s="2"/>
      <c r="P869" s="2"/>
      <c r="Q869" s="2"/>
      <c r="R869" s="60">
        <v>516.6</v>
      </c>
      <c r="S869" s="12"/>
      <c r="T869" s="13"/>
    </row>
    <row r="870" spans="1:20" s="14" customFormat="1" ht="27" hidden="1" customHeight="1">
      <c r="A870" s="276" t="s">
        <v>834</v>
      </c>
      <c r="B870" s="5"/>
      <c r="C870" s="5"/>
      <c r="D870" s="6"/>
      <c r="E870" s="7"/>
      <c r="F870" s="8"/>
      <c r="G870" s="8"/>
      <c r="H870" s="9"/>
      <c r="I870" s="9"/>
      <c r="J870" s="2"/>
      <c r="K870" s="2"/>
      <c r="L870" s="2"/>
      <c r="M870" s="2"/>
      <c r="N870" s="2"/>
      <c r="O870" s="2"/>
      <c r="P870" s="2"/>
      <c r="Q870" s="2"/>
      <c r="R870" s="60">
        <v>477.8</v>
      </c>
      <c r="S870" s="12"/>
      <c r="T870" s="13"/>
    </row>
    <row r="871" spans="1:20" s="14" customFormat="1" ht="17.25" hidden="1" customHeight="1">
      <c r="A871" s="276" t="s">
        <v>835</v>
      </c>
      <c r="B871" s="5"/>
      <c r="C871" s="5"/>
      <c r="D871" s="6"/>
      <c r="E871" s="7"/>
      <c r="F871" s="8"/>
      <c r="G871" s="8"/>
      <c r="H871" s="9"/>
      <c r="I871" s="9"/>
      <c r="J871" s="2"/>
      <c r="K871" s="2"/>
      <c r="L871" s="2"/>
      <c r="M871" s="2"/>
      <c r="N871" s="2"/>
      <c r="O871" s="2"/>
      <c r="P871" s="2"/>
      <c r="Q871" s="2"/>
      <c r="R871" s="60">
        <v>160</v>
      </c>
      <c r="S871" s="12"/>
      <c r="T871" s="13"/>
    </row>
    <row r="872" spans="1:20" s="27" customFormat="1" ht="36.75" customHeight="1">
      <c r="A872" s="121" t="s">
        <v>655</v>
      </c>
      <c r="B872" s="177" t="s">
        <v>265</v>
      </c>
      <c r="C872" s="177" t="s">
        <v>153</v>
      </c>
      <c r="D872" s="178" t="s">
        <v>123</v>
      </c>
      <c r="E872" s="178" t="s">
        <v>283</v>
      </c>
      <c r="F872" s="179" t="s">
        <v>114</v>
      </c>
      <c r="G872" s="179" t="s">
        <v>326</v>
      </c>
      <c r="H872" s="180" t="s">
        <v>327</v>
      </c>
      <c r="I872" s="198"/>
      <c r="J872" s="36">
        <f>J873+J877+J881</f>
        <v>14175.9</v>
      </c>
      <c r="K872" s="36">
        <f>K873+K877+K881</f>
        <v>-830.1</v>
      </c>
      <c r="L872" s="36">
        <f t="shared" ref="L872:R872" si="350">L873+L877+L881</f>
        <v>0</v>
      </c>
      <c r="M872" s="36">
        <f t="shared" si="350"/>
        <v>0</v>
      </c>
      <c r="N872" s="36">
        <f t="shared" si="350"/>
        <v>13345.8</v>
      </c>
      <c r="O872" s="36">
        <f t="shared" si="350"/>
        <v>0</v>
      </c>
      <c r="P872" s="36">
        <f t="shared" si="350"/>
        <v>0</v>
      </c>
      <c r="Q872" s="36">
        <f t="shared" si="350"/>
        <v>0</v>
      </c>
      <c r="R872" s="36">
        <f t="shared" si="350"/>
        <v>16062</v>
      </c>
      <c r="S872" s="12"/>
      <c r="T872" s="13"/>
    </row>
    <row r="873" spans="1:20" s="27" customFormat="1" ht="60.75" hidden="1" customHeight="1">
      <c r="A873" s="122"/>
      <c r="B873" s="80"/>
      <c r="C873" s="86"/>
      <c r="D873" s="28"/>
      <c r="E873" s="28"/>
      <c r="F873" s="29"/>
      <c r="G873" s="29"/>
      <c r="H873" s="1"/>
      <c r="I873" s="1"/>
      <c r="J873" s="33"/>
      <c r="K873" s="33"/>
      <c r="L873" s="33"/>
      <c r="M873" s="33"/>
      <c r="N873" s="33"/>
      <c r="O873" s="33"/>
      <c r="P873" s="33"/>
      <c r="Q873" s="33"/>
      <c r="R873" s="33"/>
      <c r="S873" s="12"/>
      <c r="T873" s="13"/>
    </row>
    <row r="874" spans="1:20" s="27" customFormat="1" ht="30.75" hidden="1" customHeight="1">
      <c r="A874" s="122"/>
      <c r="B874" s="16"/>
      <c r="C874" s="80"/>
      <c r="D874" s="87"/>
      <c r="E874" s="28"/>
      <c r="F874" s="29"/>
      <c r="G874" s="29"/>
      <c r="H874" s="1"/>
      <c r="I874" s="1"/>
      <c r="J874" s="33"/>
      <c r="K874" s="33"/>
      <c r="L874" s="33"/>
      <c r="M874" s="33"/>
      <c r="N874" s="33"/>
      <c r="O874" s="33"/>
      <c r="P874" s="33"/>
      <c r="Q874" s="33"/>
      <c r="R874" s="33"/>
      <c r="S874" s="12"/>
      <c r="T874" s="13"/>
    </row>
    <row r="875" spans="1:20" s="27" customFormat="1" ht="18.75" hidden="1" customHeight="1">
      <c r="A875" s="126"/>
      <c r="B875" s="207"/>
      <c r="C875" s="207"/>
      <c r="D875" s="208"/>
      <c r="E875" s="209"/>
      <c r="F875" s="210"/>
      <c r="G875" s="210"/>
      <c r="H875" s="211"/>
      <c r="I875" s="211"/>
      <c r="J875" s="33"/>
      <c r="K875" s="33"/>
      <c r="L875" s="33"/>
      <c r="M875" s="33"/>
      <c r="N875" s="33"/>
      <c r="O875" s="33"/>
      <c r="P875" s="33"/>
      <c r="Q875" s="33"/>
      <c r="R875" s="33"/>
      <c r="S875" s="12"/>
      <c r="T875" s="13"/>
    </row>
    <row r="876" spans="1:20" s="27" customFormat="1" ht="12.75" hidden="1" customHeight="1">
      <c r="A876" s="138"/>
      <c r="B876" s="280"/>
      <c r="C876" s="280"/>
      <c r="D876" s="281"/>
      <c r="E876" s="281"/>
      <c r="F876" s="282"/>
      <c r="G876" s="282"/>
      <c r="H876" s="206"/>
      <c r="I876" s="195"/>
      <c r="J876" s="36"/>
      <c r="K876" s="36"/>
      <c r="L876" s="36"/>
      <c r="M876" s="33"/>
      <c r="N876" s="2"/>
      <c r="O876" s="36"/>
      <c r="P876" s="36"/>
      <c r="Q876" s="36"/>
      <c r="R876" s="2"/>
      <c r="S876" s="12"/>
      <c r="T876" s="13"/>
    </row>
    <row r="877" spans="1:20" s="27" customFormat="1" ht="66" hidden="1" customHeight="1">
      <c r="A877" s="140"/>
      <c r="B877" s="80"/>
      <c r="C877" s="86"/>
      <c r="D877" s="28"/>
      <c r="E877" s="28"/>
      <c r="F877" s="29"/>
      <c r="G877" s="29"/>
      <c r="H877" s="1"/>
      <c r="I877" s="1"/>
      <c r="J877" s="33"/>
      <c r="K877" s="33"/>
      <c r="L877" s="33"/>
      <c r="M877" s="33"/>
      <c r="N877" s="33"/>
      <c r="O877" s="33"/>
      <c r="P877" s="33"/>
      <c r="Q877" s="33"/>
      <c r="R877" s="33"/>
      <c r="S877" s="12"/>
      <c r="T877" s="13"/>
    </row>
    <row r="878" spans="1:20" s="27" customFormat="1" ht="33.75" hidden="1" customHeight="1">
      <c r="A878" s="122"/>
      <c r="B878" s="16"/>
      <c r="C878" s="80"/>
      <c r="D878" s="87"/>
      <c r="E878" s="28"/>
      <c r="F878" s="29"/>
      <c r="G878" s="29"/>
      <c r="H878" s="1"/>
      <c r="I878" s="1"/>
      <c r="J878" s="33"/>
      <c r="K878" s="33"/>
      <c r="L878" s="33"/>
      <c r="M878" s="33"/>
      <c r="N878" s="33"/>
      <c r="O878" s="33"/>
      <c r="P878" s="33"/>
      <c r="Q878" s="33"/>
      <c r="R878" s="33"/>
      <c r="S878" s="12"/>
      <c r="T878" s="13"/>
    </row>
    <row r="879" spans="1:20" s="27" customFormat="1" ht="23.25" hidden="1" customHeight="1">
      <c r="A879" s="247"/>
      <c r="B879" s="207"/>
      <c r="C879" s="207"/>
      <c r="D879" s="208"/>
      <c r="E879" s="209"/>
      <c r="F879" s="210"/>
      <c r="G879" s="210"/>
      <c r="H879" s="211"/>
      <c r="I879" s="211"/>
      <c r="J879" s="33"/>
      <c r="K879" s="33"/>
      <c r="L879" s="33"/>
      <c r="M879" s="33"/>
      <c r="N879" s="33"/>
      <c r="O879" s="33"/>
      <c r="P879" s="33"/>
      <c r="Q879" s="33"/>
      <c r="R879" s="33"/>
      <c r="S879" s="12"/>
      <c r="T879" s="13"/>
    </row>
    <row r="880" spans="1:20" s="27" customFormat="1" ht="15.75" hidden="1" customHeight="1">
      <c r="A880" s="138"/>
      <c r="B880" s="280"/>
      <c r="C880" s="280"/>
      <c r="D880" s="281"/>
      <c r="E880" s="281"/>
      <c r="F880" s="282"/>
      <c r="G880" s="282"/>
      <c r="H880" s="206"/>
      <c r="I880" s="195"/>
      <c r="J880" s="33"/>
      <c r="K880" s="33"/>
      <c r="L880" s="33"/>
      <c r="M880" s="33"/>
      <c r="N880" s="2"/>
      <c r="O880" s="33"/>
      <c r="P880" s="33"/>
      <c r="Q880" s="33"/>
      <c r="R880" s="2"/>
      <c r="S880" s="12"/>
      <c r="T880" s="13"/>
    </row>
    <row r="881" spans="1:20" s="19" customFormat="1" ht="15.75" customHeight="1">
      <c r="A881" s="82" t="s">
        <v>176</v>
      </c>
      <c r="B881" s="80" t="s">
        <v>265</v>
      </c>
      <c r="C881" s="80" t="s">
        <v>153</v>
      </c>
      <c r="D881" s="87" t="s">
        <v>123</v>
      </c>
      <c r="E881" s="114" t="s">
        <v>283</v>
      </c>
      <c r="F881" s="115" t="s">
        <v>114</v>
      </c>
      <c r="G881" s="115" t="s">
        <v>326</v>
      </c>
      <c r="H881" s="116" t="s">
        <v>336</v>
      </c>
      <c r="I881" s="116"/>
      <c r="J881" s="236">
        <f t="shared" ref="J881:R882" si="351">J882</f>
        <v>14175.9</v>
      </c>
      <c r="K881" s="236">
        <f t="shared" si="351"/>
        <v>-830.1</v>
      </c>
      <c r="L881" s="236">
        <f t="shared" si="351"/>
        <v>0</v>
      </c>
      <c r="M881" s="236">
        <f t="shared" si="351"/>
        <v>0</v>
      </c>
      <c r="N881" s="236">
        <f t="shared" si="351"/>
        <v>13345.8</v>
      </c>
      <c r="O881" s="236">
        <f t="shared" si="351"/>
        <v>0</v>
      </c>
      <c r="P881" s="236">
        <f t="shared" si="351"/>
        <v>0</v>
      </c>
      <c r="Q881" s="236">
        <f t="shared" si="351"/>
        <v>0</v>
      </c>
      <c r="R881" s="236">
        <f t="shared" si="351"/>
        <v>16062</v>
      </c>
      <c r="S881" s="12"/>
      <c r="T881" s="13"/>
    </row>
    <row r="882" spans="1:20" s="26" customFormat="1" ht="22.5" customHeight="1">
      <c r="A882" s="122" t="s">
        <v>177</v>
      </c>
      <c r="B882" s="80" t="s">
        <v>265</v>
      </c>
      <c r="C882" s="80" t="s">
        <v>153</v>
      </c>
      <c r="D882" s="87" t="s">
        <v>123</v>
      </c>
      <c r="E882" s="28" t="s">
        <v>283</v>
      </c>
      <c r="F882" s="29" t="s">
        <v>114</v>
      </c>
      <c r="G882" s="29" t="s">
        <v>326</v>
      </c>
      <c r="H882" s="1" t="s">
        <v>336</v>
      </c>
      <c r="I882" s="1" t="s">
        <v>178</v>
      </c>
      <c r="J882" s="32">
        <f t="shared" si="351"/>
        <v>14175.9</v>
      </c>
      <c r="K882" s="32">
        <f t="shared" si="351"/>
        <v>-830.1</v>
      </c>
      <c r="L882" s="32">
        <f t="shared" si="351"/>
        <v>0</v>
      </c>
      <c r="M882" s="32">
        <f t="shared" si="351"/>
        <v>0</v>
      </c>
      <c r="N882" s="32">
        <f t="shared" si="351"/>
        <v>13345.8</v>
      </c>
      <c r="O882" s="32">
        <f t="shared" si="351"/>
        <v>0</v>
      </c>
      <c r="P882" s="32">
        <f t="shared" si="351"/>
        <v>0</v>
      </c>
      <c r="Q882" s="32">
        <f t="shared" si="351"/>
        <v>0</v>
      </c>
      <c r="R882" s="32">
        <f t="shared" si="351"/>
        <v>16062</v>
      </c>
      <c r="S882" s="12"/>
      <c r="T882" s="13"/>
    </row>
    <row r="883" spans="1:20" s="26" customFormat="1" ht="14.25" customHeight="1">
      <c r="A883" s="247" t="s">
        <v>179</v>
      </c>
      <c r="B883" s="207" t="s">
        <v>265</v>
      </c>
      <c r="C883" s="207" t="s">
        <v>153</v>
      </c>
      <c r="D883" s="208" t="s">
        <v>123</v>
      </c>
      <c r="E883" s="209" t="s">
        <v>283</v>
      </c>
      <c r="F883" s="210" t="s">
        <v>114</v>
      </c>
      <c r="G883" s="210" t="s">
        <v>326</v>
      </c>
      <c r="H883" s="211" t="s">
        <v>336</v>
      </c>
      <c r="I883" s="211" t="s">
        <v>180</v>
      </c>
      <c r="J883" s="205">
        <f>J884+J885</f>
        <v>14175.9</v>
      </c>
      <c r="K883" s="205">
        <f>K884+K885</f>
        <v>-830.1</v>
      </c>
      <c r="L883" s="205">
        <f t="shared" ref="L883:R883" si="352">L884+L885</f>
        <v>0</v>
      </c>
      <c r="M883" s="205">
        <f t="shared" si="352"/>
        <v>0</v>
      </c>
      <c r="N883" s="205">
        <f t="shared" si="352"/>
        <v>13345.8</v>
      </c>
      <c r="O883" s="205">
        <f t="shared" si="352"/>
        <v>0</v>
      </c>
      <c r="P883" s="205">
        <f t="shared" si="352"/>
        <v>0</v>
      </c>
      <c r="Q883" s="205">
        <f t="shared" si="352"/>
        <v>0</v>
      </c>
      <c r="R883" s="205">
        <f t="shared" si="352"/>
        <v>16062</v>
      </c>
      <c r="S883" s="12"/>
      <c r="T883" s="13"/>
    </row>
    <row r="884" spans="1:20" s="26" customFormat="1" ht="14.25" hidden="1" customHeight="1">
      <c r="A884" s="297" t="s">
        <v>540</v>
      </c>
      <c r="B884" s="207"/>
      <c r="C884" s="207"/>
      <c r="D884" s="208"/>
      <c r="E884" s="209"/>
      <c r="F884" s="210"/>
      <c r="G884" s="210"/>
      <c r="H884" s="211"/>
      <c r="I884" s="9" t="s">
        <v>412</v>
      </c>
      <c r="J884" s="37">
        <f>13497-171.2</f>
        <v>13325.8</v>
      </c>
      <c r="K884" s="37"/>
      <c r="L884" s="37"/>
      <c r="M884" s="37"/>
      <c r="N884" s="2">
        <f>SUM(J884:M884)</f>
        <v>13325.8</v>
      </c>
      <c r="O884" s="37"/>
      <c r="P884" s="37"/>
      <c r="Q884" s="37"/>
      <c r="R884" s="2">
        <v>15963.5</v>
      </c>
      <c r="S884" s="12"/>
      <c r="T884" s="13"/>
    </row>
    <row r="885" spans="1:20" s="14" customFormat="1" ht="14.25" hidden="1" customHeight="1">
      <c r="A885" s="276" t="s">
        <v>664</v>
      </c>
      <c r="B885" s="5"/>
      <c r="C885" s="5"/>
      <c r="D885" s="6"/>
      <c r="E885" s="7"/>
      <c r="F885" s="8"/>
      <c r="G885" s="8"/>
      <c r="H885" s="9"/>
      <c r="I885" s="9" t="s">
        <v>290</v>
      </c>
      <c r="J885" s="2">
        <f>SUM(J886:J888)</f>
        <v>850.1</v>
      </c>
      <c r="K885" s="2">
        <f>SUM(K886:K888)</f>
        <v>-830.1</v>
      </c>
      <c r="L885" s="2">
        <f t="shared" ref="L885:R885" si="353">SUM(L886:L888)</f>
        <v>0</v>
      </c>
      <c r="M885" s="2">
        <f t="shared" si="353"/>
        <v>0</v>
      </c>
      <c r="N885" s="2">
        <f t="shared" si="353"/>
        <v>20</v>
      </c>
      <c r="O885" s="2">
        <f t="shared" si="353"/>
        <v>0</v>
      </c>
      <c r="P885" s="2">
        <f t="shared" si="353"/>
        <v>0</v>
      </c>
      <c r="Q885" s="2">
        <f t="shared" si="353"/>
        <v>0</v>
      </c>
      <c r="R885" s="2">
        <f t="shared" si="353"/>
        <v>98.5</v>
      </c>
      <c r="S885" s="12"/>
      <c r="T885" s="13"/>
    </row>
    <row r="886" spans="1:20" s="14" customFormat="1" ht="14.25" hidden="1" customHeight="1">
      <c r="A886" s="298" t="s">
        <v>836</v>
      </c>
      <c r="B886" s="5"/>
      <c r="C886" s="5"/>
      <c r="D886" s="6"/>
      <c r="E886" s="7"/>
      <c r="F886" s="8"/>
      <c r="G886" s="8"/>
      <c r="H886" s="9"/>
      <c r="I886" s="9"/>
      <c r="J886" s="2">
        <v>20</v>
      </c>
      <c r="K886" s="2"/>
      <c r="L886" s="2"/>
      <c r="M886" s="2"/>
      <c r="N886" s="2">
        <f>SUM(J886:M886)</f>
        <v>20</v>
      </c>
      <c r="O886" s="2"/>
      <c r="P886" s="2"/>
      <c r="Q886" s="2"/>
      <c r="R886" s="60">
        <v>37</v>
      </c>
      <c r="S886" s="12"/>
      <c r="T886" s="13"/>
    </row>
    <row r="887" spans="1:20" s="14" customFormat="1" ht="14.25" hidden="1" customHeight="1">
      <c r="A887" s="298" t="s">
        <v>837</v>
      </c>
      <c r="B887" s="5"/>
      <c r="C887" s="5"/>
      <c r="D887" s="6"/>
      <c r="E887" s="7"/>
      <c r="F887" s="8"/>
      <c r="G887" s="8"/>
      <c r="H887" s="9"/>
      <c r="I887" s="9"/>
      <c r="J887" s="2">
        <v>830.1</v>
      </c>
      <c r="K887" s="2">
        <v>-830.1</v>
      </c>
      <c r="L887" s="2"/>
      <c r="M887" s="2"/>
      <c r="N887" s="2">
        <f>SUM(J887:M887)</f>
        <v>0</v>
      </c>
      <c r="O887" s="2"/>
      <c r="P887" s="2"/>
      <c r="Q887" s="2"/>
      <c r="R887" s="60">
        <v>41.5</v>
      </c>
      <c r="S887" s="12"/>
      <c r="T887" s="13"/>
    </row>
    <row r="888" spans="1:20" s="14" customFormat="1" ht="14.25" hidden="1" customHeight="1">
      <c r="A888" s="298" t="s">
        <v>838</v>
      </c>
      <c r="B888" s="5"/>
      <c r="C888" s="5"/>
      <c r="D888" s="6"/>
      <c r="E888" s="7"/>
      <c r="F888" s="8"/>
      <c r="G888" s="8"/>
      <c r="H888" s="9"/>
      <c r="I888" s="9"/>
      <c r="J888" s="2"/>
      <c r="K888" s="2"/>
      <c r="L888" s="2"/>
      <c r="M888" s="2"/>
      <c r="N888" s="2">
        <f>SUM(J888:M888)</f>
        <v>0</v>
      </c>
      <c r="O888" s="2"/>
      <c r="P888" s="2"/>
      <c r="Q888" s="2"/>
      <c r="R888" s="60">
        <v>20</v>
      </c>
      <c r="S888" s="12"/>
      <c r="T888" s="13"/>
    </row>
    <row r="889" spans="1:20" s="85" customFormat="1" ht="39" customHeight="1">
      <c r="A889" s="223" t="s">
        <v>750</v>
      </c>
      <c r="B889" s="77" t="s">
        <v>265</v>
      </c>
      <c r="C889" s="77" t="s">
        <v>153</v>
      </c>
      <c r="D889" s="196" t="s">
        <v>123</v>
      </c>
      <c r="E889" s="134" t="s">
        <v>277</v>
      </c>
      <c r="F889" s="135" t="s">
        <v>114</v>
      </c>
      <c r="G889" s="135" t="s">
        <v>326</v>
      </c>
      <c r="H889" s="136" t="s">
        <v>327</v>
      </c>
      <c r="I889" s="224"/>
      <c r="J889" s="225">
        <f t="shared" ref="J889:R891" si="354">J890</f>
        <v>1110.4000000000001</v>
      </c>
      <c r="K889" s="225">
        <f t="shared" si="354"/>
        <v>-993.4</v>
      </c>
      <c r="L889" s="225">
        <f t="shared" si="354"/>
        <v>0</v>
      </c>
      <c r="M889" s="225">
        <f t="shared" si="354"/>
        <v>0</v>
      </c>
      <c r="N889" s="225">
        <f t="shared" si="354"/>
        <v>117</v>
      </c>
      <c r="O889" s="225">
        <f t="shared" si="354"/>
        <v>0</v>
      </c>
      <c r="P889" s="225">
        <f t="shared" si="354"/>
        <v>0</v>
      </c>
      <c r="Q889" s="225">
        <f t="shared" si="354"/>
        <v>0</v>
      </c>
      <c r="R889" s="225">
        <f t="shared" si="354"/>
        <v>370.2</v>
      </c>
      <c r="S889" s="12"/>
      <c r="T889" s="13"/>
    </row>
    <row r="890" spans="1:20" s="19" customFormat="1" ht="14.25" customHeight="1">
      <c r="A890" s="82" t="s">
        <v>176</v>
      </c>
      <c r="B890" s="80" t="s">
        <v>265</v>
      </c>
      <c r="C890" s="80" t="s">
        <v>153</v>
      </c>
      <c r="D890" s="87" t="s">
        <v>123</v>
      </c>
      <c r="E890" s="28" t="s">
        <v>277</v>
      </c>
      <c r="F890" s="29" t="s">
        <v>114</v>
      </c>
      <c r="G890" s="29" t="s">
        <v>326</v>
      </c>
      <c r="H890" s="1" t="s">
        <v>336</v>
      </c>
      <c r="I890" s="1"/>
      <c r="J890" s="32">
        <f t="shared" si="354"/>
        <v>1110.4000000000001</v>
      </c>
      <c r="K890" s="32">
        <f t="shared" si="354"/>
        <v>-993.4</v>
      </c>
      <c r="L890" s="32">
        <f t="shared" si="354"/>
        <v>0</v>
      </c>
      <c r="M890" s="32">
        <f t="shared" si="354"/>
        <v>0</v>
      </c>
      <c r="N890" s="32">
        <f t="shared" si="354"/>
        <v>117</v>
      </c>
      <c r="O890" s="32">
        <f t="shared" si="354"/>
        <v>0</v>
      </c>
      <c r="P890" s="32">
        <f t="shared" si="354"/>
        <v>0</v>
      </c>
      <c r="Q890" s="32">
        <f t="shared" si="354"/>
        <v>0</v>
      </c>
      <c r="R890" s="32">
        <f t="shared" si="354"/>
        <v>370.2</v>
      </c>
      <c r="S890" s="12"/>
      <c r="T890" s="13"/>
    </row>
    <row r="891" spans="1:20" s="19" customFormat="1" ht="23.25" customHeight="1">
      <c r="A891" s="122" t="s">
        <v>177</v>
      </c>
      <c r="B891" s="80" t="s">
        <v>265</v>
      </c>
      <c r="C891" s="80" t="s">
        <v>153</v>
      </c>
      <c r="D891" s="87" t="s">
        <v>123</v>
      </c>
      <c r="E891" s="28" t="s">
        <v>277</v>
      </c>
      <c r="F891" s="29" t="s">
        <v>114</v>
      </c>
      <c r="G891" s="29" t="s">
        <v>326</v>
      </c>
      <c r="H891" s="1" t="s">
        <v>336</v>
      </c>
      <c r="I891" s="1" t="s">
        <v>178</v>
      </c>
      <c r="J891" s="34">
        <f t="shared" si="354"/>
        <v>1110.4000000000001</v>
      </c>
      <c r="K891" s="34">
        <f t="shared" si="354"/>
        <v>-993.4</v>
      </c>
      <c r="L891" s="34">
        <f t="shared" si="354"/>
        <v>0</v>
      </c>
      <c r="M891" s="34">
        <f t="shared" si="354"/>
        <v>0</v>
      </c>
      <c r="N891" s="34">
        <f t="shared" si="354"/>
        <v>117</v>
      </c>
      <c r="O891" s="34">
        <f t="shared" si="354"/>
        <v>0</v>
      </c>
      <c r="P891" s="34">
        <f t="shared" si="354"/>
        <v>0</v>
      </c>
      <c r="Q891" s="34">
        <f t="shared" si="354"/>
        <v>0</v>
      </c>
      <c r="R891" s="34">
        <f t="shared" si="354"/>
        <v>370.2</v>
      </c>
      <c r="S891" s="12"/>
      <c r="T891" s="13"/>
    </row>
    <row r="892" spans="1:20" s="85" customFormat="1" ht="14.25" customHeight="1">
      <c r="A892" s="126" t="s">
        <v>179</v>
      </c>
      <c r="B892" s="207" t="s">
        <v>265</v>
      </c>
      <c r="C892" s="207" t="s">
        <v>153</v>
      </c>
      <c r="D892" s="208" t="s">
        <v>123</v>
      </c>
      <c r="E892" s="209" t="s">
        <v>277</v>
      </c>
      <c r="F892" s="210" t="s">
        <v>114</v>
      </c>
      <c r="G892" s="210" t="s">
        <v>326</v>
      </c>
      <c r="H892" s="211" t="s">
        <v>336</v>
      </c>
      <c r="I892" s="211" t="s">
        <v>180</v>
      </c>
      <c r="J892" s="42">
        <f>SUM(J893:J894)</f>
        <v>1110.4000000000001</v>
      </c>
      <c r="K892" s="42">
        <f>SUM(K893:K894)</f>
        <v>-993.4</v>
      </c>
      <c r="L892" s="42">
        <f t="shared" ref="L892:R892" si="355">SUM(L893:L894)</f>
        <v>0</v>
      </c>
      <c r="M892" s="42">
        <f t="shared" si="355"/>
        <v>0</v>
      </c>
      <c r="N892" s="42">
        <f t="shared" si="355"/>
        <v>117</v>
      </c>
      <c r="O892" s="42">
        <f t="shared" si="355"/>
        <v>0</v>
      </c>
      <c r="P892" s="42">
        <f t="shared" si="355"/>
        <v>0</v>
      </c>
      <c r="Q892" s="42">
        <f t="shared" si="355"/>
        <v>0</v>
      </c>
      <c r="R892" s="42">
        <f t="shared" si="355"/>
        <v>370.2</v>
      </c>
      <c r="S892" s="12"/>
      <c r="T892" s="13"/>
    </row>
    <row r="893" spans="1:20" s="14" customFormat="1" ht="12" hidden="1" customHeight="1">
      <c r="A893" s="4" t="s">
        <v>879</v>
      </c>
      <c r="B893" s="5"/>
      <c r="C893" s="5"/>
      <c r="D893" s="6"/>
      <c r="E893" s="7"/>
      <c r="F893" s="8"/>
      <c r="G893" s="8"/>
      <c r="H893" s="9"/>
      <c r="I893" s="10" t="s">
        <v>290</v>
      </c>
      <c r="J893" s="11">
        <v>117</v>
      </c>
      <c r="K893" s="11"/>
      <c r="L893" s="11"/>
      <c r="M893" s="11"/>
      <c r="N893" s="2">
        <f>SUM(J893:M893)</f>
        <v>117</v>
      </c>
      <c r="O893" s="11"/>
      <c r="P893" s="11"/>
      <c r="Q893" s="11"/>
      <c r="R893" s="2">
        <v>370.2</v>
      </c>
      <c r="S893" s="12"/>
      <c r="T893" s="13"/>
    </row>
    <row r="894" spans="1:20" s="14" customFormat="1" ht="11.45" hidden="1" customHeight="1">
      <c r="A894" s="4"/>
      <c r="B894" s="5"/>
      <c r="C894" s="5"/>
      <c r="D894" s="6"/>
      <c r="E894" s="7"/>
      <c r="F894" s="8"/>
      <c r="G894" s="8"/>
      <c r="H894" s="9"/>
      <c r="I894" s="10"/>
      <c r="J894" s="11">
        <f>728.4+265</f>
        <v>993.4</v>
      </c>
      <c r="K894" s="11">
        <v>-993.4</v>
      </c>
      <c r="L894" s="11"/>
      <c r="M894" s="11"/>
      <c r="N894" s="2">
        <f>SUM(J894:M894)</f>
        <v>0</v>
      </c>
      <c r="O894" s="11"/>
      <c r="P894" s="11"/>
      <c r="Q894" s="11"/>
      <c r="R894" s="2"/>
      <c r="S894" s="12"/>
      <c r="T894" s="13"/>
    </row>
    <row r="895" spans="1:20" s="19" customFormat="1" ht="25.5" hidden="1" customHeight="1">
      <c r="A895" s="213" t="s">
        <v>57</v>
      </c>
      <c r="B895" s="177" t="s">
        <v>265</v>
      </c>
      <c r="C895" s="177" t="s">
        <v>153</v>
      </c>
      <c r="D895" s="178" t="s">
        <v>123</v>
      </c>
      <c r="E895" s="178" t="s">
        <v>61</v>
      </c>
      <c r="F895" s="179" t="s">
        <v>114</v>
      </c>
      <c r="G895" s="179" t="s">
        <v>326</v>
      </c>
      <c r="H895" s="180" t="s">
        <v>327</v>
      </c>
      <c r="I895" s="180"/>
      <c r="J895" s="181">
        <f t="shared" ref="J895:R896" si="356">J896</f>
        <v>0</v>
      </c>
      <c r="K895" s="181">
        <f t="shared" si="356"/>
        <v>0</v>
      </c>
      <c r="L895" s="181">
        <f t="shared" si="356"/>
        <v>0</v>
      </c>
      <c r="M895" s="181">
        <f t="shared" si="356"/>
        <v>0</v>
      </c>
      <c r="N895" s="181">
        <f t="shared" si="356"/>
        <v>0</v>
      </c>
      <c r="O895" s="181">
        <f t="shared" si="356"/>
        <v>0</v>
      </c>
      <c r="P895" s="181">
        <f t="shared" si="356"/>
        <v>0</v>
      </c>
      <c r="Q895" s="181">
        <f t="shared" si="356"/>
        <v>0</v>
      </c>
      <c r="R895" s="181">
        <f t="shared" si="356"/>
        <v>0</v>
      </c>
      <c r="S895" s="12"/>
      <c r="T895" s="13"/>
    </row>
    <row r="896" spans="1:20" s="19" customFormat="1" ht="15" hidden="1" customHeight="1">
      <c r="A896" s="82" t="s">
        <v>58</v>
      </c>
      <c r="B896" s="80" t="s">
        <v>265</v>
      </c>
      <c r="C896" s="80" t="s">
        <v>153</v>
      </c>
      <c r="D896" s="87" t="s">
        <v>123</v>
      </c>
      <c r="E896" s="28" t="s">
        <v>61</v>
      </c>
      <c r="F896" s="29" t="s">
        <v>114</v>
      </c>
      <c r="G896" s="29" t="s">
        <v>326</v>
      </c>
      <c r="H896" s="1" t="s">
        <v>59</v>
      </c>
      <c r="I896" s="204"/>
      <c r="J896" s="34">
        <f t="shared" si="356"/>
        <v>0</v>
      </c>
      <c r="K896" s="34">
        <f t="shared" si="356"/>
        <v>0</v>
      </c>
      <c r="L896" s="34">
        <f t="shared" si="356"/>
        <v>0</v>
      </c>
      <c r="M896" s="34">
        <f t="shared" si="356"/>
        <v>0</v>
      </c>
      <c r="N896" s="34">
        <f t="shared" si="356"/>
        <v>0</v>
      </c>
      <c r="O896" s="34">
        <f t="shared" si="356"/>
        <v>0</v>
      </c>
      <c r="P896" s="34">
        <f t="shared" si="356"/>
        <v>0</v>
      </c>
      <c r="Q896" s="34">
        <f t="shared" si="356"/>
        <v>0</v>
      </c>
      <c r="R896" s="34">
        <f t="shared" si="356"/>
        <v>0</v>
      </c>
      <c r="S896" s="12"/>
      <c r="T896" s="13"/>
    </row>
    <row r="897" spans="1:20" s="15" customFormat="1" ht="26.25" hidden="1" customHeight="1">
      <c r="A897" s="122" t="s">
        <v>177</v>
      </c>
      <c r="B897" s="16" t="s">
        <v>265</v>
      </c>
      <c r="C897" s="16" t="s">
        <v>153</v>
      </c>
      <c r="D897" s="17" t="s">
        <v>123</v>
      </c>
      <c r="E897" s="17" t="s">
        <v>61</v>
      </c>
      <c r="F897" s="188" t="s">
        <v>114</v>
      </c>
      <c r="G897" s="188" t="s">
        <v>326</v>
      </c>
      <c r="H897" s="3" t="s">
        <v>59</v>
      </c>
      <c r="I897" s="3" t="s">
        <v>178</v>
      </c>
      <c r="J897" s="33">
        <f>J898+J903</f>
        <v>0</v>
      </c>
      <c r="K897" s="33">
        <f>K898+K903</f>
        <v>0</v>
      </c>
      <c r="L897" s="33">
        <f t="shared" ref="L897:R897" si="357">L898+L903</f>
        <v>0</v>
      </c>
      <c r="M897" s="33">
        <f t="shared" si="357"/>
        <v>0</v>
      </c>
      <c r="N897" s="33">
        <f t="shared" si="357"/>
        <v>0</v>
      </c>
      <c r="O897" s="33">
        <f t="shared" si="357"/>
        <v>0</v>
      </c>
      <c r="P897" s="33">
        <f t="shared" si="357"/>
        <v>0</v>
      </c>
      <c r="Q897" s="33">
        <f t="shared" si="357"/>
        <v>0</v>
      </c>
      <c r="R897" s="33">
        <f t="shared" si="357"/>
        <v>0</v>
      </c>
      <c r="S897" s="12"/>
      <c r="T897" s="13"/>
    </row>
    <row r="898" spans="1:20" s="26" customFormat="1" ht="15.75" hidden="1" customHeight="1">
      <c r="A898" s="126" t="s">
        <v>179</v>
      </c>
      <c r="B898" s="190" t="s">
        <v>265</v>
      </c>
      <c r="C898" s="190" t="s">
        <v>153</v>
      </c>
      <c r="D898" s="191" t="s">
        <v>123</v>
      </c>
      <c r="E898" s="191" t="s">
        <v>61</v>
      </c>
      <c r="F898" s="192" t="s">
        <v>114</v>
      </c>
      <c r="G898" s="192" t="s">
        <v>326</v>
      </c>
      <c r="H898" s="193" t="s">
        <v>59</v>
      </c>
      <c r="I898" s="193" t="s">
        <v>180</v>
      </c>
      <c r="J898" s="41">
        <f t="shared" ref="J898:R898" si="358">J899+J900+J901+J902</f>
        <v>0</v>
      </c>
      <c r="K898" s="41">
        <f t="shared" si="358"/>
        <v>0</v>
      </c>
      <c r="L898" s="41">
        <f t="shared" si="358"/>
        <v>0</v>
      </c>
      <c r="M898" s="41">
        <f t="shared" si="358"/>
        <v>0</v>
      </c>
      <c r="N898" s="41">
        <f t="shared" si="358"/>
        <v>0</v>
      </c>
      <c r="O898" s="41">
        <f t="shared" si="358"/>
        <v>0</v>
      </c>
      <c r="P898" s="41">
        <f t="shared" si="358"/>
        <v>0</v>
      </c>
      <c r="Q898" s="41">
        <f t="shared" si="358"/>
        <v>0</v>
      </c>
      <c r="R898" s="41">
        <f t="shared" si="358"/>
        <v>0</v>
      </c>
      <c r="S898" s="12"/>
      <c r="T898" s="13"/>
    </row>
    <row r="899" spans="1:20" s="14" customFormat="1" ht="13.5" hidden="1" customHeight="1">
      <c r="A899" s="276" t="s">
        <v>308</v>
      </c>
      <c r="B899" s="38"/>
      <c r="C899" s="38"/>
      <c r="D899" s="39"/>
      <c r="E899" s="39"/>
      <c r="F899" s="194"/>
      <c r="G899" s="194"/>
      <c r="H899" s="195"/>
      <c r="I899" s="195" t="s">
        <v>290</v>
      </c>
      <c r="J899" s="2"/>
      <c r="K899" s="2"/>
      <c r="L899" s="2"/>
      <c r="M899" s="2"/>
      <c r="N899" s="2">
        <f>SUM(J899:M899)</f>
        <v>0</v>
      </c>
      <c r="O899" s="2"/>
      <c r="P899" s="2"/>
      <c r="Q899" s="2"/>
      <c r="R899" s="2">
        <f t="shared" ref="R899:R902" si="359">N899+Q899</f>
        <v>0</v>
      </c>
      <c r="S899" s="12"/>
      <c r="T899" s="13"/>
    </row>
    <row r="900" spans="1:20" s="14" customFormat="1" ht="13.5" hidden="1" customHeight="1">
      <c r="A900" s="276" t="s">
        <v>309</v>
      </c>
      <c r="B900" s="38"/>
      <c r="C900" s="38"/>
      <c r="D900" s="39"/>
      <c r="E900" s="39"/>
      <c r="F900" s="194"/>
      <c r="G900" s="194"/>
      <c r="H900" s="195"/>
      <c r="I900" s="195" t="s">
        <v>290</v>
      </c>
      <c r="J900" s="2"/>
      <c r="K900" s="2"/>
      <c r="L900" s="2"/>
      <c r="M900" s="2"/>
      <c r="N900" s="2">
        <f>SUM(J900:M900)</f>
        <v>0</v>
      </c>
      <c r="O900" s="2"/>
      <c r="P900" s="2"/>
      <c r="Q900" s="2"/>
      <c r="R900" s="2">
        <f t="shared" si="359"/>
        <v>0</v>
      </c>
      <c r="S900" s="12"/>
      <c r="T900" s="13"/>
    </row>
    <row r="901" spans="1:20" s="14" customFormat="1" ht="13.5" hidden="1" customHeight="1">
      <c r="A901" s="276" t="s">
        <v>90</v>
      </c>
      <c r="B901" s="38"/>
      <c r="C901" s="38"/>
      <c r="D901" s="39"/>
      <c r="E901" s="39"/>
      <c r="F901" s="194"/>
      <c r="G901" s="194"/>
      <c r="H901" s="195"/>
      <c r="I901" s="195" t="s">
        <v>290</v>
      </c>
      <c r="J901" s="2"/>
      <c r="K901" s="2"/>
      <c r="L901" s="2"/>
      <c r="M901" s="2"/>
      <c r="N901" s="2">
        <f>SUM(J901:M901)</f>
        <v>0</v>
      </c>
      <c r="O901" s="2"/>
      <c r="P901" s="2"/>
      <c r="Q901" s="2"/>
      <c r="R901" s="2">
        <f t="shared" si="359"/>
        <v>0</v>
      </c>
      <c r="S901" s="12"/>
      <c r="T901" s="13"/>
    </row>
    <row r="902" spans="1:20" s="14" customFormat="1" ht="13.5" hidden="1" customHeight="1">
      <c r="A902" s="276" t="s">
        <v>91</v>
      </c>
      <c r="B902" s="38"/>
      <c r="C902" s="38"/>
      <c r="D902" s="39"/>
      <c r="E902" s="39"/>
      <c r="F902" s="194"/>
      <c r="G902" s="194"/>
      <c r="H902" s="195"/>
      <c r="I902" s="195" t="s">
        <v>290</v>
      </c>
      <c r="J902" s="2"/>
      <c r="K902" s="2"/>
      <c r="L902" s="2"/>
      <c r="M902" s="2"/>
      <c r="N902" s="2">
        <f>SUM(J902:M902)</f>
        <v>0</v>
      </c>
      <c r="O902" s="2"/>
      <c r="P902" s="2"/>
      <c r="Q902" s="2"/>
      <c r="R902" s="2">
        <f t="shared" si="359"/>
        <v>0</v>
      </c>
      <c r="S902" s="12"/>
      <c r="T902" s="13"/>
    </row>
    <row r="903" spans="1:20" s="26" customFormat="1" ht="16.5" hidden="1" customHeight="1">
      <c r="A903" s="247" t="s">
        <v>271</v>
      </c>
      <c r="B903" s="190" t="s">
        <v>265</v>
      </c>
      <c r="C903" s="190" t="s">
        <v>153</v>
      </c>
      <c r="D903" s="191" t="s">
        <v>123</v>
      </c>
      <c r="E903" s="191" t="s">
        <v>61</v>
      </c>
      <c r="F903" s="192" t="s">
        <v>114</v>
      </c>
      <c r="G903" s="192" t="s">
        <v>326</v>
      </c>
      <c r="H903" s="193" t="s">
        <v>59</v>
      </c>
      <c r="I903" s="193" t="s">
        <v>272</v>
      </c>
      <c r="J903" s="41">
        <f t="shared" ref="J903:R903" si="360">J904</f>
        <v>0</v>
      </c>
      <c r="K903" s="41">
        <f t="shared" si="360"/>
        <v>0</v>
      </c>
      <c r="L903" s="41">
        <f t="shared" si="360"/>
        <v>0</v>
      </c>
      <c r="M903" s="41">
        <f t="shared" si="360"/>
        <v>0</v>
      </c>
      <c r="N903" s="41">
        <f t="shared" si="360"/>
        <v>0</v>
      </c>
      <c r="O903" s="41">
        <f t="shared" si="360"/>
        <v>0</v>
      </c>
      <c r="P903" s="41">
        <f t="shared" si="360"/>
        <v>0</v>
      </c>
      <c r="Q903" s="41">
        <f t="shared" si="360"/>
        <v>0</v>
      </c>
      <c r="R903" s="41">
        <f t="shared" si="360"/>
        <v>0</v>
      </c>
      <c r="S903" s="12"/>
      <c r="T903" s="13"/>
    </row>
    <row r="904" spans="1:20" s="26" customFormat="1" ht="14.25" hidden="1" customHeight="1">
      <c r="A904" s="296" t="s">
        <v>50</v>
      </c>
      <c r="B904" s="190"/>
      <c r="C904" s="190"/>
      <c r="D904" s="191"/>
      <c r="E904" s="209"/>
      <c r="F904" s="210"/>
      <c r="G904" s="210"/>
      <c r="H904" s="211"/>
      <c r="I904" s="9" t="s">
        <v>49</v>
      </c>
      <c r="J904" s="2"/>
      <c r="K904" s="2"/>
      <c r="L904" s="2"/>
      <c r="M904" s="2"/>
      <c r="N904" s="2">
        <f>SUM(J904:M904)</f>
        <v>0</v>
      </c>
      <c r="O904" s="2"/>
      <c r="P904" s="2"/>
      <c r="Q904" s="2"/>
      <c r="R904" s="2">
        <f>N904+Q904</f>
        <v>0</v>
      </c>
      <c r="S904" s="12"/>
      <c r="T904" s="13"/>
    </row>
    <row r="905" spans="1:20" s="85" customFormat="1" ht="15.75" customHeight="1">
      <c r="A905" s="83" t="s">
        <v>44</v>
      </c>
      <c r="B905" s="77" t="s">
        <v>265</v>
      </c>
      <c r="C905" s="77" t="s">
        <v>153</v>
      </c>
      <c r="D905" s="77" t="s">
        <v>153</v>
      </c>
      <c r="E905" s="349"/>
      <c r="F905" s="350"/>
      <c r="G905" s="350"/>
      <c r="H905" s="351"/>
      <c r="I905" s="77"/>
      <c r="J905" s="173">
        <f>J906+J941+J946</f>
        <v>1694.3</v>
      </c>
      <c r="K905" s="173">
        <f>K906+K941+K946</f>
        <v>-193</v>
      </c>
      <c r="L905" s="173">
        <f t="shared" ref="L905:R905" si="361">L906+L941+L946</f>
        <v>0</v>
      </c>
      <c r="M905" s="173">
        <f t="shared" si="361"/>
        <v>3870.3</v>
      </c>
      <c r="N905" s="173">
        <f t="shared" si="361"/>
        <v>5371.6</v>
      </c>
      <c r="O905" s="173">
        <f t="shared" si="361"/>
        <v>0</v>
      </c>
      <c r="P905" s="173">
        <f t="shared" si="361"/>
        <v>0</v>
      </c>
      <c r="Q905" s="173">
        <f t="shared" si="361"/>
        <v>0</v>
      </c>
      <c r="R905" s="173">
        <f t="shared" si="361"/>
        <v>5378.6</v>
      </c>
      <c r="S905" s="12"/>
      <c r="T905" s="13"/>
    </row>
    <row r="906" spans="1:20" s="299" customFormat="1" ht="25.5" customHeight="1">
      <c r="A906" s="274" t="s">
        <v>442</v>
      </c>
      <c r="B906" s="77" t="s">
        <v>265</v>
      </c>
      <c r="C906" s="77" t="s">
        <v>153</v>
      </c>
      <c r="D906" s="196" t="s">
        <v>153</v>
      </c>
      <c r="E906" s="196" t="s">
        <v>237</v>
      </c>
      <c r="F906" s="197" t="s">
        <v>114</v>
      </c>
      <c r="G906" s="197" t="s">
        <v>326</v>
      </c>
      <c r="H906" s="198" t="s">
        <v>327</v>
      </c>
      <c r="I906" s="198"/>
      <c r="J906" s="36">
        <f>J907</f>
        <v>1045</v>
      </c>
      <c r="K906" s="36">
        <f>K907</f>
        <v>-50</v>
      </c>
      <c r="L906" s="36">
        <f t="shared" ref="L906:R906" si="362">L907</f>
        <v>0</v>
      </c>
      <c r="M906" s="36">
        <f t="shared" si="362"/>
        <v>3870.3</v>
      </c>
      <c r="N906" s="36">
        <f t="shared" si="362"/>
        <v>4865.3</v>
      </c>
      <c r="O906" s="36">
        <f t="shared" si="362"/>
        <v>0</v>
      </c>
      <c r="P906" s="36">
        <f t="shared" si="362"/>
        <v>0</v>
      </c>
      <c r="Q906" s="36">
        <f t="shared" si="362"/>
        <v>0</v>
      </c>
      <c r="R906" s="36">
        <f t="shared" si="362"/>
        <v>4819.6000000000004</v>
      </c>
      <c r="S906" s="12"/>
      <c r="T906" s="13"/>
    </row>
    <row r="907" spans="1:20" s="85" customFormat="1" ht="25.5" customHeight="1">
      <c r="A907" s="122" t="s">
        <v>445</v>
      </c>
      <c r="B907" s="80" t="s">
        <v>265</v>
      </c>
      <c r="C907" s="80" t="s">
        <v>153</v>
      </c>
      <c r="D907" s="87" t="s">
        <v>153</v>
      </c>
      <c r="E907" s="87" t="s">
        <v>237</v>
      </c>
      <c r="F907" s="229" t="s">
        <v>131</v>
      </c>
      <c r="G907" s="229" t="s">
        <v>326</v>
      </c>
      <c r="H907" s="204" t="s">
        <v>327</v>
      </c>
      <c r="I907" s="204"/>
      <c r="J907" s="34">
        <f>J908+J917</f>
        <v>1045</v>
      </c>
      <c r="K907" s="34">
        <f>K908+K917</f>
        <v>-50</v>
      </c>
      <c r="L907" s="34">
        <f t="shared" ref="L907:R907" si="363">L908+L917</f>
        <v>0</v>
      </c>
      <c r="M907" s="34">
        <f t="shared" si="363"/>
        <v>3870.3</v>
      </c>
      <c r="N907" s="34">
        <f t="shared" si="363"/>
        <v>4865.3</v>
      </c>
      <c r="O907" s="34">
        <f t="shared" si="363"/>
        <v>0</v>
      </c>
      <c r="P907" s="34">
        <f t="shared" si="363"/>
        <v>0</v>
      </c>
      <c r="Q907" s="34">
        <f t="shared" si="363"/>
        <v>0</v>
      </c>
      <c r="R907" s="34">
        <f t="shared" si="363"/>
        <v>4819.6000000000004</v>
      </c>
      <c r="S907" s="12"/>
      <c r="T907" s="13"/>
    </row>
    <row r="908" spans="1:20" s="85" customFormat="1" ht="37.5" customHeight="1">
      <c r="A908" s="82" t="s">
        <v>730</v>
      </c>
      <c r="B908" s="80" t="s">
        <v>265</v>
      </c>
      <c r="C908" s="80" t="s">
        <v>153</v>
      </c>
      <c r="D908" s="87" t="s">
        <v>153</v>
      </c>
      <c r="E908" s="87" t="s">
        <v>237</v>
      </c>
      <c r="F908" s="229" t="s">
        <v>131</v>
      </c>
      <c r="G908" s="229" t="s">
        <v>326</v>
      </c>
      <c r="H908" s="204" t="s">
        <v>30</v>
      </c>
      <c r="I908" s="204"/>
      <c r="J908" s="34">
        <f>J909+J911+J915</f>
        <v>0</v>
      </c>
      <c r="K908" s="34">
        <f>K909+K911+K915</f>
        <v>0</v>
      </c>
      <c r="L908" s="34">
        <f t="shared" ref="L908:R908" si="364">L909+L911+L915</f>
        <v>0</v>
      </c>
      <c r="M908" s="34">
        <f t="shared" si="364"/>
        <v>3870.3</v>
      </c>
      <c r="N908" s="34">
        <f t="shared" si="364"/>
        <v>3870.3</v>
      </c>
      <c r="O908" s="34">
        <f t="shared" si="364"/>
        <v>0</v>
      </c>
      <c r="P908" s="34">
        <f t="shared" si="364"/>
        <v>0</v>
      </c>
      <c r="Q908" s="34">
        <f t="shared" si="364"/>
        <v>0</v>
      </c>
      <c r="R908" s="34">
        <f t="shared" si="364"/>
        <v>3849.6</v>
      </c>
      <c r="S908" s="12"/>
      <c r="T908" s="13"/>
    </row>
    <row r="909" spans="1:20" s="19" customFormat="1" ht="19.149999999999999" hidden="1" customHeight="1">
      <c r="A909" s="20" t="s">
        <v>132</v>
      </c>
      <c r="B909" s="80" t="s">
        <v>265</v>
      </c>
      <c r="C909" s="80" t="s">
        <v>153</v>
      </c>
      <c r="D909" s="87" t="s">
        <v>153</v>
      </c>
      <c r="E909" s="28" t="s">
        <v>237</v>
      </c>
      <c r="F909" s="29" t="s">
        <v>131</v>
      </c>
      <c r="G909" s="29" t="s">
        <v>326</v>
      </c>
      <c r="H909" s="1" t="s">
        <v>30</v>
      </c>
      <c r="I909" s="18">
        <v>200</v>
      </c>
      <c r="J909" s="32">
        <f>J910</f>
        <v>0</v>
      </c>
      <c r="K909" s="32">
        <f>K910</f>
        <v>0</v>
      </c>
      <c r="L909" s="32">
        <f t="shared" ref="L909:R909" si="365">L910</f>
        <v>0</v>
      </c>
      <c r="M909" s="32">
        <f t="shared" si="365"/>
        <v>0</v>
      </c>
      <c r="N909" s="32">
        <f t="shared" si="365"/>
        <v>0</v>
      </c>
      <c r="O909" s="32">
        <f t="shared" si="365"/>
        <v>0</v>
      </c>
      <c r="P909" s="32">
        <f t="shared" si="365"/>
        <v>0</v>
      </c>
      <c r="Q909" s="32">
        <f t="shared" si="365"/>
        <v>0</v>
      </c>
      <c r="R909" s="32">
        <f t="shared" si="365"/>
        <v>0</v>
      </c>
      <c r="S909" s="12"/>
      <c r="T909" s="13"/>
    </row>
    <row r="910" spans="1:20" s="26" customFormat="1" ht="24" hidden="1" customHeight="1">
      <c r="A910" s="189" t="s">
        <v>134</v>
      </c>
      <c r="B910" s="207" t="s">
        <v>265</v>
      </c>
      <c r="C910" s="207" t="s">
        <v>153</v>
      </c>
      <c r="D910" s="208" t="s">
        <v>153</v>
      </c>
      <c r="E910" s="209" t="s">
        <v>237</v>
      </c>
      <c r="F910" s="210" t="s">
        <v>131</v>
      </c>
      <c r="G910" s="210" t="s">
        <v>326</v>
      </c>
      <c r="H910" s="211" t="s">
        <v>30</v>
      </c>
      <c r="I910" s="62">
        <v>240</v>
      </c>
      <c r="J910" s="205"/>
      <c r="K910" s="205"/>
      <c r="L910" s="205"/>
      <c r="M910" s="205"/>
      <c r="N910" s="2">
        <f>SUM(J910:M910)</f>
        <v>0</v>
      </c>
      <c r="O910" s="205"/>
      <c r="P910" s="205"/>
      <c r="Q910" s="205"/>
      <c r="R910" s="2">
        <f>N910+Q910</f>
        <v>0</v>
      </c>
      <c r="S910" s="12"/>
      <c r="T910" s="13"/>
    </row>
    <row r="911" spans="1:20" s="14" customFormat="1" ht="18.75" hidden="1" customHeight="1">
      <c r="A911" s="20" t="s">
        <v>165</v>
      </c>
      <c r="B911" s="5" t="s">
        <v>265</v>
      </c>
      <c r="C911" s="5" t="s">
        <v>153</v>
      </c>
      <c r="D911" s="6" t="s">
        <v>153</v>
      </c>
      <c r="E911" s="28" t="s">
        <v>237</v>
      </c>
      <c r="F911" s="29" t="s">
        <v>131</v>
      </c>
      <c r="G911" s="29" t="s">
        <v>326</v>
      </c>
      <c r="H911" s="1" t="s">
        <v>30</v>
      </c>
      <c r="I911" s="18">
        <v>300</v>
      </c>
      <c r="J911" s="32">
        <f>J912+J914</f>
        <v>0</v>
      </c>
      <c r="K911" s="32">
        <f>K912+K914</f>
        <v>0</v>
      </c>
      <c r="L911" s="32">
        <f t="shared" ref="L911:R911" si="366">L912+L914</f>
        <v>0</v>
      </c>
      <c r="M911" s="32">
        <f t="shared" si="366"/>
        <v>3870.3</v>
      </c>
      <c r="N911" s="32">
        <f t="shared" si="366"/>
        <v>3870.3</v>
      </c>
      <c r="O911" s="32">
        <f t="shared" si="366"/>
        <v>0</v>
      </c>
      <c r="P911" s="32">
        <f t="shared" si="366"/>
        <v>0</v>
      </c>
      <c r="Q911" s="32">
        <f t="shared" si="366"/>
        <v>0</v>
      </c>
      <c r="R911" s="32">
        <f t="shared" si="366"/>
        <v>0</v>
      </c>
      <c r="S911" s="12"/>
      <c r="T911" s="13"/>
    </row>
    <row r="912" spans="1:20" s="14" customFormat="1" ht="21.75" hidden="1" customHeight="1">
      <c r="A912" s="189" t="s">
        <v>166</v>
      </c>
      <c r="B912" s="207" t="s">
        <v>265</v>
      </c>
      <c r="C912" s="207" t="s">
        <v>153</v>
      </c>
      <c r="D912" s="208" t="s">
        <v>153</v>
      </c>
      <c r="E912" s="209" t="s">
        <v>237</v>
      </c>
      <c r="F912" s="210" t="s">
        <v>131</v>
      </c>
      <c r="G912" s="210" t="s">
        <v>326</v>
      </c>
      <c r="H912" s="211" t="s">
        <v>30</v>
      </c>
      <c r="I912" s="62">
        <v>320</v>
      </c>
      <c r="J912" s="205">
        <f>J913</f>
        <v>0</v>
      </c>
      <c r="K912" s="205">
        <f>K913</f>
        <v>0</v>
      </c>
      <c r="L912" s="205">
        <f t="shared" ref="L912:R912" si="367">L913</f>
        <v>0</v>
      </c>
      <c r="M912" s="205">
        <f t="shared" si="367"/>
        <v>3870.3</v>
      </c>
      <c r="N912" s="205">
        <f t="shared" si="367"/>
        <v>3870.3</v>
      </c>
      <c r="O912" s="205">
        <f t="shared" si="367"/>
        <v>0</v>
      </c>
      <c r="P912" s="205">
        <f t="shared" si="367"/>
        <v>0</v>
      </c>
      <c r="Q912" s="205">
        <f t="shared" si="367"/>
        <v>0</v>
      </c>
      <c r="R912" s="205">
        <f t="shared" si="367"/>
        <v>0</v>
      </c>
      <c r="S912" s="12"/>
      <c r="T912" s="13"/>
    </row>
    <row r="913" spans="1:20" s="14" customFormat="1" ht="21.75" hidden="1" customHeight="1">
      <c r="A913" s="49" t="s">
        <v>517</v>
      </c>
      <c r="B913" s="207"/>
      <c r="C913" s="207"/>
      <c r="D913" s="208"/>
      <c r="E913" s="209"/>
      <c r="F913" s="210"/>
      <c r="G913" s="210"/>
      <c r="H913" s="211"/>
      <c r="I913" s="62"/>
      <c r="J913" s="205"/>
      <c r="K913" s="205"/>
      <c r="L913" s="205"/>
      <c r="M913" s="205">
        <v>3870.3</v>
      </c>
      <c r="N913" s="2">
        <f>SUM(J913:M913)</f>
        <v>3870.3</v>
      </c>
      <c r="O913" s="205"/>
      <c r="P913" s="205"/>
      <c r="Q913" s="205"/>
      <c r="R913" s="2"/>
      <c r="S913" s="12"/>
      <c r="T913" s="13"/>
    </row>
    <row r="914" spans="1:20" s="26" customFormat="1" ht="13.5" hidden="1" customHeight="1">
      <c r="A914" s="189" t="s">
        <v>167</v>
      </c>
      <c r="B914" s="207" t="s">
        <v>265</v>
      </c>
      <c r="C914" s="207" t="s">
        <v>153</v>
      </c>
      <c r="D914" s="208" t="s">
        <v>153</v>
      </c>
      <c r="E914" s="209" t="s">
        <v>237</v>
      </c>
      <c r="F914" s="210" t="s">
        <v>131</v>
      </c>
      <c r="G914" s="210" t="s">
        <v>326</v>
      </c>
      <c r="H914" s="211" t="s">
        <v>30</v>
      </c>
      <c r="I914" s="62">
        <v>360</v>
      </c>
      <c r="J914" s="205"/>
      <c r="K914" s="205"/>
      <c r="L914" s="205"/>
      <c r="M914" s="205"/>
      <c r="N914" s="2">
        <f>SUM(J914:M914)</f>
        <v>0</v>
      </c>
      <c r="O914" s="205"/>
      <c r="P914" s="205"/>
      <c r="Q914" s="205"/>
      <c r="R914" s="2">
        <f>N914+Q914</f>
        <v>0</v>
      </c>
      <c r="S914" s="12"/>
      <c r="T914" s="13"/>
    </row>
    <row r="915" spans="1:20" s="19" customFormat="1" ht="22.5" customHeight="1">
      <c r="A915" s="122" t="s">
        <v>177</v>
      </c>
      <c r="B915" s="80" t="s">
        <v>265</v>
      </c>
      <c r="C915" s="80" t="s">
        <v>153</v>
      </c>
      <c r="D915" s="87" t="s">
        <v>153</v>
      </c>
      <c r="E915" s="28" t="s">
        <v>237</v>
      </c>
      <c r="F915" s="29" t="s">
        <v>131</v>
      </c>
      <c r="G915" s="29" t="s">
        <v>326</v>
      </c>
      <c r="H915" s="1" t="s">
        <v>30</v>
      </c>
      <c r="I915" s="1" t="s">
        <v>178</v>
      </c>
      <c r="J915" s="32">
        <f>J916</f>
        <v>0</v>
      </c>
      <c r="K915" s="32">
        <f>K916</f>
        <v>0</v>
      </c>
      <c r="L915" s="32">
        <f t="shared" ref="L915:R915" si="368">L916</f>
        <v>0</v>
      </c>
      <c r="M915" s="32">
        <f t="shared" si="368"/>
        <v>0</v>
      </c>
      <c r="N915" s="32">
        <f t="shared" si="368"/>
        <v>0</v>
      </c>
      <c r="O915" s="32">
        <f t="shared" si="368"/>
        <v>0</v>
      </c>
      <c r="P915" s="32">
        <f t="shared" si="368"/>
        <v>0</v>
      </c>
      <c r="Q915" s="32">
        <f t="shared" si="368"/>
        <v>0</v>
      </c>
      <c r="R915" s="32">
        <f t="shared" si="368"/>
        <v>3849.6</v>
      </c>
      <c r="S915" s="12"/>
      <c r="T915" s="13"/>
    </row>
    <row r="916" spans="1:20" s="26" customFormat="1" ht="13.5" customHeight="1">
      <c r="A916" s="247" t="s">
        <v>179</v>
      </c>
      <c r="B916" s="207" t="s">
        <v>265</v>
      </c>
      <c r="C916" s="207" t="s">
        <v>153</v>
      </c>
      <c r="D916" s="208" t="s">
        <v>153</v>
      </c>
      <c r="E916" s="209" t="s">
        <v>237</v>
      </c>
      <c r="F916" s="210" t="s">
        <v>131</v>
      </c>
      <c r="G916" s="210" t="s">
        <v>326</v>
      </c>
      <c r="H916" s="211" t="s">
        <v>30</v>
      </c>
      <c r="I916" s="211" t="s">
        <v>180</v>
      </c>
      <c r="J916" s="205"/>
      <c r="K916" s="205"/>
      <c r="L916" s="205"/>
      <c r="M916" s="205"/>
      <c r="N916" s="2">
        <f>SUM(J916:M916)</f>
        <v>0</v>
      </c>
      <c r="O916" s="205"/>
      <c r="P916" s="205"/>
      <c r="Q916" s="205"/>
      <c r="R916" s="2">
        <v>3849.6</v>
      </c>
      <c r="S916" s="12"/>
      <c r="T916" s="13"/>
    </row>
    <row r="917" spans="1:20" s="85" customFormat="1" ht="17.45" customHeight="1">
      <c r="A917" s="82" t="s">
        <v>856</v>
      </c>
      <c r="B917" s="80" t="s">
        <v>265</v>
      </c>
      <c r="C917" s="80" t="s">
        <v>153</v>
      </c>
      <c r="D917" s="87" t="s">
        <v>153</v>
      </c>
      <c r="E917" s="87" t="s">
        <v>237</v>
      </c>
      <c r="F917" s="229" t="s">
        <v>131</v>
      </c>
      <c r="G917" s="229" t="s">
        <v>326</v>
      </c>
      <c r="H917" s="204" t="s">
        <v>840</v>
      </c>
      <c r="I917" s="204"/>
      <c r="J917" s="34">
        <f>J918+J920+J931</f>
        <v>1045</v>
      </c>
      <c r="K917" s="34">
        <f>K918+K920+K931</f>
        <v>-50</v>
      </c>
      <c r="L917" s="34">
        <f t="shared" ref="L917:R917" si="369">L918+L920+L931</f>
        <v>0</v>
      </c>
      <c r="M917" s="34">
        <f t="shared" si="369"/>
        <v>0</v>
      </c>
      <c r="N917" s="34">
        <f t="shared" si="369"/>
        <v>995</v>
      </c>
      <c r="O917" s="34">
        <f t="shared" si="369"/>
        <v>0</v>
      </c>
      <c r="P917" s="34">
        <f t="shared" si="369"/>
        <v>0</v>
      </c>
      <c r="Q917" s="34">
        <f t="shared" si="369"/>
        <v>0</v>
      </c>
      <c r="R917" s="34">
        <f t="shared" si="369"/>
        <v>970</v>
      </c>
      <c r="S917" s="12"/>
      <c r="T917" s="13"/>
    </row>
    <row r="918" spans="1:20" s="19" customFormat="1" ht="26.25" hidden="1" customHeight="1">
      <c r="A918" s="20" t="s">
        <v>132</v>
      </c>
      <c r="B918" s="80" t="s">
        <v>265</v>
      </c>
      <c r="C918" s="80" t="s">
        <v>153</v>
      </c>
      <c r="D918" s="87" t="s">
        <v>153</v>
      </c>
      <c r="E918" s="28" t="s">
        <v>237</v>
      </c>
      <c r="F918" s="29" t="s">
        <v>131</v>
      </c>
      <c r="G918" s="29" t="s">
        <v>326</v>
      </c>
      <c r="H918" s="1" t="s">
        <v>840</v>
      </c>
      <c r="I918" s="18">
        <v>200</v>
      </c>
      <c r="J918" s="32">
        <f>J919</f>
        <v>0</v>
      </c>
      <c r="K918" s="32">
        <f>K919</f>
        <v>0</v>
      </c>
      <c r="L918" s="32">
        <f t="shared" ref="L918:R918" si="370">L919</f>
        <v>0</v>
      </c>
      <c r="M918" s="32">
        <f t="shared" si="370"/>
        <v>0</v>
      </c>
      <c r="N918" s="32">
        <f t="shared" si="370"/>
        <v>0</v>
      </c>
      <c r="O918" s="32">
        <f t="shared" si="370"/>
        <v>0</v>
      </c>
      <c r="P918" s="32">
        <f t="shared" si="370"/>
        <v>0</v>
      </c>
      <c r="Q918" s="32">
        <f t="shared" si="370"/>
        <v>0</v>
      </c>
      <c r="R918" s="32">
        <f t="shared" si="370"/>
        <v>0</v>
      </c>
      <c r="S918" s="12"/>
      <c r="T918" s="13"/>
    </row>
    <row r="919" spans="1:20" s="26" customFormat="1" ht="21.75" hidden="1" customHeight="1">
      <c r="A919" s="189" t="s">
        <v>134</v>
      </c>
      <c r="B919" s="207" t="s">
        <v>265</v>
      </c>
      <c r="C919" s="207" t="s">
        <v>153</v>
      </c>
      <c r="D919" s="208" t="s">
        <v>153</v>
      </c>
      <c r="E919" s="209" t="s">
        <v>237</v>
      </c>
      <c r="F919" s="210" t="s">
        <v>131</v>
      </c>
      <c r="G919" s="210" t="s">
        <v>326</v>
      </c>
      <c r="H919" s="211" t="s">
        <v>840</v>
      </c>
      <c r="I919" s="62">
        <v>240</v>
      </c>
      <c r="J919" s="205"/>
      <c r="K919" s="205"/>
      <c r="L919" s="205"/>
      <c r="M919" s="205"/>
      <c r="N919" s="2">
        <f>SUM(J919:M919)</f>
        <v>0</v>
      </c>
      <c r="O919" s="205"/>
      <c r="P919" s="205"/>
      <c r="Q919" s="205"/>
      <c r="R919" s="2">
        <f>N919+Q919</f>
        <v>0</v>
      </c>
      <c r="S919" s="12"/>
      <c r="T919" s="13"/>
    </row>
    <row r="920" spans="1:20" s="14" customFormat="1" ht="16.149999999999999" customHeight="1">
      <c r="A920" s="20" t="s">
        <v>165</v>
      </c>
      <c r="B920" s="5" t="s">
        <v>265</v>
      </c>
      <c r="C920" s="5" t="s">
        <v>153</v>
      </c>
      <c r="D920" s="6" t="s">
        <v>153</v>
      </c>
      <c r="E920" s="28" t="s">
        <v>237</v>
      </c>
      <c r="F920" s="29" t="s">
        <v>131</v>
      </c>
      <c r="G920" s="29" t="s">
        <v>326</v>
      </c>
      <c r="H920" s="1" t="s">
        <v>840</v>
      </c>
      <c r="I920" s="18">
        <v>300</v>
      </c>
      <c r="J920" s="32">
        <f>J921+J930</f>
        <v>930</v>
      </c>
      <c r="K920" s="32">
        <f>K921+K930</f>
        <v>-50</v>
      </c>
      <c r="L920" s="32">
        <f t="shared" ref="L920:R920" si="371">L921+L930</f>
        <v>0</v>
      </c>
      <c r="M920" s="32">
        <f t="shared" si="371"/>
        <v>0</v>
      </c>
      <c r="N920" s="32">
        <f t="shared" si="371"/>
        <v>880</v>
      </c>
      <c r="O920" s="32">
        <f t="shared" si="371"/>
        <v>0</v>
      </c>
      <c r="P920" s="32">
        <f t="shared" si="371"/>
        <v>0</v>
      </c>
      <c r="Q920" s="32">
        <f t="shared" si="371"/>
        <v>0</v>
      </c>
      <c r="R920" s="32">
        <f t="shared" si="371"/>
        <v>855</v>
      </c>
      <c r="S920" s="12"/>
      <c r="T920" s="13"/>
    </row>
    <row r="921" spans="1:20" s="26" customFormat="1" ht="21.75" customHeight="1">
      <c r="A921" s="189" t="s">
        <v>166</v>
      </c>
      <c r="B921" s="207" t="s">
        <v>265</v>
      </c>
      <c r="C921" s="207" t="s">
        <v>153</v>
      </c>
      <c r="D921" s="208" t="s">
        <v>153</v>
      </c>
      <c r="E921" s="209" t="s">
        <v>237</v>
      </c>
      <c r="F921" s="210" t="s">
        <v>131</v>
      </c>
      <c r="G921" s="210" t="s">
        <v>326</v>
      </c>
      <c r="H921" s="211" t="s">
        <v>840</v>
      </c>
      <c r="I921" s="62">
        <v>320</v>
      </c>
      <c r="J921" s="205">
        <f>SUM(J922:J929)</f>
        <v>930</v>
      </c>
      <c r="K921" s="205">
        <f>SUM(K922:K929)</f>
        <v>-50</v>
      </c>
      <c r="L921" s="205">
        <f t="shared" ref="L921:R921" si="372">SUM(L922:L929)</f>
        <v>0</v>
      </c>
      <c r="M921" s="205">
        <f t="shared" si="372"/>
        <v>0</v>
      </c>
      <c r="N921" s="205">
        <f t="shared" si="372"/>
        <v>880</v>
      </c>
      <c r="O921" s="205">
        <f t="shared" si="372"/>
        <v>0</v>
      </c>
      <c r="P921" s="205">
        <f t="shared" si="372"/>
        <v>0</v>
      </c>
      <c r="Q921" s="205">
        <f t="shared" si="372"/>
        <v>0</v>
      </c>
      <c r="R921" s="205">
        <f t="shared" si="372"/>
        <v>855</v>
      </c>
      <c r="S921" s="12"/>
      <c r="T921" s="13"/>
    </row>
    <row r="922" spans="1:20" s="26" customFormat="1" ht="21.75" hidden="1" customHeight="1">
      <c r="A922" s="4" t="s">
        <v>516</v>
      </c>
      <c r="B922" s="207"/>
      <c r="C922" s="207"/>
      <c r="D922" s="208"/>
      <c r="E922" s="209"/>
      <c r="F922" s="210"/>
      <c r="G922" s="210"/>
      <c r="H922" s="211"/>
      <c r="I922" s="62">
        <v>323</v>
      </c>
      <c r="J922" s="205">
        <v>150</v>
      </c>
      <c r="K922" s="205"/>
      <c r="L922" s="205"/>
      <c r="M922" s="205"/>
      <c r="N922" s="2">
        <f t="shared" ref="N922:N930" si="373">SUM(J922:M922)</f>
        <v>150</v>
      </c>
      <c r="O922" s="205"/>
      <c r="P922" s="205"/>
      <c r="Q922" s="205"/>
      <c r="R922" s="216">
        <v>150</v>
      </c>
      <c r="S922" s="12"/>
      <c r="T922" s="13"/>
    </row>
    <row r="923" spans="1:20" s="26" customFormat="1" ht="21.75" hidden="1" customHeight="1">
      <c r="A923" s="49" t="s">
        <v>517</v>
      </c>
      <c r="B923" s="207"/>
      <c r="C923" s="207"/>
      <c r="D923" s="208"/>
      <c r="E923" s="209"/>
      <c r="F923" s="210"/>
      <c r="G923" s="210"/>
      <c r="H923" s="211"/>
      <c r="I923" s="62"/>
      <c r="J923" s="205">
        <v>250</v>
      </c>
      <c r="K923" s="205">
        <v>-30</v>
      </c>
      <c r="L923" s="205"/>
      <c r="M923" s="205"/>
      <c r="N923" s="2">
        <f t="shared" si="373"/>
        <v>220</v>
      </c>
      <c r="O923" s="205"/>
      <c r="P923" s="205"/>
      <c r="Q923" s="205"/>
      <c r="R923" s="216">
        <v>220</v>
      </c>
      <c r="S923" s="12"/>
      <c r="T923" s="13"/>
    </row>
    <row r="924" spans="1:20" s="26" customFormat="1" ht="21.75" hidden="1" customHeight="1">
      <c r="A924" s="49" t="s">
        <v>518</v>
      </c>
      <c r="B924" s="207"/>
      <c r="C924" s="207"/>
      <c r="D924" s="208"/>
      <c r="E924" s="209"/>
      <c r="F924" s="210"/>
      <c r="G924" s="210"/>
      <c r="H924" s="211"/>
      <c r="I924" s="62"/>
      <c r="J924" s="205">
        <v>200</v>
      </c>
      <c r="K924" s="205"/>
      <c r="L924" s="205"/>
      <c r="M924" s="205"/>
      <c r="N924" s="2">
        <f t="shared" si="373"/>
        <v>200</v>
      </c>
      <c r="O924" s="205"/>
      <c r="P924" s="205"/>
      <c r="Q924" s="205"/>
      <c r="R924" s="216">
        <v>200</v>
      </c>
      <c r="S924" s="12"/>
      <c r="T924" s="13"/>
    </row>
    <row r="925" spans="1:20" s="26" customFormat="1" ht="21.75" hidden="1" customHeight="1">
      <c r="A925" s="49" t="s">
        <v>519</v>
      </c>
      <c r="B925" s="207"/>
      <c r="C925" s="207"/>
      <c r="D925" s="208"/>
      <c r="E925" s="209"/>
      <c r="F925" s="210"/>
      <c r="G925" s="210"/>
      <c r="H925" s="211"/>
      <c r="I925" s="62"/>
      <c r="J925" s="205">
        <v>30</v>
      </c>
      <c r="K925" s="205"/>
      <c r="L925" s="205"/>
      <c r="M925" s="205"/>
      <c r="N925" s="2">
        <f t="shared" si="373"/>
        <v>30</v>
      </c>
      <c r="O925" s="205"/>
      <c r="P925" s="205"/>
      <c r="Q925" s="205"/>
      <c r="R925" s="216">
        <v>30</v>
      </c>
      <c r="S925" s="12"/>
      <c r="T925" s="13"/>
    </row>
    <row r="926" spans="1:20" s="26" customFormat="1" ht="21.75" hidden="1" customHeight="1">
      <c r="A926" s="49" t="s">
        <v>520</v>
      </c>
      <c r="B926" s="207"/>
      <c r="C926" s="207"/>
      <c r="D926" s="208"/>
      <c r="E926" s="209"/>
      <c r="F926" s="210"/>
      <c r="G926" s="210"/>
      <c r="H926" s="211"/>
      <c r="I926" s="62"/>
      <c r="J926" s="205">
        <v>200</v>
      </c>
      <c r="K926" s="205"/>
      <c r="L926" s="205"/>
      <c r="M926" s="205"/>
      <c r="N926" s="2">
        <f t="shared" si="373"/>
        <v>200</v>
      </c>
      <c r="O926" s="205"/>
      <c r="P926" s="205"/>
      <c r="Q926" s="205"/>
      <c r="R926" s="216">
        <v>200</v>
      </c>
      <c r="S926" s="12"/>
      <c r="T926" s="13"/>
    </row>
    <row r="927" spans="1:20" s="26" customFormat="1" ht="21.75" hidden="1" customHeight="1">
      <c r="A927" s="49" t="s">
        <v>521</v>
      </c>
      <c r="B927" s="207"/>
      <c r="C927" s="207"/>
      <c r="D927" s="208"/>
      <c r="E927" s="209"/>
      <c r="F927" s="210"/>
      <c r="G927" s="210"/>
      <c r="H927" s="211"/>
      <c r="I927" s="62"/>
      <c r="J927" s="205">
        <v>50</v>
      </c>
      <c r="K927" s="205">
        <v>-20</v>
      </c>
      <c r="L927" s="205"/>
      <c r="M927" s="205"/>
      <c r="N927" s="2">
        <f t="shared" si="373"/>
        <v>30</v>
      </c>
      <c r="O927" s="205"/>
      <c r="P927" s="205"/>
      <c r="Q927" s="205"/>
      <c r="R927" s="216">
        <v>30</v>
      </c>
      <c r="S927" s="12"/>
      <c r="T927" s="13"/>
    </row>
    <row r="928" spans="1:20" s="26" customFormat="1" ht="21.75" hidden="1" customHeight="1">
      <c r="A928" s="49" t="s">
        <v>522</v>
      </c>
      <c r="B928" s="207"/>
      <c r="C928" s="207"/>
      <c r="D928" s="208"/>
      <c r="E928" s="209"/>
      <c r="F928" s="210"/>
      <c r="G928" s="210"/>
      <c r="H928" s="211"/>
      <c r="I928" s="62"/>
      <c r="J928" s="205">
        <v>50</v>
      </c>
      <c r="K928" s="205"/>
      <c r="L928" s="205"/>
      <c r="M928" s="205"/>
      <c r="N928" s="2">
        <f t="shared" si="373"/>
        <v>50</v>
      </c>
      <c r="O928" s="205"/>
      <c r="P928" s="205"/>
      <c r="Q928" s="205"/>
      <c r="R928" s="216">
        <f>50-25</f>
        <v>25</v>
      </c>
      <c r="S928" s="12"/>
      <c r="T928" s="13"/>
    </row>
    <row r="929" spans="1:20" s="26" customFormat="1" ht="21.75" hidden="1" customHeight="1">
      <c r="A929" s="189"/>
      <c r="B929" s="207"/>
      <c r="C929" s="207"/>
      <c r="D929" s="208"/>
      <c r="E929" s="209"/>
      <c r="F929" s="210"/>
      <c r="G929" s="210"/>
      <c r="H929" s="211"/>
      <c r="I929" s="62"/>
      <c r="J929" s="205"/>
      <c r="K929" s="205"/>
      <c r="L929" s="205"/>
      <c r="M929" s="205"/>
      <c r="N929" s="2">
        <f t="shared" si="373"/>
        <v>0</v>
      </c>
      <c r="O929" s="205"/>
      <c r="P929" s="205"/>
      <c r="Q929" s="205"/>
      <c r="R929" s="2"/>
      <c r="S929" s="12"/>
      <c r="T929" s="13"/>
    </row>
    <row r="930" spans="1:20" s="26" customFormat="1" ht="13.5" hidden="1" customHeight="1">
      <c r="A930" s="156" t="s">
        <v>167</v>
      </c>
      <c r="B930" s="207" t="s">
        <v>265</v>
      </c>
      <c r="C930" s="207" t="s">
        <v>153</v>
      </c>
      <c r="D930" s="208" t="s">
        <v>153</v>
      </c>
      <c r="E930" s="209" t="s">
        <v>237</v>
      </c>
      <c r="F930" s="210" t="s">
        <v>131</v>
      </c>
      <c r="G930" s="210" t="s">
        <v>326</v>
      </c>
      <c r="H930" s="211" t="s">
        <v>840</v>
      </c>
      <c r="I930" s="62">
        <v>360</v>
      </c>
      <c r="J930" s="205"/>
      <c r="K930" s="205"/>
      <c r="L930" s="205"/>
      <c r="M930" s="205"/>
      <c r="N930" s="2">
        <f t="shared" si="373"/>
        <v>0</v>
      </c>
      <c r="O930" s="205"/>
      <c r="P930" s="205"/>
      <c r="Q930" s="205"/>
      <c r="R930" s="2">
        <f t="shared" ref="R930" si="374">N930+Q930</f>
        <v>0</v>
      </c>
      <c r="S930" s="12"/>
      <c r="T930" s="13"/>
    </row>
    <row r="931" spans="1:20" s="19" customFormat="1" ht="22.5" customHeight="1">
      <c r="A931" s="122" t="s">
        <v>177</v>
      </c>
      <c r="B931" s="80" t="s">
        <v>265</v>
      </c>
      <c r="C931" s="80" t="s">
        <v>153</v>
      </c>
      <c r="D931" s="87" t="s">
        <v>153</v>
      </c>
      <c r="E931" s="28" t="s">
        <v>237</v>
      </c>
      <c r="F931" s="29" t="s">
        <v>131</v>
      </c>
      <c r="G931" s="29" t="s">
        <v>326</v>
      </c>
      <c r="H931" s="211" t="s">
        <v>840</v>
      </c>
      <c r="I931" s="1" t="s">
        <v>178</v>
      </c>
      <c r="J931" s="32">
        <f>J932+J939</f>
        <v>115</v>
      </c>
      <c r="K931" s="32">
        <f>K932+K939</f>
        <v>0</v>
      </c>
      <c r="L931" s="32">
        <f t="shared" ref="L931:R931" si="375">L932+L939</f>
        <v>0</v>
      </c>
      <c r="M931" s="32">
        <f t="shared" si="375"/>
        <v>0</v>
      </c>
      <c r="N931" s="32">
        <f t="shared" si="375"/>
        <v>115</v>
      </c>
      <c r="O931" s="32">
        <f t="shared" si="375"/>
        <v>0</v>
      </c>
      <c r="P931" s="32">
        <f t="shared" si="375"/>
        <v>0</v>
      </c>
      <c r="Q931" s="32">
        <f t="shared" si="375"/>
        <v>0</v>
      </c>
      <c r="R931" s="32">
        <f t="shared" si="375"/>
        <v>115</v>
      </c>
      <c r="S931" s="12"/>
      <c r="T931" s="13"/>
    </row>
    <row r="932" spans="1:20" s="26" customFormat="1" ht="15.75" customHeight="1">
      <c r="A932" s="247" t="s">
        <v>179</v>
      </c>
      <c r="B932" s="207" t="s">
        <v>265</v>
      </c>
      <c r="C932" s="207" t="s">
        <v>153</v>
      </c>
      <c r="D932" s="208" t="s">
        <v>153</v>
      </c>
      <c r="E932" s="209" t="s">
        <v>237</v>
      </c>
      <c r="F932" s="210" t="s">
        <v>131</v>
      </c>
      <c r="G932" s="210" t="s">
        <v>326</v>
      </c>
      <c r="H932" s="211" t="s">
        <v>840</v>
      </c>
      <c r="I932" s="211" t="s">
        <v>180</v>
      </c>
      <c r="J932" s="205">
        <f>SUM(J933:J938)</f>
        <v>95</v>
      </c>
      <c r="K932" s="205">
        <f>SUM(K933:K938)</f>
        <v>0</v>
      </c>
      <c r="L932" s="205">
        <f t="shared" ref="L932:R932" si="376">SUM(L933:L938)</f>
        <v>0</v>
      </c>
      <c r="M932" s="205">
        <f t="shared" si="376"/>
        <v>0</v>
      </c>
      <c r="N932" s="205">
        <f t="shared" si="376"/>
        <v>95</v>
      </c>
      <c r="O932" s="205">
        <f t="shared" si="376"/>
        <v>0</v>
      </c>
      <c r="P932" s="205">
        <f t="shared" si="376"/>
        <v>0</v>
      </c>
      <c r="Q932" s="205">
        <f t="shared" si="376"/>
        <v>0</v>
      </c>
      <c r="R932" s="205">
        <f t="shared" si="376"/>
        <v>95</v>
      </c>
      <c r="S932" s="12"/>
      <c r="T932" s="13"/>
    </row>
    <row r="933" spans="1:20" s="26" customFormat="1" ht="26.25" hidden="1" customHeight="1">
      <c r="A933" s="49" t="s">
        <v>523</v>
      </c>
      <c r="B933" s="207"/>
      <c r="C933" s="207"/>
      <c r="D933" s="208"/>
      <c r="E933" s="209"/>
      <c r="F933" s="210"/>
      <c r="G933" s="210"/>
      <c r="H933" s="211"/>
      <c r="I933" s="211"/>
      <c r="J933" s="205">
        <v>10</v>
      </c>
      <c r="K933" s="205"/>
      <c r="L933" s="205"/>
      <c r="M933" s="205"/>
      <c r="N933" s="2">
        <f t="shared" ref="N933:N938" si="377">SUM(J933:M933)</f>
        <v>10</v>
      </c>
      <c r="O933" s="205"/>
      <c r="P933" s="205"/>
      <c r="Q933" s="205"/>
      <c r="R933" s="216">
        <v>10</v>
      </c>
      <c r="S933" s="12"/>
      <c r="T933" s="13"/>
    </row>
    <row r="934" spans="1:20" s="26" customFormat="1" ht="26.25" hidden="1" customHeight="1">
      <c r="A934" s="49" t="s">
        <v>524</v>
      </c>
      <c r="B934" s="207"/>
      <c r="C934" s="207"/>
      <c r="D934" s="208"/>
      <c r="E934" s="209"/>
      <c r="F934" s="210"/>
      <c r="G934" s="210"/>
      <c r="H934" s="211"/>
      <c r="I934" s="211"/>
      <c r="J934" s="205">
        <v>5</v>
      </c>
      <c r="K934" s="205"/>
      <c r="L934" s="205"/>
      <c r="M934" s="205"/>
      <c r="N934" s="2">
        <f t="shared" si="377"/>
        <v>5</v>
      </c>
      <c r="O934" s="205"/>
      <c r="P934" s="205"/>
      <c r="Q934" s="205"/>
      <c r="R934" s="216">
        <v>5</v>
      </c>
      <c r="S934" s="12"/>
      <c r="T934" s="13"/>
    </row>
    <row r="935" spans="1:20" s="26" customFormat="1" ht="15.75" hidden="1" customHeight="1">
      <c r="A935" s="49" t="s">
        <v>525</v>
      </c>
      <c r="B935" s="207"/>
      <c r="C935" s="207"/>
      <c r="D935" s="208"/>
      <c r="E935" s="209"/>
      <c r="F935" s="210"/>
      <c r="G935" s="210"/>
      <c r="H935" s="211"/>
      <c r="I935" s="211"/>
      <c r="J935" s="205">
        <v>10</v>
      </c>
      <c r="K935" s="205"/>
      <c r="L935" s="205"/>
      <c r="M935" s="205"/>
      <c r="N935" s="2">
        <f t="shared" si="377"/>
        <v>10</v>
      </c>
      <c r="O935" s="205"/>
      <c r="P935" s="205"/>
      <c r="Q935" s="205"/>
      <c r="R935" s="216">
        <v>10</v>
      </c>
      <c r="S935" s="12"/>
      <c r="T935" s="13"/>
    </row>
    <row r="936" spans="1:20" s="26" customFormat="1" ht="24" hidden="1" customHeight="1">
      <c r="A936" s="49" t="s">
        <v>528</v>
      </c>
      <c r="B936" s="207"/>
      <c r="C936" s="207"/>
      <c r="D936" s="208"/>
      <c r="E936" s="209"/>
      <c r="F936" s="210"/>
      <c r="G936" s="210"/>
      <c r="H936" s="211"/>
      <c r="I936" s="211"/>
      <c r="J936" s="205">
        <v>50</v>
      </c>
      <c r="K936" s="205"/>
      <c r="L936" s="205"/>
      <c r="M936" s="205"/>
      <c r="N936" s="2">
        <f t="shared" si="377"/>
        <v>50</v>
      </c>
      <c r="O936" s="205"/>
      <c r="P936" s="205"/>
      <c r="Q936" s="205"/>
      <c r="R936" s="216">
        <v>50</v>
      </c>
      <c r="S936" s="12"/>
      <c r="T936" s="13"/>
    </row>
    <row r="937" spans="1:20" s="26" customFormat="1" ht="25.5" hidden="1" customHeight="1">
      <c r="A937" s="49" t="s">
        <v>529</v>
      </c>
      <c r="B937" s="207"/>
      <c r="C937" s="207"/>
      <c r="D937" s="208"/>
      <c r="E937" s="209"/>
      <c r="F937" s="210"/>
      <c r="G937" s="210"/>
      <c r="H937" s="211"/>
      <c r="I937" s="211"/>
      <c r="J937" s="205">
        <v>20</v>
      </c>
      <c r="K937" s="205"/>
      <c r="L937" s="205"/>
      <c r="M937" s="205"/>
      <c r="N937" s="2">
        <f t="shared" si="377"/>
        <v>20</v>
      </c>
      <c r="O937" s="205"/>
      <c r="P937" s="205"/>
      <c r="Q937" s="205"/>
      <c r="R937" s="216">
        <v>20</v>
      </c>
      <c r="S937" s="12"/>
      <c r="T937" s="13"/>
    </row>
    <row r="938" spans="1:20" s="26" customFormat="1" ht="15.75" hidden="1" customHeight="1">
      <c r="A938" s="247"/>
      <c r="B938" s="207"/>
      <c r="C938" s="207"/>
      <c r="D938" s="208"/>
      <c r="E938" s="209"/>
      <c r="F938" s="210"/>
      <c r="G938" s="210"/>
      <c r="H938" s="211"/>
      <c r="I938" s="211"/>
      <c r="J938" s="205"/>
      <c r="K938" s="205"/>
      <c r="L938" s="205"/>
      <c r="M938" s="205"/>
      <c r="N938" s="2">
        <f t="shared" si="377"/>
        <v>0</v>
      </c>
      <c r="O938" s="205"/>
      <c r="P938" s="205"/>
      <c r="Q938" s="205"/>
      <c r="R938" s="2"/>
      <c r="S938" s="12"/>
      <c r="T938" s="13"/>
    </row>
    <row r="939" spans="1:20" s="293" customFormat="1" ht="14.25" customHeight="1">
      <c r="A939" s="247" t="s">
        <v>271</v>
      </c>
      <c r="B939" s="5" t="s">
        <v>265</v>
      </c>
      <c r="C939" s="5" t="s">
        <v>153</v>
      </c>
      <c r="D939" s="6" t="s">
        <v>153</v>
      </c>
      <c r="E939" s="209" t="s">
        <v>237</v>
      </c>
      <c r="F939" s="210" t="s">
        <v>131</v>
      </c>
      <c r="G939" s="210" t="s">
        <v>326</v>
      </c>
      <c r="H939" s="211" t="s">
        <v>840</v>
      </c>
      <c r="I939" s="211" t="s">
        <v>272</v>
      </c>
      <c r="J939" s="205">
        <f>J940</f>
        <v>20</v>
      </c>
      <c r="K939" s="205">
        <f>K940</f>
        <v>0</v>
      </c>
      <c r="L939" s="205">
        <f t="shared" ref="L939:R939" si="378">L940</f>
        <v>0</v>
      </c>
      <c r="M939" s="205">
        <f t="shared" si="378"/>
        <v>0</v>
      </c>
      <c r="N939" s="205">
        <f t="shared" si="378"/>
        <v>20</v>
      </c>
      <c r="O939" s="205">
        <f t="shared" si="378"/>
        <v>0</v>
      </c>
      <c r="P939" s="205">
        <f t="shared" si="378"/>
        <v>0</v>
      </c>
      <c r="Q939" s="205">
        <f t="shared" si="378"/>
        <v>0</v>
      </c>
      <c r="R939" s="205">
        <f t="shared" si="378"/>
        <v>20</v>
      </c>
      <c r="S939" s="12"/>
      <c r="T939" s="13"/>
    </row>
    <row r="940" spans="1:20" s="293" customFormat="1" ht="14.25" hidden="1" customHeight="1">
      <c r="A940" s="49" t="s">
        <v>527</v>
      </c>
      <c r="B940" s="5"/>
      <c r="C940" s="5"/>
      <c r="D940" s="6"/>
      <c r="E940" s="209"/>
      <c r="F940" s="210"/>
      <c r="G940" s="210"/>
      <c r="H940" s="211"/>
      <c r="I940" s="211"/>
      <c r="J940" s="205">
        <v>20</v>
      </c>
      <c r="K940" s="205"/>
      <c r="L940" s="205"/>
      <c r="M940" s="205"/>
      <c r="N940" s="2">
        <f>SUM(J940:M940)</f>
        <v>20</v>
      </c>
      <c r="O940" s="205"/>
      <c r="P940" s="205"/>
      <c r="Q940" s="205"/>
      <c r="R940" s="2">
        <v>20</v>
      </c>
      <c r="S940" s="12"/>
      <c r="T940" s="13"/>
    </row>
    <row r="941" spans="1:20" s="26" customFormat="1" ht="39.75" customHeight="1">
      <c r="A941" s="121" t="s">
        <v>880</v>
      </c>
      <c r="B941" s="77" t="s">
        <v>265</v>
      </c>
      <c r="C941" s="77" t="s">
        <v>153</v>
      </c>
      <c r="D941" s="196" t="s">
        <v>153</v>
      </c>
      <c r="E941" s="22" t="s">
        <v>194</v>
      </c>
      <c r="F941" s="23" t="s">
        <v>114</v>
      </c>
      <c r="G941" s="23" t="s">
        <v>326</v>
      </c>
      <c r="H941" s="24" t="s">
        <v>327</v>
      </c>
      <c r="I941" s="24"/>
      <c r="J941" s="35">
        <f t="shared" ref="J941:R944" si="379">J942</f>
        <v>52</v>
      </c>
      <c r="K941" s="35">
        <f t="shared" si="379"/>
        <v>0</v>
      </c>
      <c r="L941" s="35">
        <f t="shared" si="379"/>
        <v>0</v>
      </c>
      <c r="M941" s="35">
        <f t="shared" si="379"/>
        <v>0</v>
      </c>
      <c r="N941" s="35">
        <f t="shared" si="379"/>
        <v>52</v>
      </c>
      <c r="O941" s="35">
        <f t="shared" si="379"/>
        <v>0</v>
      </c>
      <c r="P941" s="35">
        <f t="shared" si="379"/>
        <v>0</v>
      </c>
      <c r="Q941" s="35">
        <f t="shared" si="379"/>
        <v>0</v>
      </c>
      <c r="R941" s="35">
        <f t="shared" si="379"/>
        <v>60</v>
      </c>
      <c r="S941" s="12"/>
      <c r="T941" s="13"/>
    </row>
    <row r="942" spans="1:20" s="26" customFormat="1" ht="25.9" customHeight="1">
      <c r="A942" s="82" t="s">
        <v>856</v>
      </c>
      <c r="B942" s="80" t="s">
        <v>265</v>
      </c>
      <c r="C942" s="80" t="s">
        <v>153</v>
      </c>
      <c r="D942" s="87" t="s">
        <v>153</v>
      </c>
      <c r="E942" s="114" t="s">
        <v>194</v>
      </c>
      <c r="F942" s="115" t="s">
        <v>114</v>
      </c>
      <c r="G942" s="115" t="s">
        <v>326</v>
      </c>
      <c r="H942" s="204" t="s">
        <v>840</v>
      </c>
      <c r="I942" s="116"/>
      <c r="J942" s="236">
        <f t="shared" si="379"/>
        <v>52</v>
      </c>
      <c r="K942" s="236">
        <f t="shared" si="379"/>
        <v>0</v>
      </c>
      <c r="L942" s="236">
        <f t="shared" si="379"/>
        <v>0</v>
      </c>
      <c r="M942" s="236">
        <f t="shared" si="379"/>
        <v>0</v>
      </c>
      <c r="N942" s="236">
        <f t="shared" si="379"/>
        <v>52</v>
      </c>
      <c r="O942" s="236">
        <f t="shared" si="379"/>
        <v>0</v>
      </c>
      <c r="P942" s="236">
        <f t="shared" si="379"/>
        <v>0</v>
      </c>
      <c r="Q942" s="236">
        <f t="shared" si="379"/>
        <v>0</v>
      </c>
      <c r="R942" s="236">
        <f t="shared" si="379"/>
        <v>60</v>
      </c>
      <c r="S942" s="12"/>
      <c r="T942" s="13"/>
    </row>
    <row r="943" spans="1:20" s="26" customFormat="1" ht="24.6" customHeight="1">
      <c r="A943" s="122" t="s">
        <v>177</v>
      </c>
      <c r="B943" s="80" t="s">
        <v>265</v>
      </c>
      <c r="C943" s="80" t="s">
        <v>153</v>
      </c>
      <c r="D943" s="87" t="s">
        <v>153</v>
      </c>
      <c r="E943" s="28" t="s">
        <v>194</v>
      </c>
      <c r="F943" s="29" t="s">
        <v>114</v>
      </c>
      <c r="G943" s="29" t="s">
        <v>326</v>
      </c>
      <c r="H943" s="1" t="s">
        <v>840</v>
      </c>
      <c r="I943" s="1" t="s">
        <v>178</v>
      </c>
      <c r="J943" s="32">
        <f t="shared" si="379"/>
        <v>52</v>
      </c>
      <c r="K943" s="32">
        <f t="shared" si="379"/>
        <v>0</v>
      </c>
      <c r="L943" s="32">
        <f t="shared" si="379"/>
        <v>0</v>
      </c>
      <c r="M943" s="32">
        <f t="shared" si="379"/>
        <v>0</v>
      </c>
      <c r="N943" s="32">
        <f t="shared" si="379"/>
        <v>52</v>
      </c>
      <c r="O943" s="32">
        <f t="shared" si="379"/>
        <v>0</v>
      </c>
      <c r="P943" s="32">
        <f t="shared" si="379"/>
        <v>0</v>
      </c>
      <c r="Q943" s="32">
        <f t="shared" si="379"/>
        <v>0</v>
      </c>
      <c r="R943" s="32">
        <f t="shared" si="379"/>
        <v>60</v>
      </c>
      <c r="S943" s="12"/>
      <c r="T943" s="13"/>
    </row>
    <row r="944" spans="1:20" s="26" customFormat="1" ht="17.45" customHeight="1">
      <c r="A944" s="247" t="s">
        <v>179</v>
      </c>
      <c r="B944" s="207" t="s">
        <v>265</v>
      </c>
      <c r="C944" s="207" t="s">
        <v>153</v>
      </c>
      <c r="D944" s="208" t="s">
        <v>153</v>
      </c>
      <c r="E944" s="209" t="s">
        <v>194</v>
      </c>
      <c r="F944" s="210" t="s">
        <v>114</v>
      </c>
      <c r="G944" s="210" t="s">
        <v>326</v>
      </c>
      <c r="H944" s="211" t="s">
        <v>840</v>
      </c>
      <c r="I944" s="211" t="s">
        <v>180</v>
      </c>
      <c r="J944" s="205">
        <f t="shared" si="379"/>
        <v>52</v>
      </c>
      <c r="K944" s="205">
        <f t="shared" si="379"/>
        <v>0</v>
      </c>
      <c r="L944" s="205">
        <f t="shared" si="379"/>
        <v>0</v>
      </c>
      <c r="M944" s="205">
        <f t="shared" si="379"/>
        <v>0</v>
      </c>
      <c r="N944" s="205">
        <f t="shared" si="379"/>
        <v>52</v>
      </c>
      <c r="O944" s="205">
        <f t="shared" si="379"/>
        <v>0</v>
      </c>
      <c r="P944" s="205">
        <f t="shared" si="379"/>
        <v>0</v>
      </c>
      <c r="Q944" s="205">
        <f t="shared" si="379"/>
        <v>0</v>
      </c>
      <c r="R944" s="205">
        <f t="shared" si="379"/>
        <v>60</v>
      </c>
      <c r="S944" s="12"/>
      <c r="T944" s="13"/>
    </row>
    <row r="945" spans="1:20" s="14" customFormat="1" ht="15" hidden="1" customHeight="1">
      <c r="A945" s="138" t="s">
        <v>12</v>
      </c>
      <c r="B945" s="5"/>
      <c r="C945" s="5"/>
      <c r="D945" s="6"/>
      <c r="E945" s="7"/>
      <c r="F945" s="8"/>
      <c r="G945" s="8"/>
      <c r="H945" s="9"/>
      <c r="I945" s="9" t="s">
        <v>290</v>
      </c>
      <c r="J945" s="2">
        <v>52</v>
      </c>
      <c r="K945" s="2"/>
      <c r="L945" s="2"/>
      <c r="M945" s="2"/>
      <c r="N945" s="2">
        <f>SUM(J945:M945)</f>
        <v>52</v>
      </c>
      <c r="O945" s="2"/>
      <c r="P945" s="2"/>
      <c r="Q945" s="2"/>
      <c r="R945" s="2">
        <v>60</v>
      </c>
      <c r="S945" s="12"/>
      <c r="T945" s="13"/>
    </row>
    <row r="946" spans="1:20" s="299" customFormat="1" ht="40.5" customHeight="1">
      <c r="A946" s="223" t="s">
        <v>449</v>
      </c>
      <c r="B946" s="77" t="s">
        <v>265</v>
      </c>
      <c r="C946" s="21" t="s">
        <v>153</v>
      </c>
      <c r="D946" s="22" t="s">
        <v>153</v>
      </c>
      <c r="E946" s="22" t="s">
        <v>202</v>
      </c>
      <c r="F946" s="23" t="s">
        <v>114</v>
      </c>
      <c r="G946" s="23" t="s">
        <v>326</v>
      </c>
      <c r="H946" s="24" t="s">
        <v>327</v>
      </c>
      <c r="I946" s="24"/>
      <c r="J946" s="35">
        <f>J947+J951+J964+J971</f>
        <v>597.29999999999995</v>
      </c>
      <c r="K946" s="35">
        <f>K947+K951+K964+K971</f>
        <v>-143</v>
      </c>
      <c r="L946" s="35">
        <f t="shared" ref="L946:R946" si="380">L947+L951+L964+L971</f>
        <v>0</v>
      </c>
      <c r="M946" s="35">
        <f t="shared" si="380"/>
        <v>0</v>
      </c>
      <c r="N946" s="35">
        <f t="shared" si="380"/>
        <v>454.3</v>
      </c>
      <c r="O946" s="35">
        <f t="shared" si="380"/>
        <v>0</v>
      </c>
      <c r="P946" s="35">
        <f t="shared" si="380"/>
        <v>0</v>
      </c>
      <c r="Q946" s="35">
        <f t="shared" si="380"/>
        <v>0</v>
      </c>
      <c r="R946" s="35">
        <f t="shared" si="380"/>
        <v>499</v>
      </c>
      <c r="S946" s="12"/>
      <c r="T946" s="13"/>
    </row>
    <row r="947" spans="1:20" s="85" customFormat="1" ht="24" hidden="1" customHeight="1">
      <c r="A947" s="20" t="s">
        <v>284</v>
      </c>
      <c r="B947" s="80" t="s">
        <v>265</v>
      </c>
      <c r="C947" s="86" t="s">
        <v>153</v>
      </c>
      <c r="D947" s="28" t="s">
        <v>153</v>
      </c>
      <c r="E947" s="28" t="s">
        <v>202</v>
      </c>
      <c r="F947" s="29" t="s">
        <v>114</v>
      </c>
      <c r="G947" s="29" t="s">
        <v>326</v>
      </c>
      <c r="H947" s="1" t="s">
        <v>35</v>
      </c>
      <c r="I947" s="18"/>
      <c r="J947" s="32">
        <f t="shared" ref="J947:R949" si="381">J948</f>
        <v>0</v>
      </c>
      <c r="K947" s="32">
        <f t="shared" si="381"/>
        <v>0</v>
      </c>
      <c r="L947" s="32">
        <f t="shared" si="381"/>
        <v>0</v>
      </c>
      <c r="M947" s="32">
        <f t="shared" si="381"/>
        <v>0</v>
      </c>
      <c r="N947" s="32">
        <f t="shared" si="381"/>
        <v>0</v>
      </c>
      <c r="O947" s="32">
        <f t="shared" si="381"/>
        <v>0</v>
      </c>
      <c r="P947" s="32">
        <f t="shared" si="381"/>
        <v>0</v>
      </c>
      <c r="Q947" s="32">
        <f t="shared" si="381"/>
        <v>0</v>
      </c>
      <c r="R947" s="32">
        <f t="shared" si="381"/>
        <v>0</v>
      </c>
      <c r="S947" s="12"/>
      <c r="T947" s="13"/>
    </row>
    <row r="948" spans="1:20" s="85" customFormat="1" ht="23.25" hidden="1" customHeight="1">
      <c r="A948" s="122" t="s">
        <v>177</v>
      </c>
      <c r="B948" s="80" t="s">
        <v>265</v>
      </c>
      <c r="C948" s="86" t="s">
        <v>153</v>
      </c>
      <c r="D948" s="28" t="s">
        <v>153</v>
      </c>
      <c r="E948" s="28" t="s">
        <v>202</v>
      </c>
      <c r="F948" s="29" t="s">
        <v>114</v>
      </c>
      <c r="G948" s="29" t="s">
        <v>326</v>
      </c>
      <c r="H948" s="1" t="s">
        <v>35</v>
      </c>
      <c r="I948" s="18">
        <v>600</v>
      </c>
      <c r="J948" s="32">
        <f t="shared" si="381"/>
        <v>0</v>
      </c>
      <c r="K948" s="32">
        <f t="shared" si="381"/>
        <v>0</v>
      </c>
      <c r="L948" s="32">
        <f t="shared" si="381"/>
        <v>0</v>
      </c>
      <c r="M948" s="32">
        <f t="shared" si="381"/>
        <v>0</v>
      </c>
      <c r="N948" s="32">
        <f t="shared" si="381"/>
        <v>0</v>
      </c>
      <c r="O948" s="32">
        <f t="shared" si="381"/>
        <v>0</v>
      </c>
      <c r="P948" s="32">
        <f t="shared" si="381"/>
        <v>0</v>
      </c>
      <c r="Q948" s="32">
        <f t="shared" si="381"/>
        <v>0</v>
      </c>
      <c r="R948" s="32">
        <f t="shared" si="381"/>
        <v>0</v>
      </c>
      <c r="S948" s="12"/>
      <c r="T948" s="13"/>
    </row>
    <row r="949" spans="1:20" s="26" customFormat="1" ht="17.25" hidden="1" customHeight="1">
      <c r="A949" s="126" t="s">
        <v>179</v>
      </c>
      <c r="B949" s="207" t="s">
        <v>265</v>
      </c>
      <c r="C949" s="207" t="s">
        <v>153</v>
      </c>
      <c r="D949" s="208" t="s">
        <v>153</v>
      </c>
      <c r="E949" s="209" t="s">
        <v>202</v>
      </c>
      <c r="F949" s="210" t="s">
        <v>114</v>
      </c>
      <c r="G949" s="210" t="s">
        <v>326</v>
      </c>
      <c r="H949" s="211" t="s">
        <v>35</v>
      </c>
      <c r="I949" s="62">
        <v>610</v>
      </c>
      <c r="J949" s="205">
        <f t="shared" si="381"/>
        <v>0</v>
      </c>
      <c r="K949" s="205">
        <f t="shared" si="381"/>
        <v>0</v>
      </c>
      <c r="L949" s="205">
        <f t="shared" si="381"/>
        <v>0</v>
      </c>
      <c r="M949" s="205">
        <f t="shared" si="381"/>
        <v>0</v>
      </c>
      <c r="N949" s="205">
        <f t="shared" si="381"/>
        <v>0</v>
      </c>
      <c r="O949" s="205">
        <f t="shared" si="381"/>
        <v>0</v>
      </c>
      <c r="P949" s="205">
        <f t="shared" si="381"/>
        <v>0</v>
      </c>
      <c r="Q949" s="205">
        <f t="shared" si="381"/>
        <v>0</v>
      </c>
      <c r="R949" s="205">
        <f t="shared" si="381"/>
        <v>0</v>
      </c>
      <c r="S949" s="12"/>
      <c r="T949" s="13"/>
    </row>
    <row r="950" spans="1:20" s="26" customFormat="1" ht="17.25" hidden="1" customHeight="1">
      <c r="A950" s="297" t="s">
        <v>665</v>
      </c>
      <c r="B950" s="207"/>
      <c r="C950" s="207"/>
      <c r="D950" s="208"/>
      <c r="E950" s="209"/>
      <c r="F950" s="210"/>
      <c r="G950" s="210"/>
      <c r="H950" s="211"/>
      <c r="I950" s="62">
        <v>612</v>
      </c>
      <c r="J950" s="205"/>
      <c r="K950" s="205"/>
      <c r="L950" s="205"/>
      <c r="M950" s="205"/>
      <c r="N950" s="2">
        <f>SUM(J950:M950)</f>
        <v>0</v>
      </c>
      <c r="O950" s="205"/>
      <c r="P950" s="205"/>
      <c r="Q950" s="205"/>
      <c r="R950" s="2">
        <f>N950+Q950</f>
        <v>0</v>
      </c>
      <c r="S950" s="12"/>
      <c r="T950" s="13"/>
    </row>
    <row r="951" spans="1:20" ht="18" customHeight="1">
      <c r="A951" s="82" t="s">
        <v>282</v>
      </c>
      <c r="B951" s="80" t="s">
        <v>265</v>
      </c>
      <c r="C951" s="80" t="s">
        <v>153</v>
      </c>
      <c r="D951" s="87" t="s">
        <v>153</v>
      </c>
      <c r="E951" s="114" t="s">
        <v>202</v>
      </c>
      <c r="F951" s="115" t="s">
        <v>114</v>
      </c>
      <c r="G951" s="115" t="s">
        <v>326</v>
      </c>
      <c r="H951" s="116" t="s">
        <v>332</v>
      </c>
      <c r="I951" s="116"/>
      <c r="J951" s="236">
        <f t="shared" ref="J951:R953" si="382">J952</f>
        <v>141.80000000000001</v>
      </c>
      <c r="K951" s="236">
        <f t="shared" si="382"/>
        <v>-71</v>
      </c>
      <c r="L951" s="236">
        <f t="shared" si="382"/>
        <v>0</v>
      </c>
      <c r="M951" s="236">
        <f t="shared" si="382"/>
        <v>0</v>
      </c>
      <c r="N951" s="236">
        <f t="shared" si="382"/>
        <v>70.8</v>
      </c>
      <c r="O951" s="236">
        <f t="shared" si="382"/>
        <v>0</v>
      </c>
      <c r="P951" s="236">
        <f t="shared" si="382"/>
        <v>0</v>
      </c>
      <c r="Q951" s="236">
        <f t="shared" si="382"/>
        <v>0</v>
      </c>
      <c r="R951" s="236">
        <f t="shared" si="382"/>
        <v>48</v>
      </c>
      <c r="S951" s="12"/>
      <c r="T951" s="13"/>
    </row>
    <row r="952" spans="1:20" ht="28.5" customHeight="1">
      <c r="A952" s="122" t="s">
        <v>177</v>
      </c>
      <c r="B952" s="80" t="s">
        <v>265</v>
      </c>
      <c r="C952" s="80" t="s">
        <v>153</v>
      </c>
      <c r="D952" s="87" t="s">
        <v>153</v>
      </c>
      <c r="E952" s="28" t="s">
        <v>202</v>
      </c>
      <c r="F952" s="29" t="s">
        <v>114</v>
      </c>
      <c r="G952" s="29" t="s">
        <v>326</v>
      </c>
      <c r="H952" s="1" t="s">
        <v>332</v>
      </c>
      <c r="I952" s="1" t="s">
        <v>178</v>
      </c>
      <c r="J952" s="32">
        <f t="shared" si="382"/>
        <v>141.80000000000001</v>
      </c>
      <c r="K952" s="32">
        <f t="shared" si="382"/>
        <v>-71</v>
      </c>
      <c r="L952" s="32">
        <f t="shared" si="382"/>
        <v>0</v>
      </c>
      <c r="M952" s="32">
        <f t="shared" si="382"/>
        <v>0</v>
      </c>
      <c r="N952" s="32">
        <f t="shared" si="382"/>
        <v>70.8</v>
      </c>
      <c r="O952" s="32">
        <f t="shared" si="382"/>
        <v>0</v>
      </c>
      <c r="P952" s="32">
        <f t="shared" si="382"/>
        <v>0</v>
      </c>
      <c r="Q952" s="32">
        <f t="shared" si="382"/>
        <v>0</v>
      </c>
      <c r="R952" s="32">
        <f t="shared" si="382"/>
        <v>48</v>
      </c>
      <c r="S952" s="12"/>
      <c r="T952" s="13"/>
    </row>
    <row r="953" spans="1:20" s="26" customFormat="1" ht="16.5" customHeight="1">
      <c r="A953" s="126" t="s">
        <v>179</v>
      </c>
      <c r="B953" s="207" t="s">
        <v>265</v>
      </c>
      <c r="C953" s="207" t="s">
        <v>153</v>
      </c>
      <c r="D953" s="208" t="s">
        <v>153</v>
      </c>
      <c r="E953" s="209" t="s">
        <v>202</v>
      </c>
      <c r="F953" s="210" t="s">
        <v>114</v>
      </c>
      <c r="G953" s="210" t="s">
        <v>326</v>
      </c>
      <c r="H953" s="211" t="s">
        <v>332</v>
      </c>
      <c r="I953" s="211" t="s">
        <v>180</v>
      </c>
      <c r="J953" s="205">
        <f t="shared" si="382"/>
        <v>141.80000000000001</v>
      </c>
      <c r="K953" s="205">
        <f t="shared" si="382"/>
        <v>-71</v>
      </c>
      <c r="L953" s="205">
        <f t="shared" si="382"/>
        <v>0</v>
      </c>
      <c r="M953" s="205">
        <f t="shared" si="382"/>
        <v>0</v>
      </c>
      <c r="N953" s="205">
        <f t="shared" si="382"/>
        <v>70.8</v>
      </c>
      <c r="O953" s="205">
        <f t="shared" si="382"/>
        <v>0</v>
      </c>
      <c r="P953" s="205">
        <f t="shared" si="382"/>
        <v>0</v>
      </c>
      <c r="Q953" s="205">
        <f t="shared" si="382"/>
        <v>0</v>
      </c>
      <c r="R953" s="205">
        <f t="shared" si="382"/>
        <v>48</v>
      </c>
      <c r="S953" s="12"/>
      <c r="T953" s="13"/>
    </row>
    <row r="954" spans="1:20" s="26" customFormat="1" ht="15" hidden="1" customHeight="1">
      <c r="A954" s="297" t="s">
        <v>666</v>
      </c>
      <c r="B954" s="207"/>
      <c r="C954" s="207"/>
      <c r="D954" s="208"/>
      <c r="E954" s="209"/>
      <c r="F954" s="210"/>
      <c r="G954" s="210"/>
      <c r="H954" s="211"/>
      <c r="I954" s="211" t="s">
        <v>290</v>
      </c>
      <c r="J954" s="205">
        <f>SUM(J955:J963)</f>
        <v>141.80000000000001</v>
      </c>
      <c r="K954" s="205">
        <f>SUM(K955:K963)</f>
        <v>-71</v>
      </c>
      <c r="L954" s="205">
        <f t="shared" ref="L954:R954" si="383">SUM(L955:L963)</f>
        <v>0</v>
      </c>
      <c r="M954" s="205">
        <f t="shared" si="383"/>
        <v>0</v>
      </c>
      <c r="N954" s="205">
        <f t="shared" si="383"/>
        <v>70.8</v>
      </c>
      <c r="O954" s="205">
        <f t="shared" si="383"/>
        <v>0</v>
      </c>
      <c r="P954" s="205">
        <f t="shared" si="383"/>
        <v>0</v>
      </c>
      <c r="Q954" s="205">
        <f t="shared" si="383"/>
        <v>0</v>
      </c>
      <c r="R954" s="205">
        <f t="shared" si="383"/>
        <v>48</v>
      </c>
      <c r="S954" s="12"/>
      <c r="T954" s="13"/>
    </row>
    <row r="955" spans="1:20" s="26" customFormat="1" ht="24.75" hidden="1" customHeight="1">
      <c r="A955" s="49" t="s">
        <v>551</v>
      </c>
      <c r="B955" s="207"/>
      <c r="C955" s="207"/>
      <c r="D955" s="208"/>
      <c r="E955" s="209"/>
      <c r="F955" s="210"/>
      <c r="G955" s="210"/>
      <c r="H955" s="211"/>
      <c r="I955" s="211"/>
      <c r="J955" s="205">
        <v>2</v>
      </c>
      <c r="K955" s="205">
        <v>-2</v>
      </c>
      <c r="L955" s="205"/>
      <c r="M955" s="205"/>
      <c r="N955" s="2">
        <f t="shared" ref="N955:N963" si="384">SUM(J955:M955)</f>
        <v>0</v>
      </c>
      <c r="O955" s="205"/>
      <c r="P955" s="205"/>
      <c r="Q955" s="205"/>
      <c r="R955" s="60"/>
      <c r="S955" s="12"/>
      <c r="T955" s="13"/>
    </row>
    <row r="956" spans="1:20" s="26" customFormat="1" ht="26.25" hidden="1" customHeight="1">
      <c r="A956" s="49" t="s">
        <v>552</v>
      </c>
      <c r="B956" s="207"/>
      <c r="C956" s="207"/>
      <c r="D956" s="208"/>
      <c r="E956" s="209"/>
      <c r="F956" s="210"/>
      <c r="G956" s="210"/>
      <c r="H956" s="211"/>
      <c r="I956" s="211"/>
      <c r="J956" s="205">
        <v>34.799999999999997</v>
      </c>
      <c r="K956" s="205"/>
      <c r="L956" s="205"/>
      <c r="M956" s="205"/>
      <c r="N956" s="2">
        <f t="shared" si="384"/>
        <v>34.799999999999997</v>
      </c>
      <c r="O956" s="205"/>
      <c r="P956" s="205"/>
      <c r="Q956" s="205"/>
      <c r="R956" s="60">
        <v>5</v>
      </c>
      <c r="S956" s="12"/>
      <c r="T956" s="13"/>
    </row>
    <row r="957" spans="1:20" s="26" customFormat="1" ht="33.75" hidden="1" customHeight="1">
      <c r="A957" s="49" t="s">
        <v>553</v>
      </c>
      <c r="B957" s="207"/>
      <c r="C957" s="207"/>
      <c r="D957" s="208"/>
      <c r="E957" s="209"/>
      <c r="F957" s="210"/>
      <c r="G957" s="210"/>
      <c r="H957" s="211"/>
      <c r="I957" s="211"/>
      <c r="J957" s="205">
        <v>10</v>
      </c>
      <c r="K957" s="205">
        <v>-5</v>
      </c>
      <c r="L957" s="205"/>
      <c r="M957" s="205"/>
      <c r="N957" s="2">
        <f t="shared" si="384"/>
        <v>5</v>
      </c>
      <c r="O957" s="205"/>
      <c r="P957" s="205"/>
      <c r="Q957" s="205"/>
      <c r="R957" s="60">
        <v>15</v>
      </c>
      <c r="S957" s="12"/>
      <c r="T957" s="13"/>
    </row>
    <row r="958" spans="1:20" s="26" customFormat="1" ht="27" hidden="1" customHeight="1">
      <c r="A958" s="49" t="s">
        <v>554</v>
      </c>
      <c r="B958" s="207"/>
      <c r="C958" s="207"/>
      <c r="D958" s="208"/>
      <c r="E958" s="209"/>
      <c r="F958" s="210"/>
      <c r="G958" s="210"/>
      <c r="H958" s="211"/>
      <c r="I958" s="211"/>
      <c r="J958" s="205">
        <v>8</v>
      </c>
      <c r="K958" s="205"/>
      <c r="L958" s="205"/>
      <c r="M958" s="205"/>
      <c r="N958" s="2">
        <f t="shared" si="384"/>
        <v>8</v>
      </c>
      <c r="O958" s="205"/>
      <c r="P958" s="205"/>
      <c r="Q958" s="205"/>
      <c r="R958" s="60">
        <v>5</v>
      </c>
      <c r="S958" s="12"/>
      <c r="T958" s="13"/>
    </row>
    <row r="959" spans="1:20" s="26" customFormat="1" ht="25.5" hidden="1" customHeight="1">
      <c r="A959" s="49" t="s">
        <v>555</v>
      </c>
      <c r="B959" s="207"/>
      <c r="C959" s="207"/>
      <c r="D959" s="208"/>
      <c r="E959" s="209"/>
      <c r="F959" s="210"/>
      <c r="G959" s="210"/>
      <c r="H959" s="211"/>
      <c r="I959" s="211"/>
      <c r="J959" s="205">
        <v>15</v>
      </c>
      <c r="K959" s="205">
        <v>-5</v>
      </c>
      <c r="L959" s="205"/>
      <c r="M959" s="205"/>
      <c r="N959" s="2">
        <f t="shared" si="384"/>
        <v>10</v>
      </c>
      <c r="O959" s="205"/>
      <c r="P959" s="205"/>
      <c r="Q959" s="205"/>
      <c r="R959" s="60">
        <v>10</v>
      </c>
      <c r="S959" s="12"/>
      <c r="T959" s="13"/>
    </row>
    <row r="960" spans="1:20" s="26" customFormat="1" ht="16.5" hidden="1" customHeight="1">
      <c r="A960" s="49" t="s">
        <v>556</v>
      </c>
      <c r="B960" s="207"/>
      <c r="C960" s="207"/>
      <c r="D960" s="208"/>
      <c r="E960" s="209"/>
      <c r="F960" s="210"/>
      <c r="G960" s="210"/>
      <c r="H960" s="211"/>
      <c r="I960" s="211"/>
      <c r="J960" s="205">
        <v>25</v>
      </c>
      <c r="K960" s="205">
        <v>-25</v>
      </c>
      <c r="L960" s="205"/>
      <c r="M960" s="205"/>
      <c r="N960" s="2">
        <f t="shared" si="384"/>
        <v>0</v>
      </c>
      <c r="O960" s="205"/>
      <c r="P960" s="205"/>
      <c r="Q960" s="205"/>
      <c r="R960" s="60"/>
      <c r="S960" s="12"/>
      <c r="T960" s="13"/>
    </row>
    <row r="961" spans="1:20" s="26" customFormat="1" ht="24" hidden="1" customHeight="1">
      <c r="A961" s="49" t="s">
        <v>557</v>
      </c>
      <c r="B961" s="207"/>
      <c r="C961" s="207"/>
      <c r="D961" s="208"/>
      <c r="E961" s="209"/>
      <c r="F961" s="210"/>
      <c r="G961" s="210"/>
      <c r="H961" s="211"/>
      <c r="I961" s="211"/>
      <c r="J961" s="205">
        <v>12</v>
      </c>
      <c r="K961" s="205">
        <v>-3</v>
      </c>
      <c r="L961" s="205"/>
      <c r="M961" s="205"/>
      <c r="N961" s="2">
        <f t="shared" si="384"/>
        <v>9</v>
      </c>
      <c r="O961" s="205"/>
      <c r="P961" s="205"/>
      <c r="Q961" s="205"/>
      <c r="R961" s="60">
        <v>9</v>
      </c>
      <c r="S961" s="12"/>
      <c r="T961" s="13"/>
    </row>
    <row r="962" spans="1:20" s="26" customFormat="1" ht="17.25" hidden="1" customHeight="1">
      <c r="A962" s="49" t="s">
        <v>558</v>
      </c>
      <c r="B962" s="207"/>
      <c r="C962" s="207"/>
      <c r="D962" s="208"/>
      <c r="E962" s="209"/>
      <c r="F962" s="210"/>
      <c r="G962" s="210"/>
      <c r="H962" s="211"/>
      <c r="I962" s="211"/>
      <c r="J962" s="205">
        <v>5</v>
      </c>
      <c r="K962" s="205">
        <v>-1</v>
      </c>
      <c r="L962" s="205"/>
      <c r="M962" s="205"/>
      <c r="N962" s="2">
        <f t="shared" si="384"/>
        <v>4</v>
      </c>
      <c r="O962" s="205"/>
      <c r="P962" s="205"/>
      <c r="Q962" s="205"/>
      <c r="R962" s="60">
        <v>4</v>
      </c>
      <c r="S962" s="12"/>
      <c r="T962" s="13"/>
    </row>
    <row r="963" spans="1:20" s="26" customFormat="1" ht="17.25" hidden="1" customHeight="1">
      <c r="A963" s="49" t="s">
        <v>559</v>
      </c>
      <c r="B963" s="207"/>
      <c r="C963" s="207"/>
      <c r="D963" s="208"/>
      <c r="E963" s="209"/>
      <c r="F963" s="210"/>
      <c r="G963" s="210"/>
      <c r="H963" s="211"/>
      <c r="I963" s="211"/>
      <c r="J963" s="205">
        <v>30</v>
      </c>
      <c r="K963" s="205">
        <v>-30</v>
      </c>
      <c r="L963" s="205"/>
      <c r="M963" s="205"/>
      <c r="N963" s="2">
        <f t="shared" si="384"/>
        <v>0</v>
      </c>
      <c r="O963" s="205"/>
      <c r="P963" s="205"/>
      <c r="Q963" s="205"/>
      <c r="R963" s="60"/>
      <c r="S963" s="12"/>
      <c r="T963" s="13"/>
    </row>
    <row r="964" spans="1:20" s="85" customFormat="1" ht="36.75" customHeight="1">
      <c r="A964" s="79" t="s">
        <v>337</v>
      </c>
      <c r="B964" s="80" t="s">
        <v>265</v>
      </c>
      <c r="C964" s="86" t="s">
        <v>153</v>
      </c>
      <c r="D964" s="28" t="s">
        <v>153</v>
      </c>
      <c r="E964" s="28" t="s">
        <v>202</v>
      </c>
      <c r="F964" s="29" t="s">
        <v>114</v>
      </c>
      <c r="G964" s="29" t="s">
        <v>326</v>
      </c>
      <c r="H964" s="1" t="s">
        <v>338</v>
      </c>
      <c r="I964" s="18"/>
      <c r="J964" s="32">
        <f>J965+J968</f>
        <v>357</v>
      </c>
      <c r="K964" s="32">
        <f t="shared" ref="K964:R964" si="385">K965+K968</f>
        <v>-33.5</v>
      </c>
      <c r="L964" s="32">
        <f t="shared" si="385"/>
        <v>0</v>
      </c>
      <c r="M964" s="32">
        <f t="shared" si="385"/>
        <v>0</v>
      </c>
      <c r="N964" s="32">
        <f t="shared" si="385"/>
        <v>323.5</v>
      </c>
      <c r="O964" s="32">
        <f t="shared" si="385"/>
        <v>0</v>
      </c>
      <c r="P964" s="32">
        <f t="shared" si="385"/>
        <v>0</v>
      </c>
      <c r="Q964" s="32">
        <f t="shared" si="385"/>
        <v>0</v>
      </c>
      <c r="R964" s="32">
        <f t="shared" si="385"/>
        <v>320</v>
      </c>
      <c r="S964" s="12"/>
      <c r="T964" s="13"/>
    </row>
    <row r="965" spans="1:20" s="14" customFormat="1" ht="15.75" hidden="1" customHeight="1">
      <c r="A965" s="20" t="s">
        <v>165</v>
      </c>
      <c r="B965" s="5" t="s">
        <v>265</v>
      </c>
      <c r="C965" s="5" t="s">
        <v>153</v>
      </c>
      <c r="D965" s="6" t="s">
        <v>153</v>
      </c>
      <c r="E965" s="28" t="s">
        <v>202</v>
      </c>
      <c r="F965" s="29" t="s">
        <v>114</v>
      </c>
      <c r="G965" s="29" t="s">
        <v>326</v>
      </c>
      <c r="H965" s="1" t="s">
        <v>338</v>
      </c>
      <c r="I965" s="18">
        <v>300</v>
      </c>
      <c r="J965" s="32">
        <f>J966</f>
        <v>7</v>
      </c>
      <c r="K965" s="32">
        <f t="shared" ref="K965:R965" si="386">K966</f>
        <v>0</v>
      </c>
      <c r="L965" s="32">
        <f t="shared" si="386"/>
        <v>0</v>
      </c>
      <c r="M965" s="32">
        <f t="shared" si="386"/>
        <v>0</v>
      </c>
      <c r="N965" s="32">
        <f t="shared" si="386"/>
        <v>7</v>
      </c>
      <c r="O965" s="32">
        <f t="shared" si="386"/>
        <v>0</v>
      </c>
      <c r="P965" s="32">
        <f t="shared" si="386"/>
        <v>0</v>
      </c>
      <c r="Q965" s="32">
        <f t="shared" si="386"/>
        <v>0</v>
      </c>
      <c r="R965" s="32">
        <f t="shared" si="386"/>
        <v>0</v>
      </c>
      <c r="S965" s="12"/>
      <c r="T965" s="13"/>
    </row>
    <row r="966" spans="1:20" s="26" customFormat="1" ht="17.25" hidden="1" customHeight="1">
      <c r="A966" s="189" t="s">
        <v>167</v>
      </c>
      <c r="B966" s="207"/>
      <c r="C966" s="300"/>
      <c r="D966" s="209"/>
      <c r="E966" s="209"/>
      <c r="F966" s="210"/>
      <c r="G966" s="210"/>
      <c r="H966" s="211"/>
      <c r="I966" s="62">
        <v>360</v>
      </c>
      <c r="J966" s="205">
        <f>J967</f>
        <v>7</v>
      </c>
      <c r="K966" s="205">
        <f>K967</f>
        <v>0</v>
      </c>
      <c r="L966" s="205">
        <f t="shared" ref="L966:R966" si="387">L967</f>
        <v>0</v>
      </c>
      <c r="M966" s="205">
        <f t="shared" si="387"/>
        <v>0</v>
      </c>
      <c r="N966" s="205">
        <f t="shared" si="387"/>
        <v>7</v>
      </c>
      <c r="O966" s="205">
        <f t="shared" si="387"/>
        <v>0</v>
      </c>
      <c r="P966" s="205">
        <f t="shared" si="387"/>
        <v>0</v>
      </c>
      <c r="Q966" s="205">
        <f t="shared" si="387"/>
        <v>0</v>
      </c>
      <c r="R966" s="205">
        <f t="shared" si="387"/>
        <v>0</v>
      </c>
      <c r="S966" s="12"/>
      <c r="T966" s="48"/>
    </row>
    <row r="967" spans="1:20" s="26" customFormat="1" ht="15.75" hidden="1" customHeight="1">
      <c r="A967" s="138" t="s">
        <v>667</v>
      </c>
      <c r="B967" s="5"/>
      <c r="C967" s="72"/>
      <c r="D967" s="7"/>
      <c r="E967" s="7"/>
      <c r="F967" s="8"/>
      <c r="G967" s="8"/>
      <c r="H967" s="9"/>
      <c r="I967" s="246">
        <v>360</v>
      </c>
      <c r="J967" s="2">
        <v>7</v>
      </c>
      <c r="K967" s="2"/>
      <c r="L967" s="2"/>
      <c r="M967" s="2"/>
      <c r="N967" s="2">
        <f>SUM(J967:M967)</f>
        <v>7</v>
      </c>
      <c r="O967" s="2"/>
      <c r="P967" s="2"/>
      <c r="Q967" s="2"/>
      <c r="R967" s="2"/>
      <c r="S967" s="12"/>
      <c r="T967" s="48"/>
    </row>
    <row r="968" spans="1:20" s="85" customFormat="1" ht="23.25" customHeight="1">
      <c r="A968" s="122" t="s">
        <v>177</v>
      </c>
      <c r="B968" s="80" t="s">
        <v>265</v>
      </c>
      <c r="C968" s="86" t="s">
        <v>153</v>
      </c>
      <c r="D968" s="28" t="s">
        <v>153</v>
      </c>
      <c r="E968" s="28" t="s">
        <v>202</v>
      </c>
      <c r="F968" s="29" t="s">
        <v>114</v>
      </c>
      <c r="G968" s="29" t="s">
        <v>326</v>
      </c>
      <c r="H968" s="1" t="s">
        <v>338</v>
      </c>
      <c r="I968" s="18">
        <v>600</v>
      </c>
      <c r="J968" s="32">
        <f t="shared" ref="J968:R969" si="388">J969</f>
        <v>350</v>
      </c>
      <c r="K968" s="32">
        <f t="shared" si="388"/>
        <v>-33.5</v>
      </c>
      <c r="L968" s="32">
        <f t="shared" si="388"/>
        <v>0</v>
      </c>
      <c r="M968" s="32">
        <f t="shared" si="388"/>
        <v>0</v>
      </c>
      <c r="N968" s="32">
        <f t="shared" si="388"/>
        <v>316.5</v>
      </c>
      <c r="O968" s="32">
        <f t="shared" si="388"/>
        <v>0</v>
      </c>
      <c r="P968" s="32">
        <f t="shared" si="388"/>
        <v>0</v>
      </c>
      <c r="Q968" s="32">
        <f t="shared" si="388"/>
        <v>0</v>
      </c>
      <c r="R968" s="32">
        <f t="shared" si="388"/>
        <v>320</v>
      </c>
      <c r="S968" s="12"/>
      <c r="T968" s="13"/>
    </row>
    <row r="969" spans="1:20" s="26" customFormat="1" ht="15" customHeight="1">
      <c r="A969" s="247" t="s">
        <v>179</v>
      </c>
      <c r="B969" s="207" t="s">
        <v>265</v>
      </c>
      <c r="C969" s="207" t="s">
        <v>153</v>
      </c>
      <c r="D969" s="208" t="s">
        <v>153</v>
      </c>
      <c r="E969" s="209" t="s">
        <v>202</v>
      </c>
      <c r="F969" s="210" t="s">
        <v>114</v>
      </c>
      <c r="G969" s="210" t="s">
        <v>326</v>
      </c>
      <c r="H969" s="211" t="s">
        <v>338</v>
      </c>
      <c r="I969" s="62">
        <v>610</v>
      </c>
      <c r="J969" s="205">
        <f t="shared" si="388"/>
        <v>350</v>
      </c>
      <c r="K969" s="205">
        <f t="shared" si="388"/>
        <v>-33.5</v>
      </c>
      <c r="L969" s="205">
        <f t="shared" si="388"/>
        <v>0</v>
      </c>
      <c r="M969" s="205">
        <f t="shared" si="388"/>
        <v>0</v>
      </c>
      <c r="N969" s="205">
        <f t="shared" si="388"/>
        <v>316.5</v>
      </c>
      <c r="O969" s="205">
        <f t="shared" si="388"/>
        <v>0</v>
      </c>
      <c r="P969" s="205">
        <f t="shared" si="388"/>
        <v>0</v>
      </c>
      <c r="Q969" s="205">
        <f t="shared" si="388"/>
        <v>0</v>
      </c>
      <c r="R969" s="205">
        <f t="shared" si="388"/>
        <v>320</v>
      </c>
      <c r="S969" s="12"/>
      <c r="T969" s="13"/>
    </row>
    <row r="970" spans="1:20" s="14" customFormat="1" ht="13.5" hidden="1" customHeight="1">
      <c r="A970" s="4" t="s">
        <v>13</v>
      </c>
      <c r="B970" s="5"/>
      <c r="C970" s="5"/>
      <c r="D970" s="6"/>
      <c r="E970" s="7"/>
      <c r="F970" s="8"/>
      <c r="G970" s="8"/>
      <c r="H970" s="9"/>
      <c r="I970" s="246">
        <v>612</v>
      </c>
      <c r="J970" s="2">
        <v>350</v>
      </c>
      <c r="K970" s="2">
        <v>-33.5</v>
      </c>
      <c r="L970" s="2"/>
      <c r="M970" s="2"/>
      <c r="N970" s="2">
        <f>SUM(J970:M970)</f>
        <v>316.5</v>
      </c>
      <c r="O970" s="2"/>
      <c r="P970" s="2"/>
      <c r="Q970" s="2"/>
      <c r="R970" s="60">
        <v>320</v>
      </c>
      <c r="S970" s="12"/>
      <c r="T970" s="13"/>
    </row>
    <row r="971" spans="1:20" s="85" customFormat="1" ht="70.5" customHeight="1">
      <c r="A971" s="140" t="s">
        <v>881</v>
      </c>
      <c r="B971" s="80" t="s">
        <v>265</v>
      </c>
      <c r="C971" s="86" t="s">
        <v>153</v>
      </c>
      <c r="D971" s="28" t="s">
        <v>153</v>
      </c>
      <c r="E971" s="28" t="s">
        <v>202</v>
      </c>
      <c r="F971" s="29" t="s">
        <v>114</v>
      </c>
      <c r="G971" s="29" t="s">
        <v>326</v>
      </c>
      <c r="H971" s="116" t="s">
        <v>432</v>
      </c>
      <c r="I971" s="18"/>
      <c r="J971" s="32">
        <f>J972</f>
        <v>98.5</v>
      </c>
      <c r="K971" s="32">
        <f>K972</f>
        <v>-38.5</v>
      </c>
      <c r="L971" s="32">
        <f t="shared" ref="L971:R971" si="389">L972</f>
        <v>0</v>
      </c>
      <c r="M971" s="32">
        <f t="shared" si="389"/>
        <v>0</v>
      </c>
      <c r="N971" s="32">
        <f t="shared" si="389"/>
        <v>60</v>
      </c>
      <c r="O971" s="32">
        <f t="shared" si="389"/>
        <v>0</v>
      </c>
      <c r="P971" s="32">
        <f t="shared" si="389"/>
        <v>0</v>
      </c>
      <c r="Q971" s="32">
        <f t="shared" si="389"/>
        <v>0</v>
      </c>
      <c r="R971" s="32">
        <f t="shared" si="389"/>
        <v>131</v>
      </c>
      <c r="S971" s="12"/>
      <c r="T971" s="13"/>
    </row>
    <row r="972" spans="1:20" s="85" customFormat="1" ht="24" customHeight="1">
      <c r="A972" s="122" t="s">
        <v>177</v>
      </c>
      <c r="B972" s="80" t="s">
        <v>265</v>
      </c>
      <c r="C972" s="86" t="s">
        <v>153</v>
      </c>
      <c r="D972" s="28" t="s">
        <v>153</v>
      </c>
      <c r="E972" s="28" t="s">
        <v>202</v>
      </c>
      <c r="F972" s="29" t="s">
        <v>114</v>
      </c>
      <c r="G972" s="29" t="s">
        <v>326</v>
      </c>
      <c r="H972" s="1" t="s">
        <v>432</v>
      </c>
      <c r="I972" s="18">
        <v>600</v>
      </c>
      <c r="J972" s="32">
        <f t="shared" ref="J972:R973" si="390">J973</f>
        <v>98.5</v>
      </c>
      <c r="K972" s="32">
        <f t="shared" si="390"/>
        <v>-38.5</v>
      </c>
      <c r="L972" s="32">
        <f t="shared" si="390"/>
        <v>0</v>
      </c>
      <c r="M972" s="32">
        <f t="shared" si="390"/>
        <v>0</v>
      </c>
      <c r="N972" s="32">
        <f t="shared" si="390"/>
        <v>60</v>
      </c>
      <c r="O972" s="32">
        <f t="shared" si="390"/>
        <v>0</v>
      </c>
      <c r="P972" s="32">
        <f t="shared" si="390"/>
        <v>0</v>
      </c>
      <c r="Q972" s="32">
        <f t="shared" si="390"/>
        <v>0</v>
      </c>
      <c r="R972" s="32">
        <f t="shared" si="390"/>
        <v>131</v>
      </c>
      <c r="S972" s="12"/>
      <c r="T972" s="13"/>
    </row>
    <row r="973" spans="1:20" s="26" customFormat="1" ht="15" customHeight="1">
      <c r="A973" s="247" t="s">
        <v>179</v>
      </c>
      <c r="B973" s="207" t="s">
        <v>265</v>
      </c>
      <c r="C973" s="207" t="s">
        <v>153</v>
      </c>
      <c r="D973" s="208" t="s">
        <v>153</v>
      </c>
      <c r="E973" s="209" t="s">
        <v>202</v>
      </c>
      <c r="F973" s="210" t="s">
        <v>114</v>
      </c>
      <c r="G973" s="210" t="s">
        <v>326</v>
      </c>
      <c r="H973" s="211" t="s">
        <v>432</v>
      </c>
      <c r="I973" s="62">
        <v>610</v>
      </c>
      <c r="J973" s="205">
        <f t="shared" si="390"/>
        <v>98.5</v>
      </c>
      <c r="K973" s="205">
        <f t="shared" si="390"/>
        <v>-38.5</v>
      </c>
      <c r="L973" s="205">
        <f t="shared" si="390"/>
        <v>0</v>
      </c>
      <c r="M973" s="205">
        <f t="shared" si="390"/>
        <v>0</v>
      </c>
      <c r="N973" s="205">
        <f t="shared" si="390"/>
        <v>60</v>
      </c>
      <c r="O973" s="205">
        <f t="shared" si="390"/>
        <v>0</v>
      </c>
      <c r="P973" s="205">
        <f t="shared" si="390"/>
        <v>0</v>
      </c>
      <c r="Q973" s="205">
        <f t="shared" si="390"/>
        <v>0</v>
      </c>
      <c r="R973" s="205">
        <f t="shared" si="390"/>
        <v>131</v>
      </c>
      <c r="S973" s="12"/>
      <c r="T973" s="13"/>
    </row>
    <row r="974" spans="1:20" s="14" customFormat="1" ht="13.5" hidden="1" customHeight="1">
      <c r="A974" s="4" t="s">
        <v>841</v>
      </c>
      <c r="B974" s="5"/>
      <c r="C974" s="5"/>
      <c r="D974" s="6"/>
      <c r="E974" s="7"/>
      <c r="F974" s="8"/>
      <c r="G974" s="8"/>
      <c r="H974" s="9"/>
      <c r="I974" s="246">
        <v>612</v>
      </c>
      <c r="J974" s="2">
        <v>98.5</v>
      </c>
      <c r="K974" s="2">
        <v>-38.5</v>
      </c>
      <c r="L974" s="2"/>
      <c r="M974" s="2"/>
      <c r="N974" s="2">
        <f>SUM(J974:M974)</f>
        <v>60</v>
      </c>
      <c r="O974" s="2"/>
      <c r="P974" s="2"/>
      <c r="Q974" s="2"/>
      <c r="R974" s="2">
        <v>131</v>
      </c>
      <c r="S974" s="12"/>
      <c r="T974" s="13"/>
    </row>
    <row r="975" spans="1:20" ht="19.5" customHeight="1">
      <c r="A975" s="83" t="s">
        <v>285</v>
      </c>
      <c r="B975" s="77" t="s">
        <v>265</v>
      </c>
      <c r="C975" s="77" t="s">
        <v>153</v>
      </c>
      <c r="D975" s="77" t="s">
        <v>194</v>
      </c>
      <c r="E975" s="349"/>
      <c r="F975" s="350"/>
      <c r="G975" s="350"/>
      <c r="H975" s="351"/>
      <c r="I975" s="77"/>
      <c r="J975" s="173">
        <f t="shared" ref="J975:R975" si="391">J1014+J1029+J976</f>
        <v>948.7</v>
      </c>
      <c r="K975" s="173">
        <f t="shared" si="391"/>
        <v>-59</v>
      </c>
      <c r="L975" s="173">
        <f t="shared" si="391"/>
        <v>0</v>
      </c>
      <c r="M975" s="173">
        <f t="shared" si="391"/>
        <v>0</v>
      </c>
      <c r="N975" s="173">
        <f t="shared" si="391"/>
        <v>889.7</v>
      </c>
      <c r="O975" s="173">
        <f t="shared" si="391"/>
        <v>0</v>
      </c>
      <c r="P975" s="173">
        <f t="shared" si="391"/>
        <v>0</v>
      </c>
      <c r="Q975" s="173">
        <f t="shared" si="391"/>
        <v>0</v>
      </c>
      <c r="R975" s="173">
        <f t="shared" si="391"/>
        <v>1051</v>
      </c>
      <c r="S975" s="12"/>
      <c r="T975" s="13"/>
    </row>
    <row r="976" spans="1:20" s="27" customFormat="1" ht="25.5" customHeight="1">
      <c r="A976" s="274" t="s">
        <v>442</v>
      </c>
      <c r="B976" s="77" t="s">
        <v>265</v>
      </c>
      <c r="C976" s="77" t="s">
        <v>153</v>
      </c>
      <c r="D976" s="196" t="s">
        <v>194</v>
      </c>
      <c r="E976" s="134" t="s">
        <v>237</v>
      </c>
      <c r="F976" s="135" t="s">
        <v>114</v>
      </c>
      <c r="G976" s="135" t="s">
        <v>326</v>
      </c>
      <c r="H976" s="136" t="s">
        <v>327</v>
      </c>
      <c r="I976" s="136"/>
      <c r="J976" s="225">
        <f t="shared" ref="J976:R976" si="392">J977+J1006</f>
        <v>546</v>
      </c>
      <c r="K976" s="225">
        <f t="shared" si="392"/>
        <v>-30</v>
      </c>
      <c r="L976" s="225">
        <f t="shared" si="392"/>
        <v>0</v>
      </c>
      <c r="M976" s="225">
        <f t="shared" si="392"/>
        <v>0</v>
      </c>
      <c r="N976" s="225">
        <f t="shared" si="392"/>
        <v>516</v>
      </c>
      <c r="O976" s="225">
        <f t="shared" si="392"/>
        <v>0</v>
      </c>
      <c r="P976" s="225">
        <f t="shared" si="392"/>
        <v>0</v>
      </c>
      <c r="Q976" s="225">
        <f t="shared" si="392"/>
        <v>0</v>
      </c>
      <c r="R976" s="225">
        <f t="shared" si="392"/>
        <v>616</v>
      </c>
      <c r="S976" s="12"/>
      <c r="T976" s="13"/>
    </row>
    <row r="977" spans="1:20" s="19" customFormat="1" ht="30" customHeight="1">
      <c r="A977" s="122" t="s">
        <v>443</v>
      </c>
      <c r="B977" s="80" t="s">
        <v>265</v>
      </c>
      <c r="C977" s="80" t="s">
        <v>153</v>
      </c>
      <c r="D977" s="87" t="s">
        <v>194</v>
      </c>
      <c r="E977" s="114" t="s">
        <v>237</v>
      </c>
      <c r="F977" s="115" t="s">
        <v>116</v>
      </c>
      <c r="G977" s="115" t="s">
        <v>326</v>
      </c>
      <c r="H977" s="116" t="s">
        <v>327</v>
      </c>
      <c r="I977" s="116"/>
      <c r="J977" s="236">
        <f t="shared" ref="J977:R977" si="393">J978</f>
        <v>296</v>
      </c>
      <c r="K977" s="236">
        <f t="shared" si="393"/>
        <v>0</v>
      </c>
      <c r="L977" s="236">
        <f t="shared" si="393"/>
        <v>0</v>
      </c>
      <c r="M977" s="236">
        <f t="shared" si="393"/>
        <v>0</v>
      </c>
      <c r="N977" s="236">
        <f t="shared" si="393"/>
        <v>296</v>
      </c>
      <c r="O977" s="236">
        <f t="shared" si="393"/>
        <v>0</v>
      </c>
      <c r="P977" s="236">
        <f t="shared" si="393"/>
        <v>0</v>
      </c>
      <c r="Q977" s="236">
        <f t="shared" si="393"/>
        <v>0</v>
      </c>
      <c r="R977" s="236">
        <f t="shared" si="393"/>
        <v>366</v>
      </c>
      <c r="S977" s="12"/>
      <c r="T977" s="13"/>
    </row>
    <row r="978" spans="1:20" s="19" customFormat="1" ht="21" customHeight="1">
      <c r="A978" s="82" t="s">
        <v>278</v>
      </c>
      <c r="B978" s="80" t="s">
        <v>265</v>
      </c>
      <c r="C978" s="80" t="s">
        <v>153</v>
      </c>
      <c r="D978" s="87" t="s">
        <v>194</v>
      </c>
      <c r="E978" s="114" t="s">
        <v>237</v>
      </c>
      <c r="F978" s="115" t="s">
        <v>116</v>
      </c>
      <c r="G978" s="115" t="s">
        <v>326</v>
      </c>
      <c r="H978" s="116" t="s">
        <v>354</v>
      </c>
      <c r="I978" s="116"/>
      <c r="J978" s="236">
        <f>J979+J982+J987</f>
        <v>296</v>
      </c>
      <c r="K978" s="236">
        <f>K979+K982+K987</f>
        <v>0</v>
      </c>
      <c r="L978" s="236">
        <f t="shared" ref="L978:R978" si="394">L979+L982+L987</f>
        <v>0</v>
      </c>
      <c r="M978" s="236">
        <f t="shared" si="394"/>
        <v>0</v>
      </c>
      <c r="N978" s="236">
        <f t="shared" si="394"/>
        <v>296</v>
      </c>
      <c r="O978" s="236">
        <f t="shared" si="394"/>
        <v>0</v>
      </c>
      <c r="P978" s="236">
        <f t="shared" si="394"/>
        <v>0</v>
      </c>
      <c r="Q978" s="236">
        <f t="shared" si="394"/>
        <v>0</v>
      </c>
      <c r="R978" s="236">
        <f t="shared" si="394"/>
        <v>366</v>
      </c>
      <c r="S978" s="12"/>
      <c r="T978" s="13"/>
    </row>
    <row r="979" spans="1:20" s="19" customFormat="1" ht="23.25" hidden="1" customHeight="1">
      <c r="A979" s="20" t="s">
        <v>132</v>
      </c>
      <c r="B979" s="80" t="s">
        <v>265</v>
      </c>
      <c r="C979" s="80" t="s">
        <v>153</v>
      </c>
      <c r="D979" s="87" t="s">
        <v>194</v>
      </c>
      <c r="E979" s="28" t="s">
        <v>237</v>
      </c>
      <c r="F979" s="29" t="s">
        <v>116</v>
      </c>
      <c r="G979" s="29" t="s">
        <v>326</v>
      </c>
      <c r="H979" s="1" t="s">
        <v>354</v>
      </c>
      <c r="I979" s="18">
        <v>200</v>
      </c>
      <c r="J979" s="32">
        <f t="shared" ref="J979:R980" si="395">J980</f>
        <v>0</v>
      </c>
      <c r="K979" s="32">
        <f t="shared" si="395"/>
        <v>0</v>
      </c>
      <c r="L979" s="32">
        <f t="shared" si="395"/>
        <v>0</v>
      </c>
      <c r="M979" s="32">
        <f t="shared" si="395"/>
        <v>0</v>
      </c>
      <c r="N979" s="32">
        <f t="shared" si="395"/>
        <v>0</v>
      </c>
      <c r="O979" s="32">
        <f t="shared" si="395"/>
        <v>0</v>
      </c>
      <c r="P979" s="32">
        <f t="shared" si="395"/>
        <v>0</v>
      </c>
      <c r="Q979" s="32">
        <f t="shared" si="395"/>
        <v>0</v>
      </c>
      <c r="R979" s="32">
        <f t="shared" si="395"/>
        <v>0</v>
      </c>
      <c r="S979" s="12"/>
      <c r="T979" s="13"/>
    </row>
    <row r="980" spans="1:20" s="26" customFormat="1" ht="24.75" hidden="1" customHeight="1">
      <c r="A980" s="189" t="s">
        <v>134</v>
      </c>
      <c r="B980" s="207" t="s">
        <v>265</v>
      </c>
      <c r="C980" s="207" t="s">
        <v>153</v>
      </c>
      <c r="D980" s="208" t="s">
        <v>194</v>
      </c>
      <c r="E980" s="209" t="s">
        <v>237</v>
      </c>
      <c r="F980" s="210" t="s">
        <v>116</v>
      </c>
      <c r="G980" s="210" t="s">
        <v>326</v>
      </c>
      <c r="H980" s="211" t="s">
        <v>354</v>
      </c>
      <c r="I980" s="62">
        <v>240</v>
      </c>
      <c r="J980" s="205">
        <f t="shared" si="395"/>
        <v>0</v>
      </c>
      <c r="K980" s="205">
        <f t="shared" si="395"/>
        <v>0</v>
      </c>
      <c r="L980" s="205">
        <f t="shared" si="395"/>
        <v>0</v>
      </c>
      <c r="M980" s="205">
        <f t="shared" si="395"/>
        <v>0</v>
      </c>
      <c r="N980" s="205">
        <f t="shared" si="395"/>
        <v>0</v>
      </c>
      <c r="O980" s="205">
        <f t="shared" si="395"/>
        <v>0</v>
      </c>
      <c r="P980" s="205">
        <f t="shared" si="395"/>
        <v>0</v>
      </c>
      <c r="Q980" s="205">
        <f t="shared" si="395"/>
        <v>0</v>
      </c>
      <c r="R980" s="205">
        <f t="shared" si="395"/>
        <v>0</v>
      </c>
      <c r="S980" s="12"/>
      <c r="T980" s="13"/>
    </row>
    <row r="981" spans="1:20" s="14" customFormat="1" ht="15" hidden="1" customHeight="1">
      <c r="A981" s="138"/>
      <c r="B981" s="5"/>
      <c r="C981" s="5"/>
      <c r="D981" s="6"/>
      <c r="E981" s="7"/>
      <c r="F981" s="8"/>
      <c r="G981" s="8"/>
      <c r="H981" s="9"/>
      <c r="I981" s="9"/>
      <c r="J981" s="2"/>
      <c r="K981" s="2"/>
      <c r="L981" s="2"/>
      <c r="M981" s="2"/>
      <c r="N981" s="2">
        <f>SUM(J981:M981)</f>
        <v>0</v>
      </c>
      <c r="O981" s="2"/>
      <c r="P981" s="2"/>
      <c r="Q981" s="2"/>
      <c r="R981" s="2">
        <f>N981+Q981</f>
        <v>0</v>
      </c>
      <c r="S981" s="12"/>
      <c r="T981" s="13"/>
    </row>
    <row r="982" spans="1:20" s="14" customFormat="1" ht="15.75" hidden="1" customHeight="1">
      <c r="A982" s="20" t="s">
        <v>165</v>
      </c>
      <c r="B982" s="5" t="s">
        <v>265</v>
      </c>
      <c r="C982" s="5" t="s">
        <v>153</v>
      </c>
      <c r="D982" s="6" t="s">
        <v>194</v>
      </c>
      <c r="E982" s="28" t="s">
        <v>237</v>
      </c>
      <c r="F982" s="29" t="s">
        <v>116</v>
      </c>
      <c r="G982" s="29" t="s">
        <v>326</v>
      </c>
      <c r="H982" s="1" t="s">
        <v>354</v>
      </c>
      <c r="I982" s="18">
        <v>300</v>
      </c>
      <c r="J982" s="32">
        <f>J983+J985</f>
        <v>0</v>
      </c>
      <c r="K982" s="32">
        <f>K983+K985</f>
        <v>0</v>
      </c>
      <c r="L982" s="32">
        <f t="shared" ref="L982:R982" si="396">L983+L985</f>
        <v>0</v>
      </c>
      <c r="M982" s="32">
        <f t="shared" si="396"/>
        <v>0</v>
      </c>
      <c r="N982" s="32">
        <f t="shared" si="396"/>
        <v>0</v>
      </c>
      <c r="O982" s="32">
        <f t="shared" si="396"/>
        <v>0</v>
      </c>
      <c r="P982" s="32">
        <f t="shared" si="396"/>
        <v>0</v>
      </c>
      <c r="Q982" s="32">
        <f t="shared" si="396"/>
        <v>0</v>
      </c>
      <c r="R982" s="32">
        <f t="shared" si="396"/>
        <v>0</v>
      </c>
      <c r="S982" s="12"/>
      <c r="T982" s="13"/>
    </row>
    <row r="983" spans="1:20" s="26" customFormat="1" ht="15" hidden="1" customHeight="1">
      <c r="A983" s="189" t="s">
        <v>172</v>
      </c>
      <c r="B983" s="207" t="s">
        <v>265</v>
      </c>
      <c r="C983" s="207" t="s">
        <v>153</v>
      </c>
      <c r="D983" s="208" t="s">
        <v>194</v>
      </c>
      <c r="E983" s="209" t="s">
        <v>237</v>
      </c>
      <c r="F983" s="210" t="s">
        <v>116</v>
      </c>
      <c r="G983" s="210" t="s">
        <v>326</v>
      </c>
      <c r="H983" s="211" t="s">
        <v>354</v>
      </c>
      <c r="I983" s="62">
        <v>350</v>
      </c>
      <c r="J983" s="205">
        <f>J984</f>
        <v>0</v>
      </c>
      <c r="K983" s="205">
        <f>K984</f>
        <v>0</v>
      </c>
      <c r="L983" s="205">
        <f t="shared" ref="L983:R983" si="397">L984</f>
        <v>0</v>
      </c>
      <c r="M983" s="205">
        <f t="shared" si="397"/>
        <v>0</v>
      </c>
      <c r="N983" s="205">
        <f t="shared" si="397"/>
        <v>0</v>
      </c>
      <c r="O983" s="205">
        <f t="shared" si="397"/>
        <v>0</v>
      </c>
      <c r="P983" s="205">
        <f t="shared" si="397"/>
        <v>0</v>
      </c>
      <c r="Q983" s="205">
        <f t="shared" si="397"/>
        <v>0</v>
      </c>
      <c r="R983" s="205">
        <f t="shared" si="397"/>
        <v>0</v>
      </c>
      <c r="S983" s="12"/>
      <c r="T983" s="13"/>
    </row>
    <row r="984" spans="1:20" s="14" customFormat="1" ht="15" hidden="1" customHeight="1">
      <c r="A984" s="4" t="s">
        <v>9</v>
      </c>
      <c r="B984" s="5"/>
      <c r="C984" s="5"/>
      <c r="D984" s="6"/>
      <c r="E984" s="7"/>
      <c r="F984" s="8"/>
      <c r="G984" s="8"/>
      <c r="H984" s="9"/>
      <c r="I984" s="246"/>
      <c r="J984" s="2"/>
      <c r="K984" s="2"/>
      <c r="L984" s="2"/>
      <c r="M984" s="2"/>
      <c r="N984" s="2">
        <f>SUM(J984:M984)</f>
        <v>0</v>
      </c>
      <c r="O984" s="2"/>
      <c r="P984" s="2"/>
      <c r="Q984" s="2"/>
      <c r="R984" s="2">
        <f>N984+Q984</f>
        <v>0</v>
      </c>
      <c r="S984" s="12"/>
      <c r="T984" s="13"/>
    </row>
    <row r="985" spans="1:20" s="26" customFormat="1" ht="14.25" hidden="1" customHeight="1">
      <c r="A985" s="189" t="s">
        <v>167</v>
      </c>
      <c r="B985" s="207" t="s">
        <v>265</v>
      </c>
      <c r="C985" s="207" t="s">
        <v>153</v>
      </c>
      <c r="D985" s="208" t="s">
        <v>194</v>
      </c>
      <c r="E985" s="209" t="s">
        <v>237</v>
      </c>
      <c r="F985" s="210" t="s">
        <v>116</v>
      </c>
      <c r="G985" s="210" t="s">
        <v>326</v>
      </c>
      <c r="H985" s="211" t="s">
        <v>354</v>
      </c>
      <c r="I985" s="62">
        <v>360</v>
      </c>
      <c r="J985" s="205">
        <f>J986</f>
        <v>0</v>
      </c>
      <c r="K985" s="205">
        <f>K986</f>
        <v>0</v>
      </c>
      <c r="L985" s="205">
        <f t="shared" ref="L985:R985" si="398">L986</f>
        <v>0</v>
      </c>
      <c r="M985" s="205">
        <f t="shared" si="398"/>
        <v>0</v>
      </c>
      <c r="N985" s="205">
        <f t="shared" si="398"/>
        <v>0</v>
      </c>
      <c r="O985" s="205">
        <f t="shared" si="398"/>
        <v>0</v>
      </c>
      <c r="P985" s="205">
        <f t="shared" si="398"/>
        <v>0</v>
      </c>
      <c r="Q985" s="205">
        <f t="shared" si="398"/>
        <v>0</v>
      </c>
      <c r="R985" s="205">
        <f t="shared" si="398"/>
        <v>0</v>
      </c>
      <c r="S985" s="12"/>
      <c r="T985" s="13"/>
    </row>
    <row r="986" spans="1:20" s="26" customFormat="1" ht="16.149999999999999" hidden="1" customHeight="1">
      <c r="A986" s="43" t="s">
        <v>11</v>
      </c>
      <c r="B986" s="207"/>
      <c r="C986" s="207"/>
      <c r="D986" s="208"/>
      <c r="E986" s="209"/>
      <c r="F986" s="210"/>
      <c r="G986" s="210"/>
      <c r="H986" s="211"/>
      <c r="I986" s="62"/>
      <c r="J986" s="205"/>
      <c r="K986" s="205"/>
      <c r="L986" s="205"/>
      <c r="M986" s="205"/>
      <c r="N986" s="2">
        <f>SUM(J986:M986)</f>
        <v>0</v>
      </c>
      <c r="O986" s="205"/>
      <c r="P986" s="205"/>
      <c r="Q986" s="205"/>
      <c r="R986" s="2">
        <f>N986+Q986</f>
        <v>0</v>
      </c>
      <c r="S986" s="12"/>
      <c r="T986" s="13"/>
    </row>
    <row r="987" spans="1:20" s="19" customFormat="1" ht="24" customHeight="1">
      <c r="A987" s="122" t="s">
        <v>177</v>
      </c>
      <c r="B987" s="80" t="s">
        <v>265</v>
      </c>
      <c r="C987" s="80" t="s">
        <v>153</v>
      </c>
      <c r="D987" s="87" t="s">
        <v>194</v>
      </c>
      <c r="E987" s="28" t="s">
        <v>237</v>
      </c>
      <c r="F987" s="29" t="s">
        <v>116</v>
      </c>
      <c r="G987" s="29" t="s">
        <v>326</v>
      </c>
      <c r="H987" s="1" t="s">
        <v>354</v>
      </c>
      <c r="I987" s="1" t="s">
        <v>178</v>
      </c>
      <c r="J987" s="32">
        <f>J988</f>
        <v>296</v>
      </c>
      <c r="K987" s="32">
        <f>K988</f>
        <v>0</v>
      </c>
      <c r="L987" s="32">
        <f t="shared" ref="L987:R987" si="399">L988</f>
        <v>0</v>
      </c>
      <c r="M987" s="32">
        <f t="shared" si="399"/>
        <v>0</v>
      </c>
      <c r="N987" s="32">
        <f t="shared" si="399"/>
        <v>296</v>
      </c>
      <c r="O987" s="32">
        <f t="shared" si="399"/>
        <v>0</v>
      </c>
      <c r="P987" s="32">
        <f t="shared" si="399"/>
        <v>0</v>
      </c>
      <c r="Q987" s="32">
        <f t="shared" si="399"/>
        <v>0</v>
      </c>
      <c r="R987" s="32">
        <f t="shared" si="399"/>
        <v>366</v>
      </c>
      <c r="S987" s="12"/>
      <c r="T987" s="13"/>
    </row>
    <row r="988" spans="1:20" s="26" customFormat="1" ht="18.75" customHeight="1">
      <c r="A988" s="126" t="s">
        <v>179</v>
      </c>
      <c r="B988" s="207" t="s">
        <v>265</v>
      </c>
      <c r="C988" s="207" t="s">
        <v>153</v>
      </c>
      <c r="D988" s="208" t="s">
        <v>194</v>
      </c>
      <c r="E988" s="209" t="s">
        <v>237</v>
      </c>
      <c r="F988" s="210" t="s">
        <v>116</v>
      </c>
      <c r="G988" s="210" t="s">
        <v>326</v>
      </c>
      <c r="H988" s="211" t="s">
        <v>354</v>
      </c>
      <c r="I988" s="211" t="s">
        <v>180</v>
      </c>
      <c r="J988" s="205">
        <f>SUM(J989:J1005)</f>
        <v>296</v>
      </c>
      <c r="K988" s="205">
        <f>SUM(K989:K1005)</f>
        <v>0</v>
      </c>
      <c r="L988" s="205">
        <f t="shared" ref="L988:R988" si="400">SUM(L989:L1005)</f>
        <v>0</v>
      </c>
      <c r="M988" s="205">
        <f t="shared" si="400"/>
        <v>0</v>
      </c>
      <c r="N988" s="205">
        <f t="shared" si="400"/>
        <v>296</v>
      </c>
      <c r="O988" s="205">
        <f t="shared" si="400"/>
        <v>0</v>
      </c>
      <c r="P988" s="205">
        <f t="shared" si="400"/>
        <v>0</v>
      </c>
      <c r="Q988" s="205">
        <f t="shared" si="400"/>
        <v>0</v>
      </c>
      <c r="R988" s="205">
        <f t="shared" si="400"/>
        <v>366</v>
      </c>
      <c r="S988" s="12"/>
      <c r="T988" s="13"/>
    </row>
    <row r="989" spans="1:20" s="14" customFormat="1" ht="22.5" hidden="1" customHeight="1">
      <c r="A989" s="138" t="s">
        <v>669</v>
      </c>
      <c r="B989" s="5"/>
      <c r="C989" s="5"/>
      <c r="D989" s="6"/>
      <c r="E989" s="7"/>
      <c r="F989" s="8"/>
      <c r="G989" s="8"/>
      <c r="H989" s="9"/>
      <c r="I989" s="9" t="s">
        <v>290</v>
      </c>
      <c r="J989" s="2">
        <v>3</v>
      </c>
      <c r="K989" s="2"/>
      <c r="L989" s="2"/>
      <c r="M989" s="2"/>
      <c r="N989" s="2">
        <f t="shared" ref="N989:N1005" si="401">SUM(J989:M989)</f>
        <v>3</v>
      </c>
      <c r="O989" s="2"/>
      <c r="P989" s="2"/>
      <c r="Q989" s="2"/>
      <c r="R989" s="60">
        <v>3</v>
      </c>
      <c r="S989" s="12"/>
      <c r="T989" s="13"/>
    </row>
    <row r="990" spans="1:20" s="14" customFormat="1" ht="29.25" hidden="1" customHeight="1">
      <c r="A990" s="4" t="s">
        <v>497</v>
      </c>
      <c r="B990" s="5"/>
      <c r="C990" s="5"/>
      <c r="D990" s="6"/>
      <c r="E990" s="7"/>
      <c r="F990" s="8"/>
      <c r="G990" s="8"/>
      <c r="H990" s="9"/>
      <c r="I990" s="9" t="s">
        <v>290</v>
      </c>
      <c r="J990" s="2">
        <v>3</v>
      </c>
      <c r="K990" s="2"/>
      <c r="L990" s="2"/>
      <c r="M990" s="2"/>
      <c r="N990" s="2">
        <f t="shared" si="401"/>
        <v>3</v>
      </c>
      <c r="O990" s="2"/>
      <c r="P990" s="2"/>
      <c r="Q990" s="2"/>
      <c r="R990" s="60">
        <v>3</v>
      </c>
      <c r="S990" s="12"/>
      <c r="T990" s="13"/>
    </row>
    <row r="991" spans="1:20" s="14" customFormat="1" ht="24" hidden="1" customHeight="1">
      <c r="A991" s="4" t="s">
        <v>498</v>
      </c>
      <c r="B991" s="5"/>
      <c r="C991" s="5"/>
      <c r="D991" s="6"/>
      <c r="E991" s="7"/>
      <c r="F991" s="8"/>
      <c r="G991" s="8"/>
      <c r="H991" s="9"/>
      <c r="I991" s="9" t="s">
        <v>290</v>
      </c>
      <c r="J991" s="2">
        <v>5</v>
      </c>
      <c r="K991" s="2"/>
      <c r="L991" s="2"/>
      <c r="M991" s="2"/>
      <c r="N991" s="2">
        <f t="shared" si="401"/>
        <v>5</v>
      </c>
      <c r="O991" s="2"/>
      <c r="P991" s="2"/>
      <c r="Q991" s="2"/>
      <c r="R991" s="60">
        <v>5</v>
      </c>
      <c r="S991" s="12"/>
      <c r="T991" s="13"/>
    </row>
    <row r="992" spans="1:20" s="14" customFormat="1" ht="15" hidden="1" customHeight="1">
      <c r="A992" s="138" t="s">
        <v>842</v>
      </c>
      <c r="B992" s="5"/>
      <c r="C992" s="5"/>
      <c r="D992" s="6"/>
      <c r="E992" s="7"/>
      <c r="F992" s="8"/>
      <c r="G992" s="8"/>
      <c r="H992" s="9"/>
      <c r="I992" s="9" t="s">
        <v>290</v>
      </c>
      <c r="J992" s="2">
        <v>7</v>
      </c>
      <c r="K992" s="2"/>
      <c r="L992" s="2"/>
      <c r="M992" s="2"/>
      <c r="N992" s="2">
        <f t="shared" si="401"/>
        <v>7</v>
      </c>
      <c r="O992" s="2"/>
      <c r="P992" s="2"/>
      <c r="Q992" s="2"/>
      <c r="R992" s="60">
        <v>7</v>
      </c>
      <c r="S992" s="12"/>
      <c r="T992" s="13"/>
    </row>
    <row r="993" spans="1:20" s="14" customFormat="1" ht="15" hidden="1" customHeight="1">
      <c r="A993" s="138" t="s">
        <v>670</v>
      </c>
      <c r="B993" s="5"/>
      <c r="C993" s="5"/>
      <c r="D993" s="6"/>
      <c r="E993" s="7"/>
      <c r="F993" s="8"/>
      <c r="G993" s="8"/>
      <c r="H993" s="9"/>
      <c r="I993" s="9" t="s">
        <v>290</v>
      </c>
      <c r="J993" s="2">
        <v>7</v>
      </c>
      <c r="K993" s="2"/>
      <c r="L993" s="2"/>
      <c r="M993" s="2"/>
      <c r="N993" s="2">
        <f t="shared" si="401"/>
        <v>7</v>
      </c>
      <c r="O993" s="2"/>
      <c r="P993" s="2"/>
      <c r="Q993" s="2"/>
      <c r="R993" s="60">
        <v>7</v>
      </c>
      <c r="S993" s="12"/>
      <c r="T993" s="13"/>
    </row>
    <row r="994" spans="1:20" s="14" customFormat="1" ht="15" hidden="1" customHeight="1">
      <c r="A994" s="138" t="s">
        <v>671</v>
      </c>
      <c r="B994" s="5"/>
      <c r="C994" s="5"/>
      <c r="D994" s="6"/>
      <c r="E994" s="7"/>
      <c r="F994" s="8"/>
      <c r="G994" s="8"/>
      <c r="H994" s="9"/>
      <c r="I994" s="9" t="s">
        <v>290</v>
      </c>
      <c r="J994" s="2">
        <v>80</v>
      </c>
      <c r="K994" s="2"/>
      <c r="L994" s="2"/>
      <c r="M994" s="2"/>
      <c r="N994" s="2">
        <f t="shared" si="401"/>
        <v>80</v>
      </c>
      <c r="O994" s="2"/>
      <c r="P994" s="2"/>
      <c r="Q994" s="2"/>
      <c r="R994" s="60">
        <v>130</v>
      </c>
      <c r="S994" s="12"/>
      <c r="T994" s="13"/>
    </row>
    <row r="995" spans="1:20" s="14" customFormat="1" ht="15" hidden="1" customHeight="1">
      <c r="A995" s="138" t="s">
        <v>672</v>
      </c>
      <c r="B995" s="5"/>
      <c r="C995" s="5"/>
      <c r="D995" s="6"/>
      <c r="E995" s="7"/>
      <c r="F995" s="8"/>
      <c r="G995" s="8"/>
      <c r="H995" s="9"/>
      <c r="I995" s="9" t="s">
        <v>290</v>
      </c>
      <c r="J995" s="2">
        <v>20</v>
      </c>
      <c r="K995" s="2"/>
      <c r="L995" s="2"/>
      <c r="M995" s="2"/>
      <c r="N995" s="2">
        <f t="shared" si="401"/>
        <v>20</v>
      </c>
      <c r="O995" s="2"/>
      <c r="P995" s="2"/>
      <c r="Q995" s="2"/>
      <c r="R995" s="60">
        <v>20</v>
      </c>
      <c r="S995" s="12"/>
      <c r="T995" s="13"/>
    </row>
    <row r="996" spans="1:20" s="14" customFormat="1" ht="15" hidden="1" customHeight="1">
      <c r="A996" s="138" t="s">
        <v>673</v>
      </c>
      <c r="B996" s="5"/>
      <c r="C996" s="5"/>
      <c r="D996" s="6"/>
      <c r="E996" s="7"/>
      <c r="F996" s="8"/>
      <c r="G996" s="8"/>
      <c r="H996" s="9"/>
      <c r="I996" s="9" t="s">
        <v>290</v>
      </c>
      <c r="J996" s="2">
        <v>50</v>
      </c>
      <c r="K996" s="2"/>
      <c r="L996" s="2"/>
      <c r="M996" s="2"/>
      <c r="N996" s="2">
        <f t="shared" si="401"/>
        <v>50</v>
      </c>
      <c r="O996" s="2"/>
      <c r="P996" s="2"/>
      <c r="Q996" s="2"/>
      <c r="R996" s="60">
        <v>50</v>
      </c>
      <c r="S996" s="12"/>
      <c r="T996" s="13"/>
    </row>
    <row r="997" spans="1:20" s="14" customFormat="1" ht="15" hidden="1" customHeight="1">
      <c r="A997" s="138" t="s">
        <v>674</v>
      </c>
      <c r="B997" s="5"/>
      <c r="C997" s="5"/>
      <c r="D997" s="6"/>
      <c r="E997" s="7"/>
      <c r="F997" s="8"/>
      <c r="G997" s="8"/>
      <c r="H997" s="9"/>
      <c r="I997" s="9" t="s">
        <v>290</v>
      </c>
      <c r="J997" s="2">
        <v>50</v>
      </c>
      <c r="K997" s="2"/>
      <c r="L997" s="2"/>
      <c r="M997" s="2"/>
      <c r="N997" s="2">
        <f t="shared" si="401"/>
        <v>50</v>
      </c>
      <c r="O997" s="2"/>
      <c r="P997" s="2"/>
      <c r="Q997" s="2"/>
      <c r="R997" s="60">
        <v>50</v>
      </c>
      <c r="S997" s="12"/>
      <c r="T997" s="13"/>
    </row>
    <row r="998" spans="1:20" s="14" customFormat="1" ht="15" hidden="1" customHeight="1">
      <c r="A998" s="138" t="s">
        <v>10</v>
      </c>
      <c r="B998" s="5"/>
      <c r="C998" s="5"/>
      <c r="D998" s="6"/>
      <c r="E998" s="7"/>
      <c r="F998" s="8"/>
      <c r="G998" s="8"/>
      <c r="H998" s="9"/>
      <c r="I998" s="9" t="s">
        <v>290</v>
      </c>
      <c r="J998" s="2">
        <v>20</v>
      </c>
      <c r="K998" s="2"/>
      <c r="L998" s="2"/>
      <c r="M998" s="2"/>
      <c r="N998" s="2">
        <f t="shared" si="401"/>
        <v>20</v>
      </c>
      <c r="O998" s="2"/>
      <c r="P998" s="2"/>
      <c r="Q998" s="2"/>
      <c r="R998" s="60">
        <v>20</v>
      </c>
      <c r="S998" s="12"/>
      <c r="T998" s="13"/>
    </row>
    <row r="999" spans="1:20" s="14" customFormat="1" ht="15" hidden="1" customHeight="1">
      <c r="A999" s="138" t="s">
        <v>675</v>
      </c>
      <c r="B999" s="5"/>
      <c r="C999" s="5"/>
      <c r="D999" s="6"/>
      <c r="E999" s="7"/>
      <c r="F999" s="8"/>
      <c r="G999" s="8"/>
      <c r="H999" s="9"/>
      <c r="I999" s="9" t="s">
        <v>290</v>
      </c>
      <c r="J999" s="2"/>
      <c r="K999" s="2"/>
      <c r="L999" s="2"/>
      <c r="M999" s="2"/>
      <c r="N999" s="2">
        <f t="shared" si="401"/>
        <v>0</v>
      </c>
      <c r="O999" s="2"/>
      <c r="P999" s="2"/>
      <c r="Q999" s="2"/>
      <c r="R999" s="60"/>
      <c r="S999" s="12"/>
      <c r="T999" s="13"/>
    </row>
    <row r="1000" spans="1:20" s="14" customFormat="1" ht="21.75" hidden="1" customHeight="1">
      <c r="A1000" s="4" t="s">
        <v>500</v>
      </c>
      <c r="B1000" s="5"/>
      <c r="C1000" s="5"/>
      <c r="D1000" s="6"/>
      <c r="E1000" s="7"/>
      <c r="F1000" s="8"/>
      <c r="G1000" s="8"/>
      <c r="H1000" s="9"/>
      <c r="I1000" s="9" t="s">
        <v>290</v>
      </c>
      <c r="J1000" s="2">
        <v>3</v>
      </c>
      <c r="K1000" s="2"/>
      <c r="L1000" s="2"/>
      <c r="M1000" s="2"/>
      <c r="N1000" s="2">
        <f t="shared" si="401"/>
        <v>3</v>
      </c>
      <c r="O1000" s="2"/>
      <c r="P1000" s="2"/>
      <c r="Q1000" s="2"/>
      <c r="R1000" s="60">
        <v>3</v>
      </c>
      <c r="S1000" s="12"/>
      <c r="T1000" s="13"/>
    </row>
    <row r="1001" spans="1:20" s="14" customFormat="1" ht="25.5" hidden="1" customHeight="1">
      <c r="A1001" s="4" t="s">
        <v>505</v>
      </c>
      <c r="B1001" s="5"/>
      <c r="C1001" s="5"/>
      <c r="D1001" s="6"/>
      <c r="E1001" s="7"/>
      <c r="F1001" s="8"/>
      <c r="G1001" s="8"/>
      <c r="H1001" s="9"/>
      <c r="I1001" s="9" t="s">
        <v>290</v>
      </c>
      <c r="J1001" s="2">
        <v>5</v>
      </c>
      <c r="K1001" s="2"/>
      <c r="L1001" s="2"/>
      <c r="M1001" s="2"/>
      <c r="N1001" s="2">
        <f t="shared" si="401"/>
        <v>5</v>
      </c>
      <c r="O1001" s="2"/>
      <c r="P1001" s="2"/>
      <c r="Q1001" s="2"/>
      <c r="R1001" s="60">
        <v>5</v>
      </c>
      <c r="S1001" s="12"/>
      <c r="T1001" s="13"/>
    </row>
    <row r="1002" spans="1:20" s="14" customFormat="1" ht="25.5" hidden="1" customHeight="1">
      <c r="A1002" s="4" t="s">
        <v>507</v>
      </c>
      <c r="B1002" s="5"/>
      <c r="C1002" s="5"/>
      <c r="D1002" s="6"/>
      <c r="E1002" s="7"/>
      <c r="F1002" s="8"/>
      <c r="G1002" s="8"/>
      <c r="H1002" s="9"/>
      <c r="I1002" s="9" t="s">
        <v>290</v>
      </c>
      <c r="J1002" s="2">
        <v>5</v>
      </c>
      <c r="K1002" s="2"/>
      <c r="L1002" s="2"/>
      <c r="M1002" s="2"/>
      <c r="N1002" s="2">
        <f t="shared" si="401"/>
        <v>5</v>
      </c>
      <c r="O1002" s="2"/>
      <c r="P1002" s="2"/>
      <c r="Q1002" s="2"/>
      <c r="R1002" s="60">
        <v>5</v>
      </c>
      <c r="S1002" s="12"/>
      <c r="T1002" s="13"/>
    </row>
    <row r="1003" spans="1:20" s="14" customFormat="1" ht="25.5" hidden="1" customHeight="1">
      <c r="A1003" s="4" t="s">
        <v>508</v>
      </c>
      <c r="B1003" s="5"/>
      <c r="C1003" s="5"/>
      <c r="D1003" s="6"/>
      <c r="E1003" s="7"/>
      <c r="F1003" s="8"/>
      <c r="G1003" s="8"/>
      <c r="H1003" s="9"/>
      <c r="I1003" s="9" t="s">
        <v>290</v>
      </c>
      <c r="J1003" s="2">
        <v>8</v>
      </c>
      <c r="K1003" s="2"/>
      <c r="L1003" s="2"/>
      <c r="M1003" s="2"/>
      <c r="N1003" s="2">
        <f t="shared" si="401"/>
        <v>8</v>
      </c>
      <c r="O1003" s="2"/>
      <c r="P1003" s="2"/>
      <c r="Q1003" s="2"/>
      <c r="R1003" s="60">
        <v>8</v>
      </c>
      <c r="S1003" s="12"/>
      <c r="T1003" s="13"/>
    </row>
    <row r="1004" spans="1:20" s="14" customFormat="1" ht="25.5" hidden="1" customHeight="1">
      <c r="A1004" s="4" t="s">
        <v>510</v>
      </c>
      <c r="B1004" s="5"/>
      <c r="C1004" s="5"/>
      <c r="D1004" s="6"/>
      <c r="E1004" s="7"/>
      <c r="F1004" s="8"/>
      <c r="G1004" s="8"/>
      <c r="H1004" s="9"/>
      <c r="I1004" s="9" t="s">
        <v>290</v>
      </c>
      <c r="J1004" s="2"/>
      <c r="K1004" s="2"/>
      <c r="L1004" s="2"/>
      <c r="M1004" s="2"/>
      <c r="N1004" s="2"/>
      <c r="O1004" s="2"/>
      <c r="P1004" s="2"/>
      <c r="Q1004" s="2"/>
      <c r="R1004" s="60"/>
      <c r="S1004" s="12"/>
      <c r="T1004" s="13"/>
    </row>
    <row r="1005" spans="1:20" s="14" customFormat="1" ht="24" hidden="1" customHeight="1">
      <c r="A1005" s="4" t="s">
        <v>843</v>
      </c>
      <c r="B1005" s="5"/>
      <c r="C1005" s="5"/>
      <c r="D1005" s="6"/>
      <c r="E1005" s="7"/>
      <c r="F1005" s="8"/>
      <c r="G1005" s="8"/>
      <c r="H1005" s="9"/>
      <c r="I1005" s="9" t="s">
        <v>290</v>
      </c>
      <c r="J1005" s="2">
        <v>30</v>
      </c>
      <c r="K1005" s="2"/>
      <c r="L1005" s="2"/>
      <c r="M1005" s="2"/>
      <c r="N1005" s="2">
        <f t="shared" si="401"/>
        <v>30</v>
      </c>
      <c r="O1005" s="2"/>
      <c r="P1005" s="2"/>
      <c r="Q1005" s="2"/>
      <c r="R1005" s="60">
        <v>50</v>
      </c>
      <c r="S1005" s="12"/>
      <c r="T1005" s="13"/>
    </row>
    <row r="1006" spans="1:20" s="19" customFormat="1" ht="28.5" customHeight="1">
      <c r="A1006" s="122" t="s">
        <v>444</v>
      </c>
      <c r="B1006" s="80" t="s">
        <v>265</v>
      </c>
      <c r="C1006" s="80" t="s">
        <v>153</v>
      </c>
      <c r="D1006" s="87" t="s">
        <v>194</v>
      </c>
      <c r="E1006" s="114" t="s">
        <v>237</v>
      </c>
      <c r="F1006" s="115" t="s">
        <v>129</v>
      </c>
      <c r="G1006" s="115" t="s">
        <v>326</v>
      </c>
      <c r="H1006" s="116" t="s">
        <v>327</v>
      </c>
      <c r="I1006" s="1"/>
      <c r="J1006" s="32">
        <f t="shared" ref="J1006:R1009" si="402">J1007</f>
        <v>250</v>
      </c>
      <c r="K1006" s="32">
        <f t="shared" si="402"/>
        <v>-30</v>
      </c>
      <c r="L1006" s="32">
        <f t="shared" si="402"/>
        <v>0</v>
      </c>
      <c r="M1006" s="32">
        <f t="shared" si="402"/>
        <v>0</v>
      </c>
      <c r="N1006" s="32">
        <f t="shared" si="402"/>
        <v>220</v>
      </c>
      <c r="O1006" s="32">
        <f t="shared" si="402"/>
        <v>0</v>
      </c>
      <c r="P1006" s="32">
        <f t="shared" si="402"/>
        <v>0</v>
      </c>
      <c r="Q1006" s="32">
        <f t="shared" si="402"/>
        <v>0</v>
      </c>
      <c r="R1006" s="32">
        <f t="shared" si="402"/>
        <v>250</v>
      </c>
      <c r="S1006" s="290"/>
      <c r="T1006" s="291"/>
    </row>
    <row r="1007" spans="1:20" s="19" customFormat="1" ht="18.75" customHeight="1">
      <c r="A1007" s="79" t="s">
        <v>278</v>
      </c>
      <c r="B1007" s="80" t="s">
        <v>265</v>
      </c>
      <c r="C1007" s="80" t="s">
        <v>153</v>
      </c>
      <c r="D1007" s="87" t="s">
        <v>194</v>
      </c>
      <c r="E1007" s="28" t="s">
        <v>237</v>
      </c>
      <c r="F1007" s="29" t="s">
        <v>129</v>
      </c>
      <c r="G1007" s="29" t="s">
        <v>326</v>
      </c>
      <c r="H1007" s="1" t="s">
        <v>354</v>
      </c>
      <c r="I1007" s="1"/>
      <c r="J1007" s="32">
        <f t="shared" si="402"/>
        <v>250</v>
      </c>
      <c r="K1007" s="32">
        <f t="shared" si="402"/>
        <v>-30</v>
      </c>
      <c r="L1007" s="32">
        <f t="shared" si="402"/>
        <v>0</v>
      </c>
      <c r="M1007" s="32">
        <f t="shared" si="402"/>
        <v>0</v>
      </c>
      <c r="N1007" s="32">
        <f t="shared" si="402"/>
        <v>220</v>
      </c>
      <c r="O1007" s="32">
        <f t="shared" si="402"/>
        <v>0</v>
      </c>
      <c r="P1007" s="32">
        <f t="shared" si="402"/>
        <v>0</v>
      </c>
      <c r="Q1007" s="32">
        <f t="shared" si="402"/>
        <v>0</v>
      </c>
      <c r="R1007" s="32">
        <f t="shared" si="402"/>
        <v>250</v>
      </c>
      <c r="S1007" s="290"/>
      <c r="T1007" s="291"/>
    </row>
    <row r="1008" spans="1:20" s="14" customFormat="1" ht="15" customHeight="1">
      <c r="A1008" s="20" t="s">
        <v>177</v>
      </c>
      <c r="B1008" s="5" t="s">
        <v>265</v>
      </c>
      <c r="C1008" s="5" t="s">
        <v>153</v>
      </c>
      <c r="D1008" s="6" t="s">
        <v>194</v>
      </c>
      <c r="E1008" s="7" t="s">
        <v>237</v>
      </c>
      <c r="F1008" s="8" t="s">
        <v>129</v>
      </c>
      <c r="G1008" s="8" t="s">
        <v>326</v>
      </c>
      <c r="H1008" s="9" t="s">
        <v>354</v>
      </c>
      <c r="I1008" s="9" t="s">
        <v>178</v>
      </c>
      <c r="J1008" s="2">
        <f t="shared" si="402"/>
        <v>250</v>
      </c>
      <c r="K1008" s="2">
        <f t="shared" si="402"/>
        <v>-30</v>
      </c>
      <c r="L1008" s="2">
        <f t="shared" si="402"/>
        <v>0</v>
      </c>
      <c r="M1008" s="2">
        <f t="shared" si="402"/>
        <v>0</v>
      </c>
      <c r="N1008" s="2">
        <f t="shared" si="402"/>
        <v>220</v>
      </c>
      <c r="O1008" s="2">
        <f t="shared" si="402"/>
        <v>0</v>
      </c>
      <c r="P1008" s="2">
        <f t="shared" si="402"/>
        <v>0</v>
      </c>
      <c r="Q1008" s="2">
        <f t="shared" si="402"/>
        <v>0</v>
      </c>
      <c r="R1008" s="2">
        <f t="shared" si="402"/>
        <v>250</v>
      </c>
      <c r="S1008" s="12"/>
      <c r="T1008" s="13"/>
    </row>
    <row r="1009" spans="1:20" s="14" customFormat="1" ht="15" customHeight="1">
      <c r="A1009" s="20" t="s">
        <v>179</v>
      </c>
      <c r="B1009" s="5" t="s">
        <v>265</v>
      </c>
      <c r="C1009" s="5" t="s">
        <v>153</v>
      </c>
      <c r="D1009" s="6" t="s">
        <v>194</v>
      </c>
      <c r="E1009" s="7" t="s">
        <v>237</v>
      </c>
      <c r="F1009" s="8" t="s">
        <v>129</v>
      </c>
      <c r="G1009" s="8" t="s">
        <v>326</v>
      </c>
      <c r="H1009" s="9" t="s">
        <v>354</v>
      </c>
      <c r="I1009" s="9" t="s">
        <v>180</v>
      </c>
      <c r="J1009" s="2">
        <f t="shared" si="402"/>
        <v>250</v>
      </c>
      <c r="K1009" s="2">
        <f t="shared" si="402"/>
        <v>-30</v>
      </c>
      <c r="L1009" s="2">
        <f t="shared" si="402"/>
        <v>0</v>
      </c>
      <c r="M1009" s="2">
        <f t="shared" si="402"/>
        <v>0</v>
      </c>
      <c r="N1009" s="2">
        <f t="shared" si="402"/>
        <v>220</v>
      </c>
      <c r="O1009" s="2">
        <f t="shared" si="402"/>
        <v>0</v>
      </c>
      <c r="P1009" s="2">
        <f t="shared" si="402"/>
        <v>0</v>
      </c>
      <c r="Q1009" s="2">
        <f t="shared" si="402"/>
        <v>0</v>
      </c>
      <c r="R1009" s="2">
        <f t="shared" si="402"/>
        <v>250</v>
      </c>
      <c r="S1009" s="12"/>
      <c r="T1009" s="13"/>
    </row>
    <row r="1010" spans="1:20" s="14" customFormat="1" ht="15" hidden="1" customHeight="1">
      <c r="A1010" s="30" t="s">
        <v>289</v>
      </c>
      <c r="B1010" s="5" t="s">
        <v>265</v>
      </c>
      <c r="C1010" s="5" t="s">
        <v>153</v>
      </c>
      <c r="D1010" s="6" t="s">
        <v>194</v>
      </c>
      <c r="E1010" s="7" t="s">
        <v>237</v>
      </c>
      <c r="F1010" s="8" t="s">
        <v>129</v>
      </c>
      <c r="G1010" s="8" t="s">
        <v>326</v>
      </c>
      <c r="H1010" s="9" t="s">
        <v>354</v>
      </c>
      <c r="I1010" s="9" t="s">
        <v>290</v>
      </c>
      <c r="J1010" s="2">
        <f>SUM(J1011:J1013)</f>
        <v>250</v>
      </c>
      <c r="K1010" s="2">
        <f>SUM(K1011:K1013)</f>
        <v>-30</v>
      </c>
      <c r="L1010" s="2">
        <f t="shared" ref="L1010:R1010" si="403">SUM(L1011:L1013)</f>
        <v>0</v>
      </c>
      <c r="M1010" s="2">
        <f t="shared" si="403"/>
        <v>0</v>
      </c>
      <c r="N1010" s="2">
        <f t="shared" si="403"/>
        <v>220</v>
      </c>
      <c r="O1010" s="2">
        <f t="shared" si="403"/>
        <v>0</v>
      </c>
      <c r="P1010" s="2">
        <f t="shared" si="403"/>
        <v>0</v>
      </c>
      <c r="Q1010" s="2">
        <f t="shared" si="403"/>
        <v>0</v>
      </c>
      <c r="R1010" s="2">
        <f t="shared" si="403"/>
        <v>250</v>
      </c>
      <c r="S1010" s="12"/>
      <c r="T1010" s="13"/>
    </row>
    <row r="1011" spans="1:20" s="14" customFormat="1" ht="28.5" hidden="1" customHeight="1">
      <c r="A1011" s="4" t="s">
        <v>512</v>
      </c>
      <c r="B1011" s="5"/>
      <c r="C1011" s="5"/>
      <c r="D1011" s="6"/>
      <c r="E1011" s="7"/>
      <c r="F1011" s="8"/>
      <c r="G1011" s="8"/>
      <c r="H1011" s="9"/>
      <c r="I1011" s="9"/>
      <c r="J1011" s="2">
        <v>120</v>
      </c>
      <c r="K1011" s="2"/>
      <c r="L1011" s="2"/>
      <c r="M1011" s="2"/>
      <c r="N1011" s="2">
        <f>SUM(J1011:M1011)</f>
        <v>120</v>
      </c>
      <c r="O1011" s="2"/>
      <c r="P1011" s="2"/>
      <c r="Q1011" s="2"/>
      <c r="R1011" s="60">
        <v>120</v>
      </c>
      <c r="S1011" s="12"/>
      <c r="T1011" s="13"/>
    </row>
    <row r="1012" spans="1:20" s="14" customFormat="1" ht="27" hidden="1" customHeight="1">
      <c r="A1012" s="4" t="s">
        <v>513</v>
      </c>
      <c r="B1012" s="5"/>
      <c r="C1012" s="5"/>
      <c r="D1012" s="6"/>
      <c r="E1012" s="7"/>
      <c r="F1012" s="8"/>
      <c r="G1012" s="8"/>
      <c r="H1012" s="9"/>
      <c r="I1012" s="9"/>
      <c r="J1012" s="2">
        <v>130</v>
      </c>
      <c r="K1012" s="2">
        <v>-30</v>
      </c>
      <c r="L1012" s="2"/>
      <c r="M1012" s="2"/>
      <c r="N1012" s="2">
        <f>SUM(J1012:M1012)</f>
        <v>100</v>
      </c>
      <c r="O1012" s="2"/>
      <c r="P1012" s="2"/>
      <c r="Q1012" s="2"/>
      <c r="R1012" s="60">
        <v>130</v>
      </c>
      <c r="S1012" s="12"/>
      <c r="T1012" s="13"/>
    </row>
    <row r="1013" spans="1:20" s="14" customFormat="1" ht="24.75" hidden="1" customHeight="1">
      <c r="A1013" s="4" t="s">
        <v>514</v>
      </c>
      <c r="B1013" s="5"/>
      <c r="C1013" s="5"/>
      <c r="D1013" s="6"/>
      <c r="E1013" s="7"/>
      <c r="F1013" s="8"/>
      <c r="G1013" s="8"/>
      <c r="H1013" s="9"/>
      <c r="I1013" s="9"/>
      <c r="J1013" s="2"/>
      <c r="K1013" s="2"/>
      <c r="L1013" s="2"/>
      <c r="M1013" s="2"/>
      <c r="N1013" s="2">
        <f>SUM(J1013:M1013)</f>
        <v>0</v>
      </c>
      <c r="O1013" s="2"/>
      <c r="P1013" s="2"/>
      <c r="Q1013" s="2"/>
      <c r="R1013" s="2"/>
      <c r="S1013" s="12"/>
      <c r="T1013" s="13"/>
    </row>
    <row r="1014" spans="1:20" s="27" customFormat="1" ht="18.75" customHeight="1">
      <c r="A1014" s="83" t="s">
        <v>862</v>
      </c>
      <c r="B1014" s="77" t="s">
        <v>265</v>
      </c>
      <c r="C1014" s="77" t="s">
        <v>153</v>
      </c>
      <c r="D1014" s="196" t="s">
        <v>194</v>
      </c>
      <c r="E1014" s="134" t="s">
        <v>198</v>
      </c>
      <c r="F1014" s="135" t="s">
        <v>114</v>
      </c>
      <c r="G1014" s="135" t="s">
        <v>326</v>
      </c>
      <c r="H1014" s="136" t="s">
        <v>327</v>
      </c>
      <c r="I1014" s="136"/>
      <c r="J1014" s="225">
        <f>J1015</f>
        <v>40</v>
      </c>
      <c r="K1014" s="225">
        <f>K1015</f>
        <v>-4</v>
      </c>
      <c r="L1014" s="225">
        <f t="shared" ref="L1014:R1014" si="404">L1015</f>
        <v>0</v>
      </c>
      <c r="M1014" s="225">
        <f t="shared" si="404"/>
        <v>0</v>
      </c>
      <c r="N1014" s="225">
        <f t="shared" si="404"/>
        <v>36</v>
      </c>
      <c r="O1014" s="225">
        <f t="shared" si="404"/>
        <v>0</v>
      </c>
      <c r="P1014" s="225">
        <f t="shared" si="404"/>
        <v>0</v>
      </c>
      <c r="Q1014" s="225">
        <f t="shared" si="404"/>
        <v>0</v>
      </c>
      <c r="R1014" s="225">
        <f t="shared" si="404"/>
        <v>37</v>
      </c>
      <c r="S1014" s="12"/>
      <c r="T1014" s="13"/>
    </row>
    <row r="1015" spans="1:20" s="19" customFormat="1" ht="15.75" customHeight="1">
      <c r="A1015" s="82" t="s">
        <v>282</v>
      </c>
      <c r="B1015" s="80" t="s">
        <v>265</v>
      </c>
      <c r="C1015" s="80" t="s">
        <v>153</v>
      </c>
      <c r="D1015" s="87" t="s">
        <v>194</v>
      </c>
      <c r="E1015" s="114" t="s">
        <v>198</v>
      </c>
      <c r="F1015" s="115" t="s">
        <v>114</v>
      </c>
      <c r="G1015" s="115" t="s">
        <v>326</v>
      </c>
      <c r="H1015" s="116" t="s">
        <v>332</v>
      </c>
      <c r="I1015" s="116"/>
      <c r="J1015" s="236">
        <f>J1016+J1020</f>
        <v>40</v>
      </c>
      <c r="K1015" s="236">
        <f>K1016+K1020</f>
        <v>-4</v>
      </c>
      <c r="L1015" s="236">
        <f t="shared" ref="L1015:R1015" si="405">L1016+L1020</f>
        <v>0</v>
      </c>
      <c r="M1015" s="236">
        <f t="shared" si="405"/>
        <v>0</v>
      </c>
      <c r="N1015" s="236">
        <f t="shared" si="405"/>
        <v>36</v>
      </c>
      <c r="O1015" s="236">
        <f t="shared" si="405"/>
        <v>0</v>
      </c>
      <c r="P1015" s="236">
        <f t="shared" si="405"/>
        <v>0</v>
      </c>
      <c r="Q1015" s="236">
        <f t="shared" si="405"/>
        <v>0</v>
      </c>
      <c r="R1015" s="236">
        <f t="shared" si="405"/>
        <v>37</v>
      </c>
      <c r="S1015" s="12"/>
      <c r="T1015" s="13"/>
    </row>
    <row r="1016" spans="1:20" s="19" customFormat="1" ht="24" hidden="1">
      <c r="A1016" s="20" t="s">
        <v>132</v>
      </c>
      <c r="B1016" s="80" t="s">
        <v>265</v>
      </c>
      <c r="C1016" s="80" t="s">
        <v>153</v>
      </c>
      <c r="D1016" s="87" t="s">
        <v>194</v>
      </c>
      <c r="E1016" s="28" t="s">
        <v>198</v>
      </c>
      <c r="F1016" s="29" t="s">
        <v>114</v>
      </c>
      <c r="G1016" s="29" t="s">
        <v>326</v>
      </c>
      <c r="H1016" s="1" t="s">
        <v>332</v>
      </c>
      <c r="I1016" s="18">
        <v>200</v>
      </c>
      <c r="J1016" s="32">
        <f>J1017</f>
        <v>5</v>
      </c>
      <c r="K1016" s="32">
        <f>K1017</f>
        <v>-5</v>
      </c>
      <c r="L1016" s="32">
        <f t="shared" ref="L1016:R1016" si="406">L1017</f>
        <v>0</v>
      </c>
      <c r="M1016" s="32">
        <f t="shared" si="406"/>
        <v>0</v>
      </c>
      <c r="N1016" s="32">
        <f t="shared" si="406"/>
        <v>0</v>
      </c>
      <c r="O1016" s="32">
        <f t="shared" si="406"/>
        <v>0</v>
      </c>
      <c r="P1016" s="32">
        <f t="shared" si="406"/>
        <v>0</v>
      </c>
      <c r="Q1016" s="32">
        <f t="shared" si="406"/>
        <v>0</v>
      </c>
      <c r="R1016" s="32">
        <f t="shared" si="406"/>
        <v>0</v>
      </c>
      <c r="S1016" s="12"/>
      <c r="T1016" s="13"/>
    </row>
    <row r="1017" spans="1:20" s="26" customFormat="1" ht="22.5" hidden="1" customHeight="1">
      <c r="A1017" s="189" t="s">
        <v>134</v>
      </c>
      <c r="B1017" s="207" t="s">
        <v>265</v>
      </c>
      <c r="C1017" s="207" t="s">
        <v>153</v>
      </c>
      <c r="D1017" s="208" t="s">
        <v>194</v>
      </c>
      <c r="E1017" s="209" t="s">
        <v>198</v>
      </c>
      <c r="F1017" s="210" t="s">
        <v>114</v>
      </c>
      <c r="G1017" s="210" t="s">
        <v>326</v>
      </c>
      <c r="H1017" s="211" t="s">
        <v>332</v>
      </c>
      <c r="I1017" s="62">
        <v>240</v>
      </c>
      <c r="J1017" s="205">
        <f>J1018+J1019</f>
        <v>5</v>
      </c>
      <c r="K1017" s="205">
        <f>K1018+K1019</f>
        <v>-5</v>
      </c>
      <c r="L1017" s="205">
        <f t="shared" ref="L1017:R1017" si="407">L1018+L1019</f>
        <v>0</v>
      </c>
      <c r="M1017" s="205">
        <f t="shared" si="407"/>
        <v>0</v>
      </c>
      <c r="N1017" s="205">
        <f t="shared" si="407"/>
        <v>0</v>
      </c>
      <c r="O1017" s="205">
        <f t="shared" si="407"/>
        <v>0</v>
      </c>
      <c r="P1017" s="205">
        <f t="shared" si="407"/>
        <v>0</v>
      </c>
      <c r="Q1017" s="205">
        <f t="shared" si="407"/>
        <v>0</v>
      </c>
      <c r="R1017" s="205">
        <f t="shared" si="407"/>
        <v>0</v>
      </c>
      <c r="S1017" s="12"/>
      <c r="T1017" s="13"/>
    </row>
    <row r="1018" spans="1:20" s="14" customFormat="1" ht="24.75" hidden="1" customHeight="1">
      <c r="A1018" s="138" t="s">
        <v>40</v>
      </c>
      <c r="B1018" s="38"/>
      <c r="C1018" s="38"/>
      <c r="D1018" s="39"/>
      <c r="E1018" s="7"/>
      <c r="F1018" s="8"/>
      <c r="G1018" s="8"/>
      <c r="H1018" s="9"/>
      <c r="I1018" s="9"/>
      <c r="J1018" s="2">
        <v>5</v>
      </c>
      <c r="K1018" s="2">
        <v>-5</v>
      </c>
      <c r="L1018" s="2"/>
      <c r="M1018" s="2"/>
      <c r="N1018" s="2">
        <f>SUM(J1018:M1018)</f>
        <v>0</v>
      </c>
      <c r="O1018" s="2"/>
      <c r="P1018" s="2"/>
      <c r="Q1018" s="2"/>
      <c r="R1018" s="2">
        <f>N1018+Q1018</f>
        <v>0</v>
      </c>
      <c r="S1018" s="12"/>
      <c r="T1018" s="13"/>
    </row>
    <row r="1019" spans="1:20" s="14" customFormat="1" ht="14.25" hidden="1" customHeight="1">
      <c r="A1019" s="138" t="s">
        <v>14</v>
      </c>
      <c r="B1019" s="38"/>
      <c r="C1019" s="38"/>
      <c r="D1019" s="39"/>
      <c r="E1019" s="7"/>
      <c r="F1019" s="8"/>
      <c r="G1019" s="8"/>
      <c r="H1019" s="9"/>
      <c r="I1019" s="9"/>
      <c r="J1019" s="2"/>
      <c r="K1019" s="2"/>
      <c r="L1019" s="2"/>
      <c r="M1019" s="2"/>
      <c r="N1019" s="2">
        <f>SUM(J1019:M1019)</f>
        <v>0</v>
      </c>
      <c r="O1019" s="2"/>
      <c r="P1019" s="2"/>
      <c r="Q1019" s="2"/>
      <c r="R1019" s="2">
        <f>N1019+Q1019</f>
        <v>0</v>
      </c>
      <c r="S1019" s="12"/>
      <c r="T1019" s="13"/>
    </row>
    <row r="1020" spans="1:20" s="19" customFormat="1" ht="22.5" customHeight="1">
      <c r="A1020" s="122" t="s">
        <v>177</v>
      </c>
      <c r="B1020" s="80" t="s">
        <v>265</v>
      </c>
      <c r="C1020" s="80" t="s">
        <v>153</v>
      </c>
      <c r="D1020" s="87" t="s">
        <v>194</v>
      </c>
      <c r="E1020" s="28" t="s">
        <v>198</v>
      </c>
      <c r="F1020" s="29" t="s">
        <v>114</v>
      </c>
      <c r="G1020" s="29" t="s">
        <v>326</v>
      </c>
      <c r="H1020" s="1" t="s">
        <v>332</v>
      </c>
      <c r="I1020" s="1" t="s">
        <v>178</v>
      </c>
      <c r="J1020" s="32">
        <f>J1021</f>
        <v>35</v>
      </c>
      <c r="K1020" s="32">
        <f>K1021</f>
        <v>1</v>
      </c>
      <c r="L1020" s="32">
        <f t="shared" ref="L1020:R1020" si="408">L1021</f>
        <v>0</v>
      </c>
      <c r="M1020" s="32">
        <f t="shared" si="408"/>
        <v>0</v>
      </c>
      <c r="N1020" s="32">
        <f t="shared" si="408"/>
        <v>36</v>
      </c>
      <c r="O1020" s="32">
        <f t="shared" si="408"/>
        <v>0</v>
      </c>
      <c r="P1020" s="32">
        <f t="shared" si="408"/>
        <v>0</v>
      </c>
      <c r="Q1020" s="32">
        <f t="shared" si="408"/>
        <v>0</v>
      </c>
      <c r="R1020" s="32">
        <f t="shared" si="408"/>
        <v>37</v>
      </c>
      <c r="S1020" s="12"/>
      <c r="T1020" s="13"/>
    </row>
    <row r="1021" spans="1:20" s="26" customFormat="1" ht="18" customHeight="1">
      <c r="A1021" s="247" t="s">
        <v>179</v>
      </c>
      <c r="B1021" s="207" t="s">
        <v>265</v>
      </c>
      <c r="C1021" s="207" t="s">
        <v>153</v>
      </c>
      <c r="D1021" s="208" t="s">
        <v>194</v>
      </c>
      <c r="E1021" s="209" t="s">
        <v>198</v>
      </c>
      <c r="F1021" s="210" t="s">
        <v>114</v>
      </c>
      <c r="G1021" s="210" t="s">
        <v>326</v>
      </c>
      <c r="H1021" s="211" t="s">
        <v>332</v>
      </c>
      <c r="I1021" s="211" t="s">
        <v>180</v>
      </c>
      <c r="J1021" s="205">
        <f t="shared" ref="J1021:R1021" si="409">SUM(J1022:J1028)</f>
        <v>35</v>
      </c>
      <c r="K1021" s="205">
        <f t="shared" si="409"/>
        <v>1</v>
      </c>
      <c r="L1021" s="205">
        <f t="shared" si="409"/>
        <v>0</v>
      </c>
      <c r="M1021" s="205">
        <f t="shared" si="409"/>
        <v>0</v>
      </c>
      <c r="N1021" s="205">
        <f t="shared" si="409"/>
        <v>36</v>
      </c>
      <c r="O1021" s="205">
        <f t="shared" si="409"/>
        <v>0</v>
      </c>
      <c r="P1021" s="205">
        <f t="shared" si="409"/>
        <v>0</v>
      </c>
      <c r="Q1021" s="205">
        <f t="shared" si="409"/>
        <v>0</v>
      </c>
      <c r="R1021" s="205">
        <f t="shared" si="409"/>
        <v>37</v>
      </c>
      <c r="S1021" s="12"/>
      <c r="T1021" s="13"/>
    </row>
    <row r="1022" spans="1:20" s="14" customFormat="1" ht="37.9" hidden="1" customHeight="1">
      <c r="A1022" s="138" t="s">
        <v>844</v>
      </c>
      <c r="B1022" s="38"/>
      <c r="C1022" s="38"/>
      <c r="D1022" s="39"/>
      <c r="E1022" s="7"/>
      <c r="F1022" s="8"/>
      <c r="G1022" s="8"/>
      <c r="H1022" s="9"/>
      <c r="I1022" s="9"/>
      <c r="J1022" s="2">
        <v>5</v>
      </c>
      <c r="K1022" s="2"/>
      <c r="L1022" s="2"/>
      <c r="M1022" s="2"/>
      <c r="N1022" s="2">
        <f t="shared" ref="N1022:N1028" si="410">SUM(J1022:M1022)</f>
        <v>5</v>
      </c>
      <c r="O1022" s="2"/>
      <c r="P1022" s="2"/>
      <c r="Q1022" s="2"/>
      <c r="R1022" s="60">
        <v>8</v>
      </c>
      <c r="S1022" s="12"/>
      <c r="T1022" s="13"/>
    </row>
    <row r="1023" spans="1:20" s="14" customFormat="1" ht="24.75" hidden="1" customHeight="1">
      <c r="A1023" s="138" t="s">
        <v>845</v>
      </c>
      <c r="B1023" s="38"/>
      <c r="C1023" s="38"/>
      <c r="D1023" s="39"/>
      <c r="E1023" s="7"/>
      <c r="F1023" s="8"/>
      <c r="G1023" s="8"/>
      <c r="H1023" s="9"/>
      <c r="I1023" s="9"/>
      <c r="J1023" s="2">
        <v>8</v>
      </c>
      <c r="K1023" s="2"/>
      <c r="L1023" s="2"/>
      <c r="M1023" s="2"/>
      <c r="N1023" s="2">
        <f t="shared" si="410"/>
        <v>8</v>
      </c>
      <c r="O1023" s="2"/>
      <c r="P1023" s="2"/>
      <c r="Q1023" s="2"/>
      <c r="R1023" s="60">
        <v>4</v>
      </c>
      <c r="S1023" s="12"/>
      <c r="T1023" s="13"/>
    </row>
    <row r="1024" spans="1:20" s="14" customFormat="1" ht="14.25" hidden="1" customHeight="1">
      <c r="A1024" s="138" t="s">
        <v>897</v>
      </c>
      <c r="B1024" s="38"/>
      <c r="C1024" s="38"/>
      <c r="D1024" s="39"/>
      <c r="E1024" s="7"/>
      <c r="F1024" s="8"/>
      <c r="G1024" s="8"/>
      <c r="H1024" s="9"/>
      <c r="I1024" s="9"/>
      <c r="J1024" s="2">
        <v>4.8</v>
      </c>
      <c r="K1024" s="2"/>
      <c r="L1024" s="2"/>
      <c r="M1024" s="2"/>
      <c r="N1024" s="2">
        <f t="shared" si="410"/>
        <v>4.8</v>
      </c>
      <c r="O1024" s="2"/>
      <c r="P1024" s="2"/>
      <c r="Q1024" s="2"/>
      <c r="R1024" s="60">
        <v>2</v>
      </c>
      <c r="S1024" s="12"/>
      <c r="T1024" s="13"/>
    </row>
    <row r="1025" spans="1:20" s="14" customFormat="1" ht="14.25" hidden="1" customHeight="1">
      <c r="A1025" s="139" t="s">
        <v>846</v>
      </c>
      <c r="B1025" s="38"/>
      <c r="C1025" s="38"/>
      <c r="D1025" s="39"/>
      <c r="E1025" s="7"/>
      <c r="F1025" s="8"/>
      <c r="G1025" s="8"/>
      <c r="H1025" s="9"/>
      <c r="I1025" s="9"/>
      <c r="J1025" s="2">
        <v>6.5</v>
      </c>
      <c r="K1025" s="2">
        <v>-4</v>
      </c>
      <c r="L1025" s="2"/>
      <c r="M1025" s="2"/>
      <c r="N1025" s="2">
        <f t="shared" si="410"/>
        <v>2.5</v>
      </c>
      <c r="O1025" s="2"/>
      <c r="P1025" s="2"/>
      <c r="Q1025" s="2"/>
      <c r="R1025" s="60">
        <v>5</v>
      </c>
      <c r="S1025" s="12"/>
      <c r="T1025" s="13"/>
    </row>
    <row r="1026" spans="1:20" s="14" customFormat="1" ht="24.75" hidden="1" customHeight="1">
      <c r="A1026" s="139" t="s">
        <v>847</v>
      </c>
      <c r="B1026" s="38"/>
      <c r="C1026" s="38"/>
      <c r="D1026" s="39"/>
      <c r="E1026" s="7"/>
      <c r="F1026" s="8"/>
      <c r="G1026" s="8"/>
      <c r="H1026" s="9"/>
      <c r="I1026" s="9"/>
      <c r="J1026" s="2">
        <v>0</v>
      </c>
      <c r="K1026" s="2">
        <v>5</v>
      </c>
      <c r="L1026" s="2"/>
      <c r="M1026" s="2"/>
      <c r="N1026" s="2">
        <f>SUM(J1026:M1026)</f>
        <v>5</v>
      </c>
      <c r="O1026" s="2"/>
      <c r="P1026" s="2"/>
      <c r="Q1026" s="2"/>
      <c r="R1026" s="60">
        <v>6</v>
      </c>
      <c r="S1026" s="12"/>
      <c r="T1026" s="13"/>
    </row>
    <row r="1027" spans="1:20" s="14" customFormat="1" ht="14.25" hidden="1" customHeight="1">
      <c r="A1027" s="139" t="s">
        <v>848</v>
      </c>
      <c r="B1027" s="38"/>
      <c r="C1027" s="38"/>
      <c r="D1027" s="39"/>
      <c r="E1027" s="7"/>
      <c r="F1027" s="8"/>
      <c r="G1027" s="8"/>
      <c r="H1027" s="9"/>
      <c r="I1027" s="9"/>
      <c r="J1027" s="2">
        <v>8</v>
      </c>
      <c r="K1027" s="2"/>
      <c r="L1027" s="2"/>
      <c r="M1027" s="2"/>
      <c r="N1027" s="2">
        <f t="shared" si="410"/>
        <v>8</v>
      </c>
      <c r="O1027" s="2"/>
      <c r="P1027" s="2"/>
      <c r="Q1027" s="2"/>
      <c r="R1027" s="60">
        <v>2</v>
      </c>
      <c r="S1027" s="12"/>
      <c r="T1027" s="13"/>
    </row>
    <row r="1028" spans="1:20" s="14" customFormat="1" ht="14.25" hidden="1" customHeight="1">
      <c r="A1028" s="139" t="s">
        <v>903</v>
      </c>
      <c r="B1028" s="38"/>
      <c r="C1028" s="38"/>
      <c r="D1028" s="39"/>
      <c r="E1028" s="7"/>
      <c r="F1028" s="8"/>
      <c r="G1028" s="8"/>
      <c r="H1028" s="9"/>
      <c r="I1028" s="9"/>
      <c r="J1028" s="2">
        <v>2.7</v>
      </c>
      <c r="K1028" s="2"/>
      <c r="L1028" s="2"/>
      <c r="M1028" s="2"/>
      <c r="N1028" s="2">
        <f t="shared" si="410"/>
        <v>2.7</v>
      </c>
      <c r="O1028" s="2"/>
      <c r="P1028" s="2"/>
      <c r="Q1028" s="2"/>
      <c r="R1028" s="60">
        <v>10</v>
      </c>
      <c r="S1028" s="12"/>
      <c r="T1028" s="13"/>
    </row>
    <row r="1029" spans="1:20" s="19" customFormat="1" ht="45" customHeight="1">
      <c r="A1029" s="223" t="s">
        <v>453</v>
      </c>
      <c r="B1029" s="77" t="s">
        <v>265</v>
      </c>
      <c r="C1029" s="77" t="s">
        <v>153</v>
      </c>
      <c r="D1029" s="196" t="s">
        <v>194</v>
      </c>
      <c r="E1029" s="22" t="s">
        <v>405</v>
      </c>
      <c r="F1029" s="23" t="s">
        <v>114</v>
      </c>
      <c r="G1029" s="23" t="s">
        <v>326</v>
      </c>
      <c r="H1029" s="24" t="s">
        <v>327</v>
      </c>
      <c r="I1029" s="24"/>
      <c r="J1029" s="35">
        <f>J1030+J1036</f>
        <v>362.70000000000005</v>
      </c>
      <c r="K1029" s="35">
        <f>K1030+K1036</f>
        <v>-25</v>
      </c>
      <c r="L1029" s="35">
        <f t="shared" ref="L1029:R1029" si="411">L1030+L1036</f>
        <v>0</v>
      </c>
      <c r="M1029" s="35">
        <f t="shared" si="411"/>
        <v>0</v>
      </c>
      <c r="N1029" s="35">
        <f t="shared" si="411"/>
        <v>337.70000000000005</v>
      </c>
      <c r="O1029" s="35">
        <f t="shared" si="411"/>
        <v>0</v>
      </c>
      <c r="P1029" s="35">
        <f t="shared" si="411"/>
        <v>0</v>
      </c>
      <c r="Q1029" s="35">
        <f t="shared" si="411"/>
        <v>0</v>
      </c>
      <c r="R1029" s="35">
        <f t="shared" si="411"/>
        <v>398</v>
      </c>
      <c r="S1029" s="12"/>
      <c r="T1029" s="13"/>
    </row>
    <row r="1030" spans="1:20" s="19" customFormat="1" ht="14.25" customHeight="1">
      <c r="A1030" s="82" t="s">
        <v>278</v>
      </c>
      <c r="B1030" s="80" t="s">
        <v>265</v>
      </c>
      <c r="C1030" s="80" t="s">
        <v>153</v>
      </c>
      <c r="D1030" s="87" t="s">
        <v>194</v>
      </c>
      <c r="E1030" s="114" t="s">
        <v>405</v>
      </c>
      <c r="F1030" s="115" t="s">
        <v>114</v>
      </c>
      <c r="G1030" s="115" t="s">
        <v>326</v>
      </c>
      <c r="H1030" s="116" t="s">
        <v>354</v>
      </c>
      <c r="I1030" s="116"/>
      <c r="J1030" s="236">
        <f>J1031</f>
        <v>337.70000000000005</v>
      </c>
      <c r="K1030" s="236">
        <f>K1031</f>
        <v>0</v>
      </c>
      <c r="L1030" s="236">
        <f t="shared" ref="L1030:R1030" si="412">L1031</f>
        <v>0</v>
      </c>
      <c r="M1030" s="236">
        <f t="shared" si="412"/>
        <v>0</v>
      </c>
      <c r="N1030" s="236">
        <f t="shared" si="412"/>
        <v>337.70000000000005</v>
      </c>
      <c r="O1030" s="236">
        <f t="shared" si="412"/>
        <v>0</v>
      </c>
      <c r="P1030" s="236">
        <f t="shared" si="412"/>
        <v>0</v>
      </c>
      <c r="Q1030" s="236">
        <f t="shared" si="412"/>
        <v>0</v>
      </c>
      <c r="R1030" s="236">
        <f t="shared" si="412"/>
        <v>398</v>
      </c>
      <c r="S1030" s="12"/>
      <c r="T1030" s="13"/>
    </row>
    <row r="1031" spans="1:20" s="19" customFormat="1" ht="22.5" customHeight="1">
      <c r="A1031" s="122" t="s">
        <v>177</v>
      </c>
      <c r="B1031" s="80" t="s">
        <v>265</v>
      </c>
      <c r="C1031" s="80" t="s">
        <v>153</v>
      </c>
      <c r="D1031" s="87" t="s">
        <v>194</v>
      </c>
      <c r="E1031" s="28" t="s">
        <v>405</v>
      </c>
      <c r="F1031" s="29" t="s">
        <v>114</v>
      </c>
      <c r="G1031" s="29" t="s">
        <v>326</v>
      </c>
      <c r="H1031" s="1" t="s">
        <v>354</v>
      </c>
      <c r="I1031" s="1" t="s">
        <v>178</v>
      </c>
      <c r="J1031" s="32">
        <f>J1032+J1034</f>
        <v>337.70000000000005</v>
      </c>
      <c r="K1031" s="32">
        <f>K1032+K1034</f>
        <v>0</v>
      </c>
      <c r="L1031" s="32">
        <f t="shared" ref="L1031:R1031" si="413">L1032+L1034</f>
        <v>0</v>
      </c>
      <c r="M1031" s="32">
        <f t="shared" si="413"/>
        <v>0</v>
      </c>
      <c r="N1031" s="32">
        <f t="shared" si="413"/>
        <v>337.70000000000005</v>
      </c>
      <c r="O1031" s="32">
        <f t="shared" si="413"/>
        <v>0</v>
      </c>
      <c r="P1031" s="32">
        <f t="shared" si="413"/>
        <v>0</v>
      </c>
      <c r="Q1031" s="32">
        <f t="shared" si="413"/>
        <v>0</v>
      </c>
      <c r="R1031" s="32">
        <f t="shared" si="413"/>
        <v>398</v>
      </c>
      <c r="S1031" s="12"/>
      <c r="T1031" s="13"/>
    </row>
    <row r="1032" spans="1:20" s="26" customFormat="1" ht="14.25" customHeight="1">
      <c r="A1032" s="247" t="s">
        <v>179</v>
      </c>
      <c r="B1032" s="207" t="s">
        <v>265</v>
      </c>
      <c r="C1032" s="207" t="s">
        <v>153</v>
      </c>
      <c r="D1032" s="208" t="s">
        <v>194</v>
      </c>
      <c r="E1032" s="209" t="s">
        <v>405</v>
      </c>
      <c r="F1032" s="210" t="s">
        <v>114</v>
      </c>
      <c r="G1032" s="210" t="s">
        <v>326</v>
      </c>
      <c r="H1032" s="211" t="s">
        <v>354</v>
      </c>
      <c r="I1032" s="211" t="s">
        <v>180</v>
      </c>
      <c r="J1032" s="205">
        <f>J1033</f>
        <v>315.10000000000002</v>
      </c>
      <c r="K1032" s="205">
        <f>K1033</f>
        <v>0</v>
      </c>
      <c r="L1032" s="205">
        <f t="shared" ref="L1032:R1032" si="414">L1033</f>
        <v>0</v>
      </c>
      <c r="M1032" s="205">
        <f t="shared" si="414"/>
        <v>0</v>
      </c>
      <c r="N1032" s="205">
        <f t="shared" si="414"/>
        <v>315.10000000000002</v>
      </c>
      <c r="O1032" s="205">
        <f t="shared" si="414"/>
        <v>0</v>
      </c>
      <c r="P1032" s="205">
        <f t="shared" si="414"/>
        <v>0</v>
      </c>
      <c r="Q1032" s="205">
        <f t="shared" si="414"/>
        <v>0</v>
      </c>
      <c r="R1032" s="205">
        <f t="shared" si="414"/>
        <v>372.7</v>
      </c>
      <c r="S1032" s="12"/>
      <c r="T1032" s="13"/>
    </row>
    <row r="1033" spans="1:20" s="14" customFormat="1" ht="14.25" hidden="1" customHeight="1">
      <c r="A1033" s="138" t="s">
        <v>56</v>
      </c>
      <c r="B1033" s="5"/>
      <c r="C1033" s="5"/>
      <c r="D1033" s="6"/>
      <c r="E1033" s="7"/>
      <c r="F1033" s="8"/>
      <c r="G1033" s="8"/>
      <c r="H1033" s="9"/>
      <c r="I1033" s="9" t="s">
        <v>290</v>
      </c>
      <c r="J1033" s="2">
        <v>315.10000000000002</v>
      </c>
      <c r="K1033" s="2"/>
      <c r="L1033" s="2"/>
      <c r="M1033" s="2"/>
      <c r="N1033" s="2">
        <f>SUM(J1033:M1033)</f>
        <v>315.10000000000002</v>
      </c>
      <c r="O1033" s="2"/>
      <c r="P1033" s="2"/>
      <c r="Q1033" s="2"/>
      <c r="R1033" s="2">
        <v>372.7</v>
      </c>
      <c r="S1033" s="12"/>
      <c r="T1033" s="13"/>
    </row>
    <row r="1034" spans="1:20" s="26" customFormat="1" ht="14.25" customHeight="1">
      <c r="A1034" s="247" t="s">
        <v>271</v>
      </c>
      <c r="B1034" s="207" t="s">
        <v>265</v>
      </c>
      <c r="C1034" s="207" t="s">
        <v>153</v>
      </c>
      <c r="D1034" s="208" t="s">
        <v>194</v>
      </c>
      <c r="E1034" s="209" t="s">
        <v>405</v>
      </c>
      <c r="F1034" s="210" t="s">
        <v>114</v>
      </c>
      <c r="G1034" s="210" t="s">
        <v>326</v>
      </c>
      <c r="H1034" s="211" t="s">
        <v>354</v>
      </c>
      <c r="I1034" s="211" t="s">
        <v>272</v>
      </c>
      <c r="J1034" s="205">
        <f>J1035</f>
        <v>22.6</v>
      </c>
      <c r="K1034" s="205">
        <f>K1035</f>
        <v>0</v>
      </c>
      <c r="L1034" s="205">
        <f t="shared" ref="L1034:R1034" si="415">L1035</f>
        <v>0</v>
      </c>
      <c r="M1034" s="205">
        <f t="shared" si="415"/>
        <v>0</v>
      </c>
      <c r="N1034" s="205">
        <f t="shared" si="415"/>
        <v>22.6</v>
      </c>
      <c r="O1034" s="205">
        <f t="shared" si="415"/>
        <v>0</v>
      </c>
      <c r="P1034" s="205">
        <f t="shared" si="415"/>
        <v>0</v>
      </c>
      <c r="Q1034" s="205">
        <f t="shared" si="415"/>
        <v>0</v>
      </c>
      <c r="R1034" s="205">
        <f t="shared" si="415"/>
        <v>25.3</v>
      </c>
      <c r="S1034" s="12"/>
      <c r="T1034" s="13"/>
    </row>
    <row r="1035" spans="1:20" s="14" customFormat="1" ht="15" hidden="1" customHeight="1">
      <c r="A1035" s="138" t="s">
        <v>95</v>
      </c>
      <c r="B1035" s="5"/>
      <c r="C1035" s="5"/>
      <c r="D1035" s="6"/>
      <c r="E1035" s="7"/>
      <c r="F1035" s="8"/>
      <c r="G1035" s="8"/>
      <c r="H1035" s="9"/>
      <c r="I1035" s="9" t="s">
        <v>49</v>
      </c>
      <c r="J1035" s="2">
        <v>22.6</v>
      </c>
      <c r="K1035" s="2"/>
      <c r="L1035" s="2"/>
      <c r="M1035" s="2"/>
      <c r="N1035" s="2">
        <f>SUM(J1035:M1035)</f>
        <v>22.6</v>
      </c>
      <c r="O1035" s="2"/>
      <c r="P1035" s="2"/>
      <c r="Q1035" s="2"/>
      <c r="R1035" s="2">
        <v>25.3</v>
      </c>
      <c r="S1035" s="12"/>
      <c r="T1035" s="13"/>
    </row>
    <row r="1036" spans="1:20" s="85" customFormat="1" ht="25.5" hidden="1" customHeight="1">
      <c r="A1036" s="79" t="s">
        <v>337</v>
      </c>
      <c r="B1036" s="80" t="s">
        <v>265</v>
      </c>
      <c r="C1036" s="86" t="s">
        <v>153</v>
      </c>
      <c r="D1036" s="28" t="s">
        <v>194</v>
      </c>
      <c r="E1036" s="28" t="s">
        <v>405</v>
      </c>
      <c r="F1036" s="29" t="s">
        <v>114</v>
      </c>
      <c r="G1036" s="29" t="s">
        <v>326</v>
      </c>
      <c r="H1036" s="1" t="s">
        <v>338</v>
      </c>
      <c r="I1036" s="18"/>
      <c r="J1036" s="32">
        <f>J1037+J1039</f>
        <v>25</v>
      </c>
      <c r="K1036" s="32">
        <f>K1037+K1039</f>
        <v>-25</v>
      </c>
      <c r="L1036" s="32">
        <f t="shared" ref="L1036:R1036" si="416">L1037+L1039</f>
        <v>0</v>
      </c>
      <c r="M1036" s="32">
        <f t="shared" si="416"/>
        <v>0</v>
      </c>
      <c r="N1036" s="32">
        <f t="shared" si="416"/>
        <v>0</v>
      </c>
      <c r="O1036" s="32">
        <f t="shared" si="416"/>
        <v>0</v>
      </c>
      <c r="P1036" s="32">
        <f t="shared" si="416"/>
        <v>0</v>
      </c>
      <c r="Q1036" s="32">
        <f t="shared" si="416"/>
        <v>0</v>
      </c>
      <c r="R1036" s="32">
        <f t="shared" si="416"/>
        <v>0</v>
      </c>
      <c r="S1036" s="12"/>
      <c r="T1036" s="13"/>
    </row>
    <row r="1037" spans="1:20" s="26" customFormat="1" ht="15" hidden="1" customHeight="1">
      <c r="A1037" s="247" t="s">
        <v>179</v>
      </c>
      <c r="B1037" s="207" t="s">
        <v>265</v>
      </c>
      <c r="C1037" s="207" t="s">
        <v>153</v>
      </c>
      <c r="D1037" s="208" t="s">
        <v>194</v>
      </c>
      <c r="E1037" s="209" t="s">
        <v>405</v>
      </c>
      <c r="F1037" s="210" t="s">
        <v>114</v>
      </c>
      <c r="G1037" s="210" t="s">
        <v>326</v>
      </c>
      <c r="H1037" s="211" t="s">
        <v>338</v>
      </c>
      <c r="I1037" s="211" t="s">
        <v>180</v>
      </c>
      <c r="J1037" s="205">
        <f>J1038</f>
        <v>25</v>
      </c>
      <c r="K1037" s="205">
        <f>K1038</f>
        <v>-25</v>
      </c>
      <c r="L1037" s="205">
        <f t="shared" ref="L1037:R1037" si="417">L1038</f>
        <v>0</v>
      </c>
      <c r="M1037" s="205">
        <f t="shared" si="417"/>
        <v>0</v>
      </c>
      <c r="N1037" s="205">
        <f t="shared" si="417"/>
        <v>0</v>
      </c>
      <c r="O1037" s="205">
        <f t="shared" si="417"/>
        <v>0</v>
      </c>
      <c r="P1037" s="205">
        <f t="shared" si="417"/>
        <v>0</v>
      </c>
      <c r="Q1037" s="205">
        <f t="shared" si="417"/>
        <v>0</v>
      </c>
      <c r="R1037" s="205">
        <f t="shared" si="417"/>
        <v>0</v>
      </c>
      <c r="S1037" s="12"/>
      <c r="T1037" s="13"/>
    </row>
    <row r="1038" spans="1:20" s="14" customFormat="1" ht="16.5" hidden="1" customHeight="1">
      <c r="A1038" s="138" t="s">
        <v>668</v>
      </c>
      <c r="B1038" s="5"/>
      <c r="C1038" s="5"/>
      <c r="D1038" s="6"/>
      <c r="E1038" s="7"/>
      <c r="F1038" s="8"/>
      <c r="G1038" s="8"/>
      <c r="H1038" s="9"/>
      <c r="I1038" s="9" t="s">
        <v>290</v>
      </c>
      <c r="J1038" s="2">
        <v>25</v>
      </c>
      <c r="K1038" s="2">
        <v>-25</v>
      </c>
      <c r="L1038" s="2"/>
      <c r="M1038" s="2"/>
      <c r="N1038" s="2">
        <f>SUM(J1038:M1038)</f>
        <v>0</v>
      </c>
      <c r="O1038" s="2"/>
      <c r="P1038" s="2"/>
      <c r="Q1038" s="2"/>
      <c r="R1038" s="2">
        <f>N1038+Q1038</f>
        <v>0</v>
      </c>
      <c r="S1038" s="12"/>
      <c r="T1038" s="13"/>
    </row>
    <row r="1039" spans="1:20" s="26" customFormat="1" ht="14.25" hidden="1" customHeight="1">
      <c r="A1039" s="247" t="s">
        <v>271</v>
      </c>
      <c r="B1039" s="207" t="s">
        <v>265</v>
      </c>
      <c r="C1039" s="207" t="s">
        <v>153</v>
      </c>
      <c r="D1039" s="208" t="s">
        <v>194</v>
      </c>
      <c r="E1039" s="209" t="s">
        <v>405</v>
      </c>
      <c r="F1039" s="210" t="s">
        <v>114</v>
      </c>
      <c r="G1039" s="210" t="s">
        <v>326</v>
      </c>
      <c r="H1039" s="211" t="s">
        <v>338</v>
      </c>
      <c r="I1039" s="211" t="s">
        <v>272</v>
      </c>
      <c r="J1039" s="205">
        <f>J1040</f>
        <v>0</v>
      </c>
      <c r="K1039" s="205">
        <f>K1040</f>
        <v>0</v>
      </c>
      <c r="L1039" s="205">
        <f t="shared" ref="L1039:R1039" si="418">L1040</f>
        <v>0</v>
      </c>
      <c r="M1039" s="205">
        <f t="shared" si="418"/>
        <v>0</v>
      </c>
      <c r="N1039" s="205">
        <f t="shared" si="418"/>
        <v>0</v>
      </c>
      <c r="O1039" s="205">
        <f t="shared" si="418"/>
        <v>0</v>
      </c>
      <c r="P1039" s="205">
        <f t="shared" si="418"/>
        <v>0</v>
      </c>
      <c r="Q1039" s="205">
        <f t="shared" si="418"/>
        <v>0</v>
      </c>
      <c r="R1039" s="205">
        <f t="shared" si="418"/>
        <v>0</v>
      </c>
      <c r="S1039" s="12"/>
      <c r="T1039" s="13"/>
    </row>
    <row r="1040" spans="1:20" s="14" customFormat="1" ht="15" hidden="1" customHeight="1">
      <c r="A1040" s="138" t="s">
        <v>668</v>
      </c>
      <c r="B1040" s="5"/>
      <c r="C1040" s="5"/>
      <c r="D1040" s="6"/>
      <c r="E1040" s="7"/>
      <c r="F1040" s="8"/>
      <c r="G1040" s="8"/>
      <c r="H1040" s="9"/>
      <c r="I1040" s="9" t="s">
        <v>49</v>
      </c>
      <c r="J1040" s="2"/>
      <c r="K1040" s="2"/>
      <c r="L1040" s="2"/>
      <c r="M1040" s="2"/>
      <c r="N1040" s="2">
        <f>SUM(J1040:M1040)</f>
        <v>0</v>
      </c>
      <c r="O1040" s="2"/>
      <c r="P1040" s="2"/>
      <c r="Q1040" s="2"/>
      <c r="R1040" s="2">
        <f>N1040+Q1040</f>
        <v>0</v>
      </c>
      <c r="S1040" s="12"/>
      <c r="T1040" s="13"/>
    </row>
    <row r="1041" spans="1:20" s="19" customFormat="1" ht="19.5" customHeight="1">
      <c r="A1041" s="83" t="s">
        <v>286</v>
      </c>
      <c r="B1041" s="77" t="s">
        <v>265</v>
      </c>
      <c r="C1041" s="77" t="s">
        <v>237</v>
      </c>
      <c r="D1041" s="77"/>
      <c r="E1041" s="349"/>
      <c r="F1041" s="350"/>
      <c r="G1041" s="350"/>
      <c r="H1041" s="351"/>
      <c r="I1041" s="77"/>
      <c r="J1041" s="173" t="e">
        <f>J1042</f>
        <v>#REF!</v>
      </c>
      <c r="K1041" s="173" t="e">
        <f>K1042</f>
        <v>#REF!</v>
      </c>
      <c r="L1041" s="173" t="e">
        <f t="shared" ref="L1041:R1041" si="419">L1042</f>
        <v>#REF!</v>
      </c>
      <c r="M1041" s="173" t="e">
        <f t="shared" si="419"/>
        <v>#REF!</v>
      </c>
      <c r="N1041" s="173" t="e">
        <f t="shared" si="419"/>
        <v>#REF!</v>
      </c>
      <c r="O1041" s="173" t="e">
        <f t="shared" si="419"/>
        <v>#REF!</v>
      </c>
      <c r="P1041" s="173" t="e">
        <f t="shared" si="419"/>
        <v>#REF!</v>
      </c>
      <c r="Q1041" s="173" t="e">
        <f t="shared" si="419"/>
        <v>#REF!</v>
      </c>
      <c r="R1041" s="173">
        <f t="shared" si="419"/>
        <v>82946.099999999991</v>
      </c>
      <c r="S1041" s="12"/>
      <c r="T1041" s="13"/>
    </row>
    <row r="1042" spans="1:20" s="19" customFormat="1" ht="18.75" customHeight="1">
      <c r="A1042" s="83" t="s">
        <v>287</v>
      </c>
      <c r="B1042" s="77" t="s">
        <v>265</v>
      </c>
      <c r="C1042" s="77" t="s">
        <v>237</v>
      </c>
      <c r="D1042" s="77" t="s">
        <v>111</v>
      </c>
      <c r="E1042" s="349"/>
      <c r="F1042" s="350"/>
      <c r="G1042" s="350"/>
      <c r="H1042" s="351"/>
      <c r="I1042" s="77"/>
      <c r="J1042" s="173" t="e">
        <f t="shared" ref="J1042:R1042" si="420">J1043+J1056+J1122+J1113+J1048</f>
        <v>#REF!</v>
      </c>
      <c r="K1042" s="173" t="e">
        <f t="shared" si="420"/>
        <v>#REF!</v>
      </c>
      <c r="L1042" s="173" t="e">
        <f t="shared" si="420"/>
        <v>#REF!</v>
      </c>
      <c r="M1042" s="173" t="e">
        <f t="shared" si="420"/>
        <v>#REF!</v>
      </c>
      <c r="N1042" s="173" t="e">
        <f t="shared" si="420"/>
        <v>#REF!</v>
      </c>
      <c r="O1042" s="173" t="e">
        <f t="shared" si="420"/>
        <v>#REF!</v>
      </c>
      <c r="P1042" s="173" t="e">
        <f t="shared" si="420"/>
        <v>#REF!</v>
      </c>
      <c r="Q1042" s="173" t="e">
        <f t="shared" si="420"/>
        <v>#REF!</v>
      </c>
      <c r="R1042" s="173">
        <f t="shared" si="420"/>
        <v>82946.099999999991</v>
      </c>
      <c r="S1042" s="12"/>
      <c r="T1042" s="13"/>
    </row>
    <row r="1043" spans="1:20" s="19" customFormat="1" ht="17.25" hidden="1" customHeight="1">
      <c r="A1043" s="83" t="s">
        <v>274</v>
      </c>
      <c r="B1043" s="177" t="s">
        <v>265</v>
      </c>
      <c r="C1043" s="177" t="s">
        <v>237</v>
      </c>
      <c r="D1043" s="178" t="s">
        <v>111</v>
      </c>
      <c r="E1043" s="134" t="s">
        <v>155</v>
      </c>
      <c r="F1043" s="135" t="s">
        <v>114</v>
      </c>
      <c r="G1043" s="135" t="s">
        <v>326</v>
      </c>
      <c r="H1043" s="136" t="s">
        <v>327</v>
      </c>
      <c r="I1043" s="136"/>
      <c r="J1043" s="225">
        <f>J1044</f>
        <v>0</v>
      </c>
      <c r="K1043" s="225">
        <f>K1044</f>
        <v>0</v>
      </c>
      <c r="L1043" s="225">
        <f t="shared" ref="L1043:R1043" si="421">L1044</f>
        <v>0</v>
      </c>
      <c r="M1043" s="225">
        <f t="shared" si="421"/>
        <v>0</v>
      </c>
      <c r="N1043" s="225">
        <f t="shared" si="421"/>
        <v>0</v>
      </c>
      <c r="O1043" s="225">
        <f t="shared" si="421"/>
        <v>0</v>
      </c>
      <c r="P1043" s="225">
        <f t="shared" si="421"/>
        <v>0</v>
      </c>
      <c r="Q1043" s="225">
        <f t="shared" si="421"/>
        <v>0</v>
      </c>
      <c r="R1043" s="225">
        <f t="shared" si="421"/>
        <v>0</v>
      </c>
      <c r="S1043" s="12"/>
      <c r="T1043" s="13"/>
    </row>
    <row r="1044" spans="1:20" s="85" customFormat="1" ht="77.25" hidden="1" customHeight="1">
      <c r="A1044" s="140" t="s">
        <v>448</v>
      </c>
      <c r="B1044" s="80" t="s">
        <v>265</v>
      </c>
      <c r="C1044" s="80" t="s">
        <v>237</v>
      </c>
      <c r="D1044" s="87" t="s">
        <v>111</v>
      </c>
      <c r="E1044" s="114" t="s">
        <v>155</v>
      </c>
      <c r="F1044" s="115" t="s">
        <v>114</v>
      </c>
      <c r="G1044" s="115" t="s">
        <v>326</v>
      </c>
      <c r="H1044" s="277" t="s">
        <v>447</v>
      </c>
      <c r="I1044" s="200"/>
      <c r="J1044" s="203">
        <f t="shared" ref="J1044:R1046" si="422">J1045</f>
        <v>0</v>
      </c>
      <c r="K1044" s="203">
        <f t="shared" si="422"/>
        <v>0</v>
      </c>
      <c r="L1044" s="203">
        <f t="shared" si="422"/>
        <v>0</v>
      </c>
      <c r="M1044" s="203">
        <f t="shared" si="422"/>
        <v>0</v>
      </c>
      <c r="N1044" s="203">
        <f t="shared" si="422"/>
        <v>0</v>
      </c>
      <c r="O1044" s="203">
        <f t="shared" si="422"/>
        <v>0</v>
      </c>
      <c r="P1044" s="203">
        <f t="shared" si="422"/>
        <v>0</v>
      </c>
      <c r="Q1044" s="203">
        <f t="shared" si="422"/>
        <v>0</v>
      </c>
      <c r="R1044" s="203">
        <f t="shared" si="422"/>
        <v>0</v>
      </c>
      <c r="S1044" s="12"/>
      <c r="T1044" s="13"/>
    </row>
    <row r="1045" spans="1:20" s="85" customFormat="1" ht="25.5" hidden="1" customHeight="1">
      <c r="A1045" s="122" t="s">
        <v>177</v>
      </c>
      <c r="B1045" s="16" t="s">
        <v>265</v>
      </c>
      <c r="C1045" s="16" t="s">
        <v>237</v>
      </c>
      <c r="D1045" s="17" t="s">
        <v>111</v>
      </c>
      <c r="E1045" s="28" t="s">
        <v>155</v>
      </c>
      <c r="F1045" s="29" t="s">
        <v>114</v>
      </c>
      <c r="G1045" s="29" t="s">
        <v>326</v>
      </c>
      <c r="H1045" s="1" t="s">
        <v>447</v>
      </c>
      <c r="I1045" s="3" t="s">
        <v>178</v>
      </c>
      <c r="J1045" s="33">
        <f t="shared" si="422"/>
        <v>0</v>
      </c>
      <c r="K1045" s="33">
        <f t="shared" si="422"/>
        <v>0</v>
      </c>
      <c r="L1045" s="33">
        <f t="shared" si="422"/>
        <v>0</v>
      </c>
      <c r="M1045" s="33">
        <f t="shared" si="422"/>
        <v>0</v>
      </c>
      <c r="N1045" s="33">
        <f t="shared" si="422"/>
        <v>0</v>
      </c>
      <c r="O1045" s="33">
        <f t="shared" si="422"/>
        <v>0</v>
      </c>
      <c r="P1045" s="33">
        <f t="shared" si="422"/>
        <v>0</v>
      </c>
      <c r="Q1045" s="33">
        <f t="shared" si="422"/>
        <v>0</v>
      </c>
      <c r="R1045" s="33">
        <f t="shared" si="422"/>
        <v>0</v>
      </c>
      <c r="S1045" s="12"/>
      <c r="T1045" s="13"/>
    </row>
    <row r="1046" spans="1:20" s="26" customFormat="1" ht="13.5" hidden="1" customHeight="1">
      <c r="A1046" s="247" t="s">
        <v>179</v>
      </c>
      <c r="B1046" s="207" t="s">
        <v>265</v>
      </c>
      <c r="C1046" s="207" t="s">
        <v>237</v>
      </c>
      <c r="D1046" s="208" t="s">
        <v>111</v>
      </c>
      <c r="E1046" s="209" t="s">
        <v>155</v>
      </c>
      <c r="F1046" s="210" t="s">
        <v>114</v>
      </c>
      <c r="G1046" s="210" t="s">
        <v>326</v>
      </c>
      <c r="H1046" s="211" t="s">
        <v>447</v>
      </c>
      <c r="I1046" s="212" t="s">
        <v>180</v>
      </c>
      <c r="J1046" s="42">
        <f t="shared" si="422"/>
        <v>0</v>
      </c>
      <c r="K1046" s="42">
        <f t="shared" si="422"/>
        <v>0</v>
      </c>
      <c r="L1046" s="42">
        <f t="shared" si="422"/>
        <v>0</v>
      </c>
      <c r="M1046" s="42">
        <f t="shared" si="422"/>
        <v>0</v>
      </c>
      <c r="N1046" s="42">
        <f t="shared" si="422"/>
        <v>0</v>
      </c>
      <c r="O1046" s="42">
        <f t="shared" si="422"/>
        <v>0</v>
      </c>
      <c r="P1046" s="42">
        <f t="shared" si="422"/>
        <v>0</v>
      </c>
      <c r="Q1046" s="42">
        <f t="shared" si="422"/>
        <v>0</v>
      </c>
      <c r="R1046" s="42">
        <f t="shared" si="422"/>
        <v>0</v>
      </c>
      <c r="S1046" s="12"/>
      <c r="T1046" s="13"/>
    </row>
    <row r="1047" spans="1:20" s="232" customFormat="1" ht="15" hidden="1" customHeight="1">
      <c r="A1047" s="276" t="s">
        <v>33</v>
      </c>
      <c r="B1047" s="50"/>
      <c r="C1047" s="50"/>
      <c r="D1047" s="51"/>
      <c r="E1047" s="51"/>
      <c r="F1047" s="52"/>
      <c r="G1047" s="52"/>
      <c r="H1047" s="53"/>
      <c r="I1047" s="53"/>
      <c r="J1047" s="205"/>
      <c r="K1047" s="205"/>
      <c r="L1047" s="205"/>
      <c r="M1047" s="205"/>
      <c r="N1047" s="2">
        <f>SUM(J1047:M1047)</f>
        <v>0</v>
      </c>
      <c r="O1047" s="205"/>
      <c r="P1047" s="205"/>
      <c r="Q1047" s="205"/>
      <c r="R1047" s="2">
        <f>N1047+Q1047</f>
        <v>0</v>
      </c>
      <c r="S1047" s="12"/>
      <c r="T1047" s="13"/>
    </row>
    <row r="1048" spans="1:20" s="299" customFormat="1" ht="40.5" customHeight="1">
      <c r="A1048" s="223" t="s">
        <v>449</v>
      </c>
      <c r="B1048" s="77" t="s">
        <v>265</v>
      </c>
      <c r="C1048" s="21" t="s">
        <v>237</v>
      </c>
      <c r="D1048" s="22" t="s">
        <v>111</v>
      </c>
      <c r="E1048" s="22" t="s">
        <v>202</v>
      </c>
      <c r="F1048" s="23" t="s">
        <v>114</v>
      </c>
      <c r="G1048" s="23" t="s">
        <v>326</v>
      </c>
      <c r="H1048" s="24" t="s">
        <v>327</v>
      </c>
      <c r="I1048" s="24"/>
      <c r="J1048" s="35">
        <f t="shared" ref="J1048:R1048" si="423">J1049</f>
        <v>2020.2</v>
      </c>
      <c r="K1048" s="35">
        <f t="shared" si="423"/>
        <v>-820.3</v>
      </c>
      <c r="L1048" s="35">
        <f t="shared" si="423"/>
        <v>0</v>
      </c>
      <c r="M1048" s="35">
        <f t="shared" si="423"/>
        <v>0</v>
      </c>
      <c r="N1048" s="35">
        <f t="shared" si="423"/>
        <v>1199.9000000000001</v>
      </c>
      <c r="O1048" s="35">
        <f t="shared" si="423"/>
        <v>0</v>
      </c>
      <c r="P1048" s="35">
        <f t="shared" si="423"/>
        <v>0</v>
      </c>
      <c r="Q1048" s="35">
        <f t="shared" si="423"/>
        <v>0</v>
      </c>
      <c r="R1048" s="35">
        <f t="shared" si="423"/>
        <v>616.20000000000005</v>
      </c>
      <c r="S1048" s="12"/>
      <c r="T1048" s="13"/>
    </row>
    <row r="1049" spans="1:20" s="301" customFormat="1" ht="77.25" customHeight="1">
      <c r="A1049" s="140" t="s">
        <v>881</v>
      </c>
      <c r="B1049" s="16" t="s">
        <v>265</v>
      </c>
      <c r="C1049" s="16" t="s">
        <v>237</v>
      </c>
      <c r="D1049" s="17" t="s">
        <v>111</v>
      </c>
      <c r="E1049" s="28" t="s">
        <v>202</v>
      </c>
      <c r="F1049" s="29" t="s">
        <v>114</v>
      </c>
      <c r="G1049" s="29" t="s">
        <v>326</v>
      </c>
      <c r="H1049" s="1" t="s">
        <v>432</v>
      </c>
      <c r="I1049" s="198"/>
      <c r="J1049" s="33">
        <f t="shared" ref="J1049:R1051" si="424">J1050</f>
        <v>2020.2</v>
      </c>
      <c r="K1049" s="33">
        <f t="shared" si="424"/>
        <v>-820.3</v>
      </c>
      <c r="L1049" s="33">
        <f t="shared" si="424"/>
        <v>0</v>
      </c>
      <c r="M1049" s="33">
        <f t="shared" si="424"/>
        <v>0</v>
      </c>
      <c r="N1049" s="33">
        <f t="shared" si="424"/>
        <v>1199.9000000000001</v>
      </c>
      <c r="O1049" s="33">
        <f t="shared" si="424"/>
        <v>0</v>
      </c>
      <c r="P1049" s="33">
        <f t="shared" si="424"/>
        <v>0</v>
      </c>
      <c r="Q1049" s="33">
        <f t="shared" si="424"/>
        <v>0</v>
      </c>
      <c r="R1049" s="33">
        <f t="shared" si="424"/>
        <v>616.20000000000005</v>
      </c>
      <c r="S1049" s="290"/>
      <c r="T1049" s="291"/>
    </row>
    <row r="1050" spans="1:20" s="232" customFormat="1" ht="23.25" customHeight="1">
      <c r="A1050" s="20" t="s">
        <v>177</v>
      </c>
      <c r="B1050" s="38" t="s">
        <v>265</v>
      </c>
      <c r="C1050" s="38" t="s">
        <v>237</v>
      </c>
      <c r="D1050" s="39" t="s">
        <v>111</v>
      </c>
      <c r="E1050" s="28" t="s">
        <v>202</v>
      </c>
      <c r="F1050" s="29" t="s">
        <v>114</v>
      </c>
      <c r="G1050" s="29" t="s">
        <v>326</v>
      </c>
      <c r="H1050" s="1" t="s">
        <v>432</v>
      </c>
      <c r="I1050" s="195" t="s">
        <v>178</v>
      </c>
      <c r="J1050" s="283">
        <f t="shared" si="424"/>
        <v>2020.2</v>
      </c>
      <c r="K1050" s="283">
        <f t="shared" si="424"/>
        <v>-820.3</v>
      </c>
      <c r="L1050" s="283">
        <f t="shared" si="424"/>
        <v>0</v>
      </c>
      <c r="M1050" s="283">
        <f t="shared" si="424"/>
        <v>0</v>
      </c>
      <c r="N1050" s="283">
        <f t="shared" si="424"/>
        <v>1199.9000000000001</v>
      </c>
      <c r="O1050" s="283">
        <f t="shared" si="424"/>
        <v>0</v>
      </c>
      <c r="P1050" s="283">
        <f t="shared" si="424"/>
        <v>0</v>
      </c>
      <c r="Q1050" s="283">
        <f t="shared" si="424"/>
        <v>0</v>
      </c>
      <c r="R1050" s="283">
        <f t="shared" si="424"/>
        <v>616.20000000000005</v>
      </c>
      <c r="S1050" s="12"/>
      <c r="T1050" s="13"/>
    </row>
    <row r="1051" spans="1:20" s="232" customFormat="1" ht="15" customHeight="1">
      <c r="A1051" s="20" t="s">
        <v>179</v>
      </c>
      <c r="B1051" s="38" t="s">
        <v>265</v>
      </c>
      <c r="C1051" s="38" t="s">
        <v>237</v>
      </c>
      <c r="D1051" s="39" t="s">
        <v>111</v>
      </c>
      <c r="E1051" s="28" t="s">
        <v>202</v>
      </c>
      <c r="F1051" s="29" t="s">
        <v>114</v>
      </c>
      <c r="G1051" s="29" t="s">
        <v>326</v>
      </c>
      <c r="H1051" s="1" t="s">
        <v>432</v>
      </c>
      <c r="I1051" s="195" t="s">
        <v>180</v>
      </c>
      <c r="J1051" s="283">
        <f>J1052</f>
        <v>2020.2</v>
      </c>
      <c r="K1051" s="283">
        <f>K1052</f>
        <v>-820.3</v>
      </c>
      <c r="L1051" s="283">
        <f t="shared" si="424"/>
        <v>0</v>
      </c>
      <c r="M1051" s="283">
        <f t="shared" si="424"/>
        <v>0</v>
      </c>
      <c r="N1051" s="283">
        <f t="shared" si="424"/>
        <v>1199.9000000000001</v>
      </c>
      <c r="O1051" s="283">
        <f t="shared" si="424"/>
        <v>0</v>
      </c>
      <c r="P1051" s="283">
        <f t="shared" si="424"/>
        <v>0</v>
      </c>
      <c r="Q1051" s="283">
        <f t="shared" si="424"/>
        <v>0</v>
      </c>
      <c r="R1051" s="283">
        <f t="shared" si="424"/>
        <v>616.20000000000005</v>
      </c>
      <c r="S1051" s="12"/>
      <c r="T1051" s="13"/>
    </row>
    <row r="1052" spans="1:20" s="232" customFormat="1" ht="15" hidden="1" customHeight="1">
      <c r="A1052" s="30" t="s">
        <v>289</v>
      </c>
      <c r="B1052" s="38" t="s">
        <v>265</v>
      </c>
      <c r="C1052" s="38" t="s">
        <v>237</v>
      </c>
      <c r="D1052" s="39" t="s">
        <v>111</v>
      </c>
      <c r="E1052" s="28" t="s">
        <v>202</v>
      </c>
      <c r="F1052" s="29" t="s">
        <v>114</v>
      </c>
      <c r="G1052" s="29" t="s">
        <v>326</v>
      </c>
      <c r="H1052" s="1" t="s">
        <v>432</v>
      </c>
      <c r="I1052" s="195" t="s">
        <v>290</v>
      </c>
      <c r="J1052" s="283">
        <f>SUM(J1053:J1055)</f>
        <v>2020.2</v>
      </c>
      <c r="K1052" s="283">
        <f t="shared" ref="K1052:R1052" si="425">SUM(K1053:K1055)</f>
        <v>-820.3</v>
      </c>
      <c r="L1052" s="283">
        <f t="shared" si="425"/>
        <v>0</v>
      </c>
      <c r="M1052" s="283">
        <f t="shared" si="425"/>
        <v>0</v>
      </c>
      <c r="N1052" s="283">
        <f t="shared" si="425"/>
        <v>1199.9000000000001</v>
      </c>
      <c r="O1052" s="283">
        <f t="shared" si="425"/>
        <v>0</v>
      </c>
      <c r="P1052" s="283">
        <f t="shared" si="425"/>
        <v>0</v>
      </c>
      <c r="Q1052" s="283">
        <f t="shared" si="425"/>
        <v>0</v>
      </c>
      <c r="R1052" s="283">
        <f t="shared" si="425"/>
        <v>616.20000000000005</v>
      </c>
      <c r="S1052" s="12"/>
      <c r="T1052" s="13"/>
    </row>
    <row r="1053" spans="1:20" s="232" customFormat="1" ht="15" hidden="1" customHeight="1">
      <c r="A1053" s="49" t="s">
        <v>548</v>
      </c>
      <c r="B1053" s="50"/>
      <c r="C1053" s="50"/>
      <c r="D1053" s="51"/>
      <c r="E1053" s="51"/>
      <c r="F1053" s="52"/>
      <c r="G1053" s="52"/>
      <c r="H1053" s="53"/>
      <c r="I1053" s="195"/>
      <c r="J1053" s="205">
        <v>70</v>
      </c>
      <c r="K1053" s="205">
        <v>-70</v>
      </c>
      <c r="L1053" s="205"/>
      <c r="M1053" s="205"/>
      <c r="N1053" s="2">
        <f>SUM(J1053:M1053)</f>
        <v>0</v>
      </c>
      <c r="O1053" s="205"/>
      <c r="P1053" s="205"/>
      <c r="Q1053" s="205"/>
      <c r="R1053" s="2">
        <v>25</v>
      </c>
      <c r="S1053" s="12"/>
      <c r="T1053" s="13"/>
    </row>
    <row r="1054" spans="1:20" s="232" customFormat="1" ht="15" hidden="1" customHeight="1">
      <c r="A1054" s="49"/>
      <c r="B1054" s="50"/>
      <c r="C1054" s="50"/>
      <c r="D1054" s="51"/>
      <c r="E1054" s="51"/>
      <c r="F1054" s="52"/>
      <c r="G1054" s="52"/>
      <c r="H1054" s="53"/>
      <c r="I1054" s="195"/>
      <c r="J1054" s="205"/>
      <c r="K1054" s="205">
        <v>94</v>
      </c>
      <c r="L1054" s="205"/>
      <c r="M1054" s="205"/>
      <c r="N1054" s="2">
        <f>SUM(J1054:M1054)</f>
        <v>94</v>
      </c>
      <c r="O1054" s="205"/>
      <c r="P1054" s="205"/>
      <c r="Q1054" s="205"/>
      <c r="R1054" s="2"/>
      <c r="S1054" s="12"/>
      <c r="T1054" s="13"/>
    </row>
    <row r="1055" spans="1:20" s="232" customFormat="1" ht="15" hidden="1" customHeight="1">
      <c r="A1055" s="49" t="s">
        <v>849</v>
      </c>
      <c r="B1055" s="50"/>
      <c r="C1055" s="50"/>
      <c r="D1055" s="51"/>
      <c r="E1055" s="51"/>
      <c r="F1055" s="52"/>
      <c r="G1055" s="52"/>
      <c r="H1055" s="53"/>
      <c r="I1055" s="195"/>
      <c r="J1055" s="205">
        <v>1950.2</v>
      </c>
      <c r="K1055" s="205">
        <v>-844.3</v>
      </c>
      <c r="L1055" s="205"/>
      <c r="M1055" s="205"/>
      <c r="N1055" s="2">
        <f>SUM(J1055:M1055)</f>
        <v>1105.9000000000001</v>
      </c>
      <c r="O1055" s="205"/>
      <c r="P1055" s="205"/>
      <c r="Q1055" s="205"/>
      <c r="R1055" s="2">
        <v>591.20000000000005</v>
      </c>
      <c r="S1055" s="12"/>
      <c r="T1055" s="13"/>
    </row>
    <row r="1056" spans="1:20" s="26" customFormat="1" ht="39.75" customHeight="1">
      <c r="A1056" s="121" t="s">
        <v>663</v>
      </c>
      <c r="B1056" s="77" t="s">
        <v>265</v>
      </c>
      <c r="C1056" s="77" t="s">
        <v>237</v>
      </c>
      <c r="D1056" s="196" t="s">
        <v>111</v>
      </c>
      <c r="E1056" s="22" t="s">
        <v>162</v>
      </c>
      <c r="F1056" s="23" t="s">
        <v>114</v>
      </c>
      <c r="G1056" s="23" t="s">
        <v>326</v>
      </c>
      <c r="H1056" s="24" t="s">
        <v>115</v>
      </c>
      <c r="I1056" s="24"/>
      <c r="J1056" s="35" t="e">
        <f t="shared" ref="J1056:Q1056" si="426">J1057+J1063+J1069+J1074+J1079+J1083+J1087+J1104</f>
        <v>#REF!</v>
      </c>
      <c r="K1056" s="35" t="e">
        <f t="shared" si="426"/>
        <v>#REF!</v>
      </c>
      <c r="L1056" s="35" t="e">
        <f t="shared" si="426"/>
        <v>#REF!</v>
      </c>
      <c r="M1056" s="35" t="e">
        <f t="shared" si="426"/>
        <v>#REF!</v>
      </c>
      <c r="N1056" s="35" t="e">
        <f t="shared" si="426"/>
        <v>#REF!</v>
      </c>
      <c r="O1056" s="35" t="e">
        <f t="shared" si="426"/>
        <v>#REF!</v>
      </c>
      <c r="P1056" s="35" t="e">
        <f t="shared" si="426"/>
        <v>#REF!</v>
      </c>
      <c r="Q1056" s="35" t="e">
        <f t="shared" si="426"/>
        <v>#REF!</v>
      </c>
      <c r="R1056" s="35">
        <f>R1057+R1063+R1069+R1074+R1079+R1083+R1087+R1104+R1100</f>
        <v>82329.899999999994</v>
      </c>
      <c r="S1056" s="12"/>
      <c r="T1056" s="13"/>
    </row>
    <row r="1057" spans="1:20" s="26" customFormat="1" ht="18.75" hidden="1" customHeight="1">
      <c r="A1057" s="140" t="s">
        <v>733</v>
      </c>
      <c r="B1057" s="80" t="s">
        <v>265</v>
      </c>
      <c r="C1057" s="80" t="s">
        <v>237</v>
      </c>
      <c r="D1057" s="87" t="s">
        <v>111</v>
      </c>
      <c r="E1057" s="114" t="s">
        <v>162</v>
      </c>
      <c r="F1057" s="115" t="s">
        <v>114</v>
      </c>
      <c r="G1057" s="115" t="s">
        <v>326</v>
      </c>
      <c r="H1057" s="116" t="s">
        <v>602</v>
      </c>
      <c r="I1057" s="116"/>
      <c r="J1057" s="236">
        <f t="shared" ref="J1057:R1059" si="427">J1058</f>
        <v>0</v>
      </c>
      <c r="K1057" s="236">
        <f t="shared" si="427"/>
        <v>0</v>
      </c>
      <c r="L1057" s="236">
        <f t="shared" si="427"/>
        <v>0</v>
      </c>
      <c r="M1057" s="236">
        <f t="shared" si="427"/>
        <v>0</v>
      </c>
      <c r="N1057" s="236">
        <f t="shared" si="427"/>
        <v>0</v>
      </c>
      <c r="O1057" s="236">
        <f t="shared" si="427"/>
        <v>0</v>
      </c>
      <c r="P1057" s="236">
        <f t="shared" si="427"/>
        <v>0</v>
      </c>
      <c r="Q1057" s="236">
        <f t="shared" si="427"/>
        <v>0</v>
      </c>
      <c r="R1057" s="236">
        <f t="shared" si="427"/>
        <v>0</v>
      </c>
      <c r="S1057" s="12"/>
      <c r="T1057" s="13"/>
    </row>
    <row r="1058" spans="1:20" s="26" customFormat="1" ht="26.25" hidden="1" customHeight="1">
      <c r="A1058" s="122" t="s">
        <v>177</v>
      </c>
      <c r="B1058" s="80" t="s">
        <v>265</v>
      </c>
      <c r="C1058" s="80" t="s">
        <v>237</v>
      </c>
      <c r="D1058" s="87" t="s">
        <v>111</v>
      </c>
      <c r="E1058" s="28" t="s">
        <v>162</v>
      </c>
      <c r="F1058" s="29" t="s">
        <v>114</v>
      </c>
      <c r="G1058" s="29" t="s">
        <v>326</v>
      </c>
      <c r="H1058" s="1" t="s">
        <v>602</v>
      </c>
      <c r="I1058" s="1" t="s">
        <v>178</v>
      </c>
      <c r="J1058" s="32">
        <f t="shared" si="427"/>
        <v>0</v>
      </c>
      <c r="K1058" s="32">
        <f t="shared" si="427"/>
        <v>0</v>
      </c>
      <c r="L1058" s="32">
        <f t="shared" si="427"/>
        <v>0</v>
      </c>
      <c r="M1058" s="32">
        <f t="shared" si="427"/>
        <v>0</v>
      </c>
      <c r="N1058" s="32">
        <f t="shared" si="427"/>
        <v>0</v>
      </c>
      <c r="O1058" s="32">
        <f t="shared" si="427"/>
        <v>0</v>
      </c>
      <c r="P1058" s="32">
        <f t="shared" si="427"/>
        <v>0</v>
      </c>
      <c r="Q1058" s="32">
        <f t="shared" si="427"/>
        <v>0</v>
      </c>
      <c r="R1058" s="32">
        <f t="shared" si="427"/>
        <v>0</v>
      </c>
      <c r="S1058" s="12"/>
      <c r="T1058" s="13"/>
    </row>
    <row r="1059" spans="1:20" s="26" customFormat="1" ht="15.75" hidden="1" customHeight="1">
      <c r="A1059" s="247" t="s">
        <v>179</v>
      </c>
      <c r="B1059" s="207" t="s">
        <v>265</v>
      </c>
      <c r="C1059" s="207" t="s">
        <v>237</v>
      </c>
      <c r="D1059" s="208" t="s">
        <v>111</v>
      </c>
      <c r="E1059" s="209" t="s">
        <v>162</v>
      </c>
      <c r="F1059" s="210" t="s">
        <v>114</v>
      </c>
      <c r="G1059" s="210" t="s">
        <v>326</v>
      </c>
      <c r="H1059" s="211" t="s">
        <v>602</v>
      </c>
      <c r="I1059" s="211" t="s">
        <v>180</v>
      </c>
      <c r="J1059" s="205">
        <f t="shared" si="427"/>
        <v>0</v>
      </c>
      <c r="K1059" s="205">
        <f t="shared" si="427"/>
        <v>0</v>
      </c>
      <c r="L1059" s="205">
        <f t="shared" si="427"/>
        <v>0</v>
      </c>
      <c r="M1059" s="205">
        <f t="shared" si="427"/>
        <v>0</v>
      </c>
      <c r="N1059" s="205">
        <f t="shared" si="427"/>
        <v>0</v>
      </c>
      <c r="O1059" s="205">
        <f t="shared" si="427"/>
        <v>0</v>
      </c>
      <c r="P1059" s="205">
        <f t="shared" si="427"/>
        <v>0</v>
      </c>
      <c r="Q1059" s="205">
        <f t="shared" si="427"/>
        <v>0</v>
      </c>
      <c r="R1059" s="205">
        <f t="shared" si="427"/>
        <v>0</v>
      </c>
      <c r="S1059" s="12"/>
      <c r="T1059" s="13"/>
    </row>
    <row r="1060" spans="1:20" s="26" customFormat="1" ht="15.75" hidden="1" customHeight="1">
      <c r="A1060" s="30" t="s">
        <v>289</v>
      </c>
      <c r="B1060" s="207" t="s">
        <v>265</v>
      </c>
      <c r="C1060" s="207" t="s">
        <v>237</v>
      </c>
      <c r="D1060" s="208" t="s">
        <v>111</v>
      </c>
      <c r="E1060" s="209" t="s">
        <v>162</v>
      </c>
      <c r="F1060" s="210" t="s">
        <v>114</v>
      </c>
      <c r="G1060" s="210" t="s">
        <v>326</v>
      </c>
      <c r="H1060" s="211" t="s">
        <v>602</v>
      </c>
      <c r="I1060" s="211" t="s">
        <v>290</v>
      </c>
      <c r="J1060" s="205">
        <f>J1061+J1062</f>
        <v>0</v>
      </c>
      <c r="K1060" s="205">
        <f>K1061+K1062</f>
        <v>0</v>
      </c>
      <c r="L1060" s="205">
        <f t="shared" ref="L1060:R1060" si="428">L1061+L1062</f>
        <v>0</v>
      </c>
      <c r="M1060" s="205">
        <f t="shared" si="428"/>
        <v>0</v>
      </c>
      <c r="N1060" s="205">
        <f t="shared" si="428"/>
        <v>0</v>
      </c>
      <c r="O1060" s="205">
        <f t="shared" si="428"/>
        <v>0</v>
      </c>
      <c r="P1060" s="205">
        <f t="shared" si="428"/>
        <v>0</v>
      </c>
      <c r="Q1060" s="205">
        <f t="shared" si="428"/>
        <v>0</v>
      </c>
      <c r="R1060" s="205">
        <f t="shared" si="428"/>
        <v>0</v>
      </c>
      <c r="S1060" s="12"/>
      <c r="T1060" s="13"/>
    </row>
    <row r="1061" spans="1:20" s="26" customFormat="1" ht="14.25" hidden="1" customHeight="1">
      <c r="A1061" s="276" t="s">
        <v>676</v>
      </c>
      <c r="B1061" s="80"/>
      <c r="C1061" s="80"/>
      <c r="D1061" s="87"/>
      <c r="E1061" s="28"/>
      <c r="F1061" s="29"/>
      <c r="G1061" s="29"/>
      <c r="H1061" s="1"/>
      <c r="I1061" s="1" t="s">
        <v>677</v>
      </c>
      <c r="J1061" s="32"/>
      <c r="K1061" s="32"/>
      <c r="L1061" s="32"/>
      <c r="M1061" s="32"/>
      <c r="N1061" s="2">
        <f>SUM(J1061:M1061)</f>
        <v>0</v>
      </c>
      <c r="O1061" s="32"/>
      <c r="P1061" s="32"/>
      <c r="Q1061" s="32"/>
      <c r="R1061" s="2">
        <f>N1061+Q1061</f>
        <v>0</v>
      </c>
      <c r="S1061" s="12"/>
      <c r="T1061" s="13"/>
    </row>
    <row r="1062" spans="1:20" s="26" customFormat="1" ht="14.25" hidden="1" customHeight="1">
      <c r="A1062" s="276" t="s">
        <v>678</v>
      </c>
      <c r="B1062" s="80"/>
      <c r="C1062" s="80"/>
      <c r="D1062" s="87"/>
      <c r="E1062" s="28"/>
      <c r="F1062" s="29"/>
      <c r="G1062" s="29"/>
      <c r="H1062" s="1"/>
      <c r="I1062" s="1" t="s">
        <v>679</v>
      </c>
      <c r="J1062" s="32"/>
      <c r="K1062" s="32"/>
      <c r="L1062" s="32"/>
      <c r="M1062" s="32"/>
      <c r="N1062" s="2">
        <f>SUM(J1062:M1062)</f>
        <v>0</v>
      </c>
      <c r="O1062" s="32"/>
      <c r="P1062" s="32"/>
      <c r="Q1062" s="32"/>
      <c r="R1062" s="2">
        <f>N1062+Q1062</f>
        <v>0</v>
      </c>
      <c r="S1062" s="12"/>
      <c r="T1062" s="13"/>
    </row>
    <row r="1063" spans="1:20" s="26" customFormat="1" ht="51.75" hidden="1" customHeight="1">
      <c r="A1063" s="140" t="s">
        <v>734</v>
      </c>
      <c r="B1063" s="80" t="s">
        <v>265</v>
      </c>
      <c r="C1063" s="80" t="s">
        <v>237</v>
      </c>
      <c r="D1063" s="87" t="s">
        <v>111</v>
      </c>
      <c r="E1063" s="114" t="s">
        <v>162</v>
      </c>
      <c r="F1063" s="115" t="s">
        <v>114</v>
      </c>
      <c r="G1063" s="115" t="s">
        <v>326</v>
      </c>
      <c r="H1063" s="116" t="s">
        <v>603</v>
      </c>
      <c r="I1063" s="116"/>
      <c r="J1063" s="32">
        <f t="shared" ref="J1063:R1065" si="429">J1064</f>
        <v>0</v>
      </c>
      <c r="K1063" s="32">
        <f t="shared" si="429"/>
        <v>0</v>
      </c>
      <c r="L1063" s="32">
        <f t="shared" si="429"/>
        <v>0</v>
      </c>
      <c r="M1063" s="32">
        <f t="shared" si="429"/>
        <v>0</v>
      </c>
      <c r="N1063" s="32">
        <f t="shared" si="429"/>
        <v>0</v>
      </c>
      <c r="O1063" s="32">
        <f t="shared" si="429"/>
        <v>0</v>
      </c>
      <c r="P1063" s="32">
        <f t="shared" si="429"/>
        <v>0</v>
      </c>
      <c r="Q1063" s="32">
        <f t="shared" si="429"/>
        <v>0</v>
      </c>
      <c r="R1063" s="32">
        <f t="shared" si="429"/>
        <v>0</v>
      </c>
      <c r="S1063" s="12"/>
      <c r="T1063" s="13"/>
    </row>
    <row r="1064" spans="1:20" s="26" customFormat="1" ht="14.25" hidden="1" customHeight="1">
      <c r="A1064" s="122" t="s">
        <v>177</v>
      </c>
      <c r="B1064" s="80" t="s">
        <v>265</v>
      </c>
      <c r="C1064" s="80" t="s">
        <v>237</v>
      </c>
      <c r="D1064" s="87" t="s">
        <v>111</v>
      </c>
      <c r="E1064" s="28" t="s">
        <v>162</v>
      </c>
      <c r="F1064" s="29" t="s">
        <v>114</v>
      </c>
      <c r="G1064" s="29" t="s">
        <v>326</v>
      </c>
      <c r="H1064" s="1" t="s">
        <v>603</v>
      </c>
      <c r="I1064" s="1" t="s">
        <v>178</v>
      </c>
      <c r="J1064" s="32">
        <f t="shared" si="429"/>
        <v>0</v>
      </c>
      <c r="K1064" s="32">
        <f t="shared" si="429"/>
        <v>0</v>
      </c>
      <c r="L1064" s="32">
        <f t="shared" si="429"/>
        <v>0</v>
      </c>
      <c r="M1064" s="32">
        <f t="shared" si="429"/>
        <v>0</v>
      </c>
      <c r="N1064" s="32">
        <f t="shared" si="429"/>
        <v>0</v>
      </c>
      <c r="O1064" s="32">
        <f t="shared" si="429"/>
        <v>0</v>
      </c>
      <c r="P1064" s="32">
        <f t="shared" si="429"/>
        <v>0</v>
      </c>
      <c r="Q1064" s="32">
        <f t="shared" si="429"/>
        <v>0</v>
      </c>
      <c r="R1064" s="32">
        <f t="shared" si="429"/>
        <v>0</v>
      </c>
      <c r="S1064" s="12"/>
      <c r="T1064" s="13"/>
    </row>
    <row r="1065" spans="1:20" s="26" customFormat="1" ht="14.25" hidden="1" customHeight="1">
      <c r="A1065" s="247" t="s">
        <v>179</v>
      </c>
      <c r="B1065" s="207" t="s">
        <v>265</v>
      </c>
      <c r="C1065" s="207" t="s">
        <v>237</v>
      </c>
      <c r="D1065" s="208" t="s">
        <v>111</v>
      </c>
      <c r="E1065" s="209" t="s">
        <v>162</v>
      </c>
      <c r="F1065" s="210" t="s">
        <v>114</v>
      </c>
      <c r="G1065" s="210" t="s">
        <v>326</v>
      </c>
      <c r="H1065" s="211" t="s">
        <v>603</v>
      </c>
      <c r="I1065" s="211" t="s">
        <v>180</v>
      </c>
      <c r="J1065" s="32">
        <f t="shared" si="429"/>
        <v>0</v>
      </c>
      <c r="K1065" s="32">
        <f t="shared" si="429"/>
        <v>0</v>
      </c>
      <c r="L1065" s="32">
        <f t="shared" si="429"/>
        <v>0</v>
      </c>
      <c r="M1065" s="32">
        <f t="shared" si="429"/>
        <v>0</v>
      </c>
      <c r="N1065" s="32">
        <f t="shared" si="429"/>
        <v>0</v>
      </c>
      <c r="O1065" s="32">
        <f t="shared" si="429"/>
        <v>0</v>
      </c>
      <c r="P1065" s="32">
        <f t="shared" si="429"/>
        <v>0</v>
      </c>
      <c r="Q1065" s="32">
        <f t="shared" si="429"/>
        <v>0</v>
      </c>
      <c r="R1065" s="32">
        <f t="shared" si="429"/>
        <v>0</v>
      </c>
      <c r="S1065" s="12"/>
      <c r="T1065" s="13"/>
    </row>
    <row r="1066" spans="1:20" s="26" customFormat="1" ht="14.25" hidden="1" customHeight="1">
      <c r="A1066" s="30" t="s">
        <v>289</v>
      </c>
      <c r="B1066" s="207" t="s">
        <v>265</v>
      </c>
      <c r="C1066" s="207" t="s">
        <v>237</v>
      </c>
      <c r="D1066" s="208" t="s">
        <v>111</v>
      </c>
      <c r="E1066" s="209" t="s">
        <v>162</v>
      </c>
      <c r="F1066" s="210" t="s">
        <v>114</v>
      </c>
      <c r="G1066" s="210" t="s">
        <v>326</v>
      </c>
      <c r="H1066" s="211" t="s">
        <v>603</v>
      </c>
      <c r="I1066" s="211" t="s">
        <v>290</v>
      </c>
      <c r="J1066" s="32">
        <f>J1067+J1068</f>
        <v>0</v>
      </c>
      <c r="K1066" s="32">
        <f>K1067+K1068</f>
        <v>0</v>
      </c>
      <c r="L1066" s="32">
        <f t="shared" ref="L1066:R1066" si="430">L1067+L1068</f>
        <v>0</v>
      </c>
      <c r="M1066" s="32">
        <f t="shared" si="430"/>
        <v>0</v>
      </c>
      <c r="N1066" s="32">
        <f t="shared" si="430"/>
        <v>0</v>
      </c>
      <c r="O1066" s="32">
        <f t="shared" si="430"/>
        <v>0</v>
      </c>
      <c r="P1066" s="32">
        <f t="shared" si="430"/>
        <v>0</v>
      </c>
      <c r="Q1066" s="32">
        <f t="shared" si="430"/>
        <v>0</v>
      </c>
      <c r="R1066" s="32">
        <f t="shared" si="430"/>
        <v>0</v>
      </c>
      <c r="S1066" s="12"/>
      <c r="T1066" s="13"/>
    </row>
    <row r="1067" spans="1:20" s="26" customFormat="1" ht="14.25" hidden="1" customHeight="1">
      <c r="A1067" s="276" t="s">
        <v>680</v>
      </c>
      <c r="B1067" s="80"/>
      <c r="C1067" s="80"/>
      <c r="D1067" s="87"/>
      <c r="E1067" s="28"/>
      <c r="F1067" s="29"/>
      <c r="G1067" s="29"/>
      <c r="H1067" s="1"/>
      <c r="I1067" s="1" t="s">
        <v>677</v>
      </c>
      <c r="J1067" s="32"/>
      <c r="K1067" s="32"/>
      <c r="L1067" s="32"/>
      <c r="M1067" s="32"/>
      <c r="N1067" s="2">
        <f>SUM(J1067:M1067)</f>
        <v>0</v>
      </c>
      <c r="O1067" s="32"/>
      <c r="P1067" s="32"/>
      <c r="Q1067" s="32"/>
      <c r="R1067" s="2">
        <f>N1067+Q1067</f>
        <v>0</v>
      </c>
      <c r="S1067" s="12"/>
      <c r="T1067" s="13"/>
    </row>
    <row r="1068" spans="1:20" s="26" customFormat="1" ht="14.25" hidden="1" customHeight="1">
      <c r="A1068" s="276" t="s">
        <v>681</v>
      </c>
      <c r="B1068" s="80"/>
      <c r="C1068" s="80"/>
      <c r="D1068" s="87"/>
      <c r="E1068" s="28"/>
      <c r="F1068" s="29"/>
      <c r="G1068" s="29"/>
      <c r="H1068" s="1"/>
      <c r="I1068" s="1" t="s">
        <v>679</v>
      </c>
      <c r="J1068" s="32"/>
      <c r="K1068" s="32"/>
      <c r="L1068" s="32"/>
      <c r="M1068" s="32"/>
      <c r="N1068" s="2">
        <f>SUM(J1068:M1068)</f>
        <v>0</v>
      </c>
      <c r="O1068" s="32"/>
      <c r="P1068" s="32"/>
      <c r="Q1068" s="32"/>
      <c r="R1068" s="2">
        <f>N1068+Q1068</f>
        <v>0</v>
      </c>
      <c r="S1068" s="12"/>
      <c r="T1068" s="13"/>
    </row>
    <row r="1069" spans="1:20" s="26" customFormat="1" ht="30" customHeight="1">
      <c r="A1069" s="140" t="s">
        <v>882</v>
      </c>
      <c r="B1069" s="80" t="s">
        <v>265</v>
      </c>
      <c r="C1069" s="80" t="s">
        <v>237</v>
      </c>
      <c r="D1069" s="87" t="s">
        <v>111</v>
      </c>
      <c r="E1069" s="114" t="s">
        <v>162</v>
      </c>
      <c r="F1069" s="115" t="s">
        <v>114</v>
      </c>
      <c r="G1069" s="115" t="s">
        <v>326</v>
      </c>
      <c r="H1069" s="116" t="s">
        <v>451</v>
      </c>
      <c r="I1069" s="116"/>
      <c r="J1069" s="32">
        <f t="shared" ref="J1069:R1072" si="431">J1070</f>
        <v>380</v>
      </c>
      <c r="K1069" s="32">
        <f t="shared" si="431"/>
        <v>-95.7</v>
      </c>
      <c r="L1069" s="32">
        <f t="shared" si="431"/>
        <v>0</v>
      </c>
      <c r="M1069" s="32">
        <f t="shared" si="431"/>
        <v>0</v>
      </c>
      <c r="N1069" s="32">
        <f t="shared" si="431"/>
        <v>284.3</v>
      </c>
      <c r="O1069" s="32">
        <f t="shared" si="431"/>
        <v>0</v>
      </c>
      <c r="P1069" s="32">
        <f t="shared" si="431"/>
        <v>0</v>
      </c>
      <c r="Q1069" s="32">
        <f t="shared" si="431"/>
        <v>0</v>
      </c>
      <c r="R1069" s="32">
        <f t="shared" si="431"/>
        <v>284.3</v>
      </c>
      <c r="S1069" s="12"/>
      <c r="T1069" s="13"/>
    </row>
    <row r="1070" spans="1:20" s="26" customFormat="1" ht="14.25" customHeight="1">
      <c r="A1070" s="122" t="s">
        <v>177</v>
      </c>
      <c r="B1070" s="80" t="s">
        <v>265</v>
      </c>
      <c r="C1070" s="80" t="s">
        <v>237</v>
      </c>
      <c r="D1070" s="87" t="s">
        <v>111</v>
      </c>
      <c r="E1070" s="28" t="s">
        <v>162</v>
      </c>
      <c r="F1070" s="29" t="s">
        <v>114</v>
      </c>
      <c r="G1070" s="29" t="s">
        <v>326</v>
      </c>
      <c r="H1070" s="1" t="s">
        <v>451</v>
      </c>
      <c r="I1070" s="1" t="s">
        <v>178</v>
      </c>
      <c r="J1070" s="32">
        <f t="shared" si="431"/>
        <v>380</v>
      </c>
      <c r="K1070" s="32">
        <f t="shared" si="431"/>
        <v>-95.7</v>
      </c>
      <c r="L1070" s="32">
        <f t="shared" si="431"/>
        <v>0</v>
      </c>
      <c r="M1070" s="32">
        <f t="shared" si="431"/>
        <v>0</v>
      </c>
      <c r="N1070" s="32">
        <f t="shared" si="431"/>
        <v>284.3</v>
      </c>
      <c r="O1070" s="32">
        <f t="shared" si="431"/>
        <v>0</v>
      </c>
      <c r="P1070" s="32">
        <f t="shared" si="431"/>
        <v>0</v>
      </c>
      <c r="Q1070" s="32">
        <f t="shared" si="431"/>
        <v>0</v>
      </c>
      <c r="R1070" s="32">
        <f t="shared" si="431"/>
        <v>284.3</v>
      </c>
      <c r="S1070" s="12"/>
      <c r="T1070" s="13"/>
    </row>
    <row r="1071" spans="1:20" s="26" customFormat="1" ht="14.25" customHeight="1">
      <c r="A1071" s="247" t="s">
        <v>179</v>
      </c>
      <c r="B1071" s="207" t="s">
        <v>265</v>
      </c>
      <c r="C1071" s="207" t="s">
        <v>237</v>
      </c>
      <c r="D1071" s="208" t="s">
        <v>111</v>
      </c>
      <c r="E1071" s="209" t="s">
        <v>162</v>
      </c>
      <c r="F1071" s="210" t="s">
        <v>114</v>
      </c>
      <c r="G1071" s="210" t="s">
        <v>326</v>
      </c>
      <c r="H1071" s="211" t="s">
        <v>451</v>
      </c>
      <c r="I1071" s="211" t="s">
        <v>180</v>
      </c>
      <c r="J1071" s="32">
        <f t="shared" si="431"/>
        <v>380</v>
      </c>
      <c r="K1071" s="32">
        <f t="shared" si="431"/>
        <v>-95.7</v>
      </c>
      <c r="L1071" s="32">
        <f t="shared" si="431"/>
        <v>0</v>
      </c>
      <c r="M1071" s="32">
        <f t="shared" si="431"/>
        <v>0</v>
      </c>
      <c r="N1071" s="32">
        <f t="shared" si="431"/>
        <v>284.3</v>
      </c>
      <c r="O1071" s="32">
        <f t="shared" si="431"/>
        <v>0</v>
      </c>
      <c r="P1071" s="32">
        <f t="shared" si="431"/>
        <v>0</v>
      </c>
      <c r="Q1071" s="32">
        <f t="shared" si="431"/>
        <v>0</v>
      </c>
      <c r="R1071" s="32">
        <f t="shared" si="431"/>
        <v>284.3</v>
      </c>
      <c r="S1071" s="12"/>
      <c r="T1071" s="13"/>
    </row>
    <row r="1072" spans="1:20" s="26" customFormat="1" ht="14.25" hidden="1" customHeight="1">
      <c r="A1072" s="30" t="s">
        <v>289</v>
      </c>
      <c r="B1072" s="207" t="s">
        <v>265</v>
      </c>
      <c r="C1072" s="207" t="s">
        <v>237</v>
      </c>
      <c r="D1072" s="208" t="s">
        <v>111</v>
      </c>
      <c r="E1072" s="209" t="s">
        <v>162</v>
      </c>
      <c r="F1072" s="210" t="s">
        <v>114</v>
      </c>
      <c r="G1072" s="210" t="s">
        <v>326</v>
      </c>
      <c r="H1072" s="211" t="s">
        <v>451</v>
      </c>
      <c r="I1072" s="211" t="s">
        <v>290</v>
      </c>
      <c r="J1072" s="32">
        <f t="shared" si="431"/>
        <v>380</v>
      </c>
      <c r="K1072" s="32">
        <f t="shared" si="431"/>
        <v>-95.7</v>
      </c>
      <c r="L1072" s="32">
        <f t="shared" si="431"/>
        <v>0</v>
      </c>
      <c r="M1072" s="32">
        <f t="shared" si="431"/>
        <v>0</v>
      </c>
      <c r="N1072" s="32">
        <f t="shared" si="431"/>
        <v>284.3</v>
      </c>
      <c r="O1072" s="32">
        <f t="shared" si="431"/>
        <v>0</v>
      </c>
      <c r="P1072" s="32">
        <f t="shared" si="431"/>
        <v>0</v>
      </c>
      <c r="Q1072" s="32">
        <f t="shared" si="431"/>
        <v>0</v>
      </c>
      <c r="R1072" s="32">
        <f t="shared" si="431"/>
        <v>284.3</v>
      </c>
      <c r="S1072" s="12"/>
      <c r="T1072" s="13"/>
    </row>
    <row r="1073" spans="1:20" s="26" customFormat="1" ht="14.25" hidden="1" customHeight="1">
      <c r="A1073" s="276" t="s">
        <v>851</v>
      </c>
      <c r="B1073" s="80"/>
      <c r="C1073" s="80"/>
      <c r="D1073" s="87"/>
      <c r="E1073" s="28"/>
      <c r="F1073" s="29"/>
      <c r="G1073" s="29"/>
      <c r="H1073" s="1"/>
      <c r="I1073" s="1"/>
      <c r="J1073" s="32">
        <v>380</v>
      </c>
      <c r="K1073" s="32">
        <v>-95.7</v>
      </c>
      <c r="L1073" s="32"/>
      <c r="M1073" s="32"/>
      <c r="N1073" s="2">
        <f>SUM(J1073:M1073)</f>
        <v>284.3</v>
      </c>
      <c r="O1073" s="32"/>
      <c r="P1073" s="32"/>
      <c r="Q1073" s="32"/>
      <c r="R1073" s="2">
        <v>284.3</v>
      </c>
      <c r="S1073" s="12"/>
      <c r="T1073" s="13"/>
    </row>
    <row r="1074" spans="1:20" s="26" customFormat="1" ht="44.45" customHeight="1">
      <c r="A1074" s="140" t="s">
        <v>883</v>
      </c>
      <c r="B1074" s="80" t="s">
        <v>265</v>
      </c>
      <c r="C1074" s="80" t="s">
        <v>237</v>
      </c>
      <c r="D1074" s="87" t="s">
        <v>111</v>
      </c>
      <c r="E1074" s="114" t="s">
        <v>162</v>
      </c>
      <c r="F1074" s="115" t="s">
        <v>114</v>
      </c>
      <c r="G1074" s="115" t="s">
        <v>326</v>
      </c>
      <c r="H1074" s="116" t="s">
        <v>850</v>
      </c>
      <c r="I1074" s="116"/>
      <c r="J1074" s="32">
        <f t="shared" ref="J1074:R1077" si="432">J1075</f>
        <v>1283</v>
      </c>
      <c r="K1074" s="32">
        <f t="shared" si="432"/>
        <v>0</v>
      </c>
      <c r="L1074" s="32">
        <f t="shared" si="432"/>
        <v>0</v>
      </c>
      <c r="M1074" s="32">
        <f t="shared" si="432"/>
        <v>0</v>
      </c>
      <c r="N1074" s="32">
        <f t="shared" si="432"/>
        <v>1283</v>
      </c>
      <c r="O1074" s="32">
        <f t="shared" si="432"/>
        <v>0</v>
      </c>
      <c r="P1074" s="32">
        <f t="shared" si="432"/>
        <v>0</v>
      </c>
      <c r="Q1074" s="32">
        <f t="shared" si="432"/>
        <v>0</v>
      </c>
      <c r="R1074" s="32">
        <f t="shared" si="432"/>
        <v>43.5</v>
      </c>
      <c r="S1074" s="12"/>
      <c r="T1074" s="13"/>
    </row>
    <row r="1075" spans="1:20" s="26" customFormat="1" ht="14.25" customHeight="1">
      <c r="A1075" s="122" t="s">
        <v>177</v>
      </c>
      <c r="B1075" s="80" t="s">
        <v>265</v>
      </c>
      <c r="C1075" s="80" t="s">
        <v>237</v>
      </c>
      <c r="D1075" s="87" t="s">
        <v>111</v>
      </c>
      <c r="E1075" s="28" t="s">
        <v>162</v>
      </c>
      <c r="F1075" s="29" t="s">
        <v>114</v>
      </c>
      <c r="G1075" s="29" t="s">
        <v>326</v>
      </c>
      <c r="H1075" s="1" t="s">
        <v>850</v>
      </c>
      <c r="I1075" s="1" t="s">
        <v>178</v>
      </c>
      <c r="J1075" s="32">
        <f t="shared" si="432"/>
        <v>1283</v>
      </c>
      <c r="K1075" s="32">
        <f t="shared" si="432"/>
        <v>0</v>
      </c>
      <c r="L1075" s="32">
        <f t="shared" si="432"/>
        <v>0</v>
      </c>
      <c r="M1075" s="32">
        <f t="shared" si="432"/>
        <v>0</v>
      </c>
      <c r="N1075" s="32">
        <f t="shared" si="432"/>
        <v>1283</v>
      </c>
      <c r="O1075" s="32">
        <f t="shared" si="432"/>
        <v>0</v>
      </c>
      <c r="P1075" s="32">
        <f t="shared" si="432"/>
        <v>0</v>
      </c>
      <c r="Q1075" s="32">
        <f t="shared" si="432"/>
        <v>0</v>
      </c>
      <c r="R1075" s="32">
        <f t="shared" si="432"/>
        <v>43.5</v>
      </c>
      <c r="S1075" s="12"/>
      <c r="T1075" s="13"/>
    </row>
    <row r="1076" spans="1:20" s="26" customFormat="1" ht="14.25" customHeight="1">
      <c r="A1076" s="247" t="s">
        <v>179</v>
      </c>
      <c r="B1076" s="207" t="s">
        <v>265</v>
      </c>
      <c r="C1076" s="207" t="s">
        <v>237</v>
      </c>
      <c r="D1076" s="208" t="s">
        <v>111</v>
      </c>
      <c r="E1076" s="209" t="s">
        <v>162</v>
      </c>
      <c r="F1076" s="210" t="s">
        <v>114</v>
      </c>
      <c r="G1076" s="210" t="s">
        <v>326</v>
      </c>
      <c r="H1076" s="211" t="s">
        <v>850</v>
      </c>
      <c r="I1076" s="211" t="s">
        <v>180</v>
      </c>
      <c r="J1076" s="32">
        <f t="shared" si="432"/>
        <v>1283</v>
      </c>
      <c r="K1076" s="32">
        <f t="shared" si="432"/>
        <v>0</v>
      </c>
      <c r="L1076" s="32">
        <f t="shared" si="432"/>
        <v>0</v>
      </c>
      <c r="M1076" s="32">
        <f t="shared" si="432"/>
        <v>0</v>
      </c>
      <c r="N1076" s="32">
        <f t="shared" si="432"/>
        <v>1283</v>
      </c>
      <c r="O1076" s="32">
        <f t="shared" si="432"/>
        <v>0</v>
      </c>
      <c r="P1076" s="32">
        <f t="shared" si="432"/>
        <v>0</v>
      </c>
      <c r="Q1076" s="32">
        <f t="shared" si="432"/>
        <v>0</v>
      </c>
      <c r="R1076" s="32">
        <f t="shared" si="432"/>
        <v>43.5</v>
      </c>
      <c r="S1076" s="12"/>
      <c r="T1076" s="13"/>
    </row>
    <row r="1077" spans="1:20" s="26" customFormat="1" ht="14.25" hidden="1" customHeight="1">
      <c r="A1077" s="30" t="s">
        <v>289</v>
      </c>
      <c r="B1077" s="207" t="s">
        <v>265</v>
      </c>
      <c r="C1077" s="207" t="s">
        <v>237</v>
      </c>
      <c r="D1077" s="208" t="s">
        <v>111</v>
      </c>
      <c r="E1077" s="209" t="s">
        <v>162</v>
      </c>
      <c r="F1077" s="210" t="s">
        <v>114</v>
      </c>
      <c r="G1077" s="210" t="s">
        <v>326</v>
      </c>
      <c r="H1077" s="211" t="s">
        <v>850</v>
      </c>
      <c r="I1077" s="211" t="s">
        <v>290</v>
      </c>
      <c r="J1077" s="32">
        <f t="shared" si="432"/>
        <v>1283</v>
      </c>
      <c r="K1077" s="32">
        <f t="shared" si="432"/>
        <v>0</v>
      </c>
      <c r="L1077" s="32">
        <f t="shared" si="432"/>
        <v>0</v>
      </c>
      <c r="M1077" s="32">
        <f t="shared" si="432"/>
        <v>0</v>
      </c>
      <c r="N1077" s="32">
        <f t="shared" si="432"/>
        <v>1283</v>
      </c>
      <c r="O1077" s="32">
        <f t="shared" si="432"/>
        <v>0</v>
      </c>
      <c r="P1077" s="32">
        <f t="shared" si="432"/>
        <v>0</v>
      </c>
      <c r="Q1077" s="32">
        <f t="shared" si="432"/>
        <v>0</v>
      </c>
      <c r="R1077" s="32">
        <f t="shared" si="432"/>
        <v>43.5</v>
      </c>
      <c r="S1077" s="12"/>
      <c r="T1077" s="13"/>
    </row>
    <row r="1078" spans="1:20" s="26" customFormat="1" ht="13.9" hidden="1" customHeight="1">
      <c r="A1078" s="276" t="s">
        <v>682</v>
      </c>
      <c r="B1078" s="80"/>
      <c r="C1078" s="80"/>
      <c r="D1078" s="87"/>
      <c r="E1078" s="28"/>
      <c r="F1078" s="29"/>
      <c r="G1078" s="29"/>
      <c r="H1078" s="1"/>
      <c r="I1078" s="1"/>
      <c r="J1078" s="32">
        <v>1283</v>
      </c>
      <c r="K1078" s="32"/>
      <c r="L1078" s="32"/>
      <c r="M1078" s="32"/>
      <c r="N1078" s="2">
        <f>SUM(J1078:M1078)</f>
        <v>1283</v>
      </c>
      <c r="O1078" s="32"/>
      <c r="P1078" s="32"/>
      <c r="Q1078" s="32"/>
      <c r="R1078" s="2">
        <v>43.5</v>
      </c>
      <c r="S1078" s="12"/>
      <c r="T1078" s="13"/>
    </row>
    <row r="1079" spans="1:20" s="26" customFormat="1" ht="49.5" hidden="1" customHeight="1">
      <c r="A1079" s="82"/>
      <c r="B1079" s="80"/>
      <c r="C1079" s="80"/>
      <c r="D1079" s="87"/>
      <c r="E1079" s="114"/>
      <c r="F1079" s="115"/>
      <c r="G1079" s="115"/>
      <c r="H1079" s="116"/>
      <c r="I1079" s="116"/>
      <c r="J1079" s="32"/>
      <c r="K1079" s="32"/>
      <c r="L1079" s="32"/>
      <c r="M1079" s="32"/>
      <c r="N1079" s="32"/>
      <c r="O1079" s="32"/>
      <c r="P1079" s="32"/>
      <c r="Q1079" s="32"/>
      <c r="R1079" s="32"/>
      <c r="S1079" s="12"/>
      <c r="T1079" s="13"/>
    </row>
    <row r="1080" spans="1:20" s="26" customFormat="1" ht="14.25" hidden="1" customHeight="1">
      <c r="A1080" s="122"/>
      <c r="B1080" s="80"/>
      <c r="C1080" s="80"/>
      <c r="D1080" s="87"/>
      <c r="E1080" s="28"/>
      <c r="F1080" s="29"/>
      <c r="G1080" s="29"/>
      <c r="H1080" s="1"/>
      <c r="I1080" s="1"/>
      <c r="J1080" s="32"/>
      <c r="K1080" s="32"/>
      <c r="L1080" s="32"/>
      <c r="M1080" s="32"/>
      <c r="N1080" s="32"/>
      <c r="O1080" s="32"/>
      <c r="P1080" s="32"/>
      <c r="Q1080" s="32"/>
      <c r="R1080" s="32"/>
      <c r="S1080" s="12"/>
      <c r="T1080" s="13"/>
    </row>
    <row r="1081" spans="1:20" s="26" customFormat="1" ht="14.25" hidden="1" customHeight="1">
      <c r="A1081" s="247"/>
      <c r="B1081" s="207"/>
      <c r="C1081" s="207"/>
      <c r="D1081" s="208"/>
      <c r="E1081" s="209"/>
      <c r="F1081" s="210"/>
      <c r="G1081" s="210"/>
      <c r="H1081" s="211"/>
      <c r="I1081" s="211"/>
      <c r="J1081" s="32"/>
      <c r="K1081" s="32"/>
      <c r="L1081" s="32"/>
      <c r="M1081" s="32"/>
      <c r="N1081" s="32"/>
      <c r="O1081" s="32"/>
      <c r="P1081" s="32"/>
      <c r="Q1081" s="32"/>
      <c r="R1081" s="32"/>
      <c r="S1081" s="12"/>
      <c r="T1081" s="13"/>
    </row>
    <row r="1082" spans="1:20" s="26" customFormat="1" ht="14.25" hidden="1" customHeight="1">
      <c r="A1082" s="30"/>
      <c r="B1082" s="207"/>
      <c r="C1082" s="207"/>
      <c r="D1082" s="208"/>
      <c r="E1082" s="209"/>
      <c r="F1082" s="210"/>
      <c r="G1082" s="210"/>
      <c r="H1082" s="211"/>
      <c r="I1082" s="211"/>
      <c r="J1082" s="32"/>
      <c r="K1082" s="32"/>
      <c r="L1082" s="32"/>
      <c r="M1082" s="32"/>
      <c r="N1082" s="2"/>
      <c r="O1082" s="32"/>
      <c r="P1082" s="32"/>
      <c r="Q1082" s="32"/>
      <c r="R1082" s="2"/>
      <c r="S1082" s="12"/>
      <c r="T1082" s="13"/>
    </row>
    <row r="1083" spans="1:20" s="26" customFormat="1" ht="51" hidden="1" customHeight="1">
      <c r="A1083" s="140"/>
      <c r="B1083" s="80"/>
      <c r="C1083" s="80"/>
      <c r="D1083" s="87"/>
      <c r="E1083" s="114"/>
      <c r="F1083" s="115"/>
      <c r="G1083" s="115"/>
      <c r="H1083" s="116"/>
      <c r="I1083" s="116"/>
      <c r="J1083" s="32"/>
      <c r="K1083" s="32"/>
      <c r="L1083" s="32"/>
      <c r="M1083" s="32"/>
      <c r="N1083" s="32"/>
      <c r="O1083" s="32"/>
      <c r="P1083" s="32"/>
      <c r="Q1083" s="32"/>
      <c r="R1083" s="32"/>
      <c r="S1083" s="12"/>
      <c r="T1083" s="13"/>
    </row>
    <row r="1084" spans="1:20" s="26" customFormat="1" ht="14.25" hidden="1" customHeight="1">
      <c r="A1084" s="122"/>
      <c r="B1084" s="80"/>
      <c r="C1084" s="80"/>
      <c r="D1084" s="87"/>
      <c r="E1084" s="28"/>
      <c r="F1084" s="29"/>
      <c r="G1084" s="29"/>
      <c r="H1084" s="1"/>
      <c r="I1084" s="1"/>
      <c r="J1084" s="32"/>
      <c r="K1084" s="32"/>
      <c r="L1084" s="32"/>
      <c r="M1084" s="32"/>
      <c r="N1084" s="32"/>
      <c r="O1084" s="32"/>
      <c r="P1084" s="32"/>
      <c r="Q1084" s="32"/>
      <c r="R1084" s="32"/>
      <c r="S1084" s="12"/>
      <c r="T1084" s="13"/>
    </row>
    <row r="1085" spans="1:20" s="26" customFormat="1" ht="14.25" hidden="1" customHeight="1">
      <c r="A1085" s="247"/>
      <c r="B1085" s="207"/>
      <c r="C1085" s="207"/>
      <c r="D1085" s="208"/>
      <c r="E1085" s="209"/>
      <c r="F1085" s="210"/>
      <c r="G1085" s="210"/>
      <c r="H1085" s="211"/>
      <c r="I1085" s="211"/>
      <c r="J1085" s="32"/>
      <c r="K1085" s="32"/>
      <c r="L1085" s="32"/>
      <c r="M1085" s="32"/>
      <c r="N1085" s="32"/>
      <c r="O1085" s="32"/>
      <c r="P1085" s="32"/>
      <c r="Q1085" s="32"/>
      <c r="R1085" s="32"/>
      <c r="S1085" s="12"/>
      <c r="T1085" s="13"/>
    </row>
    <row r="1086" spans="1:20" s="26" customFormat="1" ht="14.25" hidden="1" customHeight="1">
      <c r="A1086" s="30"/>
      <c r="B1086" s="207"/>
      <c r="C1086" s="207"/>
      <c r="D1086" s="208"/>
      <c r="E1086" s="209"/>
      <c r="F1086" s="210"/>
      <c r="G1086" s="210"/>
      <c r="H1086" s="211"/>
      <c r="I1086" s="211"/>
      <c r="J1086" s="32"/>
      <c r="K1086" s="32"/>
      <c r="L1086" s="32"/>
      <c r="M1086" s="32"/>
      <c r="N1086" s="2"/>
      <c r="O1086" s="32"/>
      <c r="P1086" s="32"/>
      <c r="Q1086" s="32"/>
      <c r="R1086" s="2"/>
      <c r="S1086" s="12"/>
      <c r="T1086" s="13"/>
    </row>
    <row r="1087" spans="1:20" s="26" customFormat="1" ht="16.5" customHeight="1">
      <c r="A1087" s="82" t="s">
        <v>176</v>
      </c>
      <c r="B1087" s="80" t="s">
        <v>265</v>
      </c>
      <c r="C1087" s="80" t="s">
        <v>237</v>
      </c>
      <c r="D1087" s="87" t="s">
        <v>111</v>
      </c>
      <c r="E1087" s="114" t="s">
        <v>162</v>
      </c>
      <c r="F1087" s="115" t="s">
        <v>114</v>
      </c>
      <c r="G1087" s="115" t="s">
        <v>326</v>
      </c>
      <c r="H1087" s="116" t="s">
        <v>336</v>
      </c>
      <c r="I1087" s="116"/>
      <c r="J1087" s="236">
        <f t="shared" ref="J1087:R1088" si="433">J1088</f>
        <v>69244.2</v>
      </c>
      <c r="K1087" s="236">
        <f t="shared" si="433"/>
        <v>-192</v>
      </c>
      <c r="L1087" s="236">
        <f t="shared" si="433"/>
        <v>-203</v>
      </c>
      <c r="M1087" s="236">
        <f t="shared" si="433"/>
        <v>0</v>
      </c>
      <c r="N1087" s="236">
        <f t="shared" si="433"/>
        <v>68849.2</v>
      </c>
      <c r="O1087" s="236">
        <f t="shared" si="433"/>
        <v>0</v>
      </c>
      <c r="P1087" s="236">
        <f t="shared" si="433"/>
        <v>0</v>
      </c>
      <c r="Q1087" s="236">
        <f t="shared" si="433"/>
        <v>0</v>
      </c>
      <c r="R1087" s="236">
        <f t="shared" si="433"/>
        <v>80756.899999999994</v>
      </c>
      <c r="S1087" s="12"/>
      <c r="T1087" s="13"/>
    </row>
    <row r="1088" spans="1:20" s="26" customFormat="1" ht="22.5" customHeight="1">
      <c r="A1088" s="122" t="s">
        <v>177</v>
      </c>
      <c r="B1088" s="80" t="s">
        <v>265</v>
      </c>
      <c r="C1088" s="80" t="s">
        <v>237</v>
      </c>
      <c r="D1088" s="87" t="s">
        <v>111</v>
      </c>
      <c r="E1088" s="28" t="s">
        <v>162</v>
      </c>
      <c r="F1088" s="29" t="s">
        <v>114</v>
      </c>
      <c r="G1088" s="29" t="s">
        <v>326</v>
      </c>
      <c r="H1088" s="1" t="s">
        <v>336</v>
      </c>
      <c r="I1088" s="1" t="s">
        <v>178</v>
      </c>
      <c r="J1088" s="32">
        <f t="shared" si="433"/>
        <v>69244.2</v>
      </c>
      <c r="K1088" s="32">
        <f t="shared" si="433"/>
        <v>-192</v>
      </c>
      <c r="L1088" s="32">
        <f t="shared" si="433"/>
        <v>-203</v>
      </c>
      <c r="M1088" s="32">
        <f t="shared" si="433"/>
        <v>0</v>
      </c>
      <c r="N1088" s="32">
        <f t="shared" si="433"/>
        <v>68849.2</v>
      </c>
      <c r="O1088" s="32">
        <f t="shared" si="433"/>
        <v>0</v>
      </c>
      <c r="P1088" s="32">
        <f t="shared" si="433"/>
        <v>0</v>
      </c>
      <c r="Q1088" s="32">
        <f t="shared" si="433"/>
        <v>0</v>
      </c>
      <c r="R1088" s="32">
        <f t="shared" si="433"/>
        <v>80756.899999999994</v>
      </c>
      <c r="S1088" s="12"/>
      <c r="T1088" s="13"/>
    </row>
    <row r="1089" spans="1:20" s="26" customFormat="1" ht="19.5" customHeight="1">
      <c r="A1089" s="126" t="s">
        <v>179</v>
      </c>
      <c r="B1089" s="207" t="s">
        <v>265</v>
      </c>
      <c r="C1089" s="207" t="s">
        <v>237</v>
      </c>
      <c r="D1089" s="208" t="s">
        <v>111</v>
      </c>
      <c r="E1089" s="209" t="s">
        <v>162</v>
      </c>
      <c r="F1089" s="210" t="s">
        <v>114</v>
      </c>
      <c r="G1089" s="210" t="s">
        <v>326</v>
      </c>
      <c r="H1089" s="211" t="s">
        <v>336</v>
      </c>
      <c r="I1089" s="211" t="s">
        <v>180</v>
      </c>
      <c r="J1089" s="205">
        <f>J1090+J1094</f>
        <v>69244.2</v>
      </c>
      <c r="K1089" s="205">
        <f>K1090+K1094</f>
        <v>-192</v>
      </c>
      <c r="L1089" s="205">
        <f t="shared" ref="L1089:R1089" si="434">L1090+L1094</f>
        <v>-203</v>
      </c>
      <c r="M1089" s="205">
        <f t="shared" si="434"/>
        <v>0</v>
      </c>
      <c r="N1089" s="205">
        <f t="shared" si="434"/>
        <v>68849.2</v>
      </c>
      <c r="O1089" s="205">
        <f t="shared" si="434"/>
        <v>0</v>
      </c>
      <c r="P1089" s="205">
        <f t="shared" si="434"/>
        <v>0</v>
      </c>
      <c r="Q1089" s="205">
        <f t="shared" si="434"/>
        <v>0</v>
      </c>
      <c r="R1089" s="205">
        <f t="shared" si="434"/>
        <v>80756.899999999994</v>
      </c>
      <c r="S1089" s="12"/>
      <c r="T1089" s="13"/>
    </row>
    <row r="1090" spans="1:20" s="26" customFormat="1" ht="15" hidden="1" customHeight="1">
      <c r="A1090" s="302" t="s">
        <v>683</v>
      </c>
      <c r="B1090" s="207"/>
      <c r="C1090" s="207"/>
      <c r="D1090" s="208"/>
      <c r="E1090" s="209"/>
      <c r="F1090" s="210"/>
      <c r="G1090" s="210"/>
      <c r="H1090" s="211"/>
      <c r="I1090" s="303" t="s">
        <v>412</v>
      </c>
      <c r="J1090" s="205">
        <f t="shared" ref="J1090:R1090" si="435">SUM(J1091:J1093)</f>
        <v>63322.400000000001</v>
      </c>
      <c r="K1090" s="205">
        <f t="shared" si="435"/>
        <v>-192</v>
      </c>
      <c r="L1090" s="205">
        <f t="shared" si="435"/>
        <v>-203</v>
      </c>
      <c r="M1090" s="205">
        <f t="shared" si="435"/>
        <v>0</v>
      </c>
      <c r="N1090" s="205">
        <f t="shared" si="435"/>
        <v>62927.4</v>
      </c>
      <c r="O1090" s="205">
        <f t="shared" si="435"/>
        <v>0</v>
      </c>
      <c r="P1090" s="205">
        <f t="shared" si="435"/>
        <v>0</v>
      </c>
      <c r="Q1090" s="205">
        <f t="shared" si="435"/>
        <v>0</v>
      </c>
      <c r="R1090" s="205">
        <f t="shared" si="435"/>
        <v>80733.399999999994</v>
      </c>
      <c r="S1090" s="12"/>
      <c r="T1090" s="13"/>
    </row>
    <row r="1091" spans="1:20" s="14" customFormat="1" ht="13.5" hidden="1" customHeight="1">
      <c r="A1091" s="276" t="s">
        <v>292</v>
      </c>
      <c r="B1091" s="5"/>
      <c r="C1091" s="5"/>
      <c r="D1091" s="6"/>
      <c r="E1091" s="6"/>
      <c r="F1091" s="248"/>
      <c r="G1091" s="248"/>
      <c r="H1091" s="10"/>
      <c r="I1091" s="10" t="s">
        <v>412</v>
      </c>
      <c r="J1091" s="2">
        <v>28651.1</v>
      </c>
      <c r="K1091" s="2"/>
      <c r="L1091" s="2">
        <v>-270</v>
      </c>
      <c r="M1091" s="2"/>
      <c r="N1091" s="2">
        <f>SUM(J1091:M1091)</f>
        <v>28381.1</v>
      </c>
      <c r="O1091" s="2"/>
      <c r="P1091" s="2"/>
      <c r="Q1091" s="2"/>
      <c r="R1091" s="60">
        <v>36127</v>
      </c>
      <c r="S1091" s="12"/>
      <c r="T1091" s="13"/>
    </row>
    <row r="1092" spans="1:20" s="232" customFormat="1" ht="15" hidden="1" customHeight="1">
      <c r="A1092" s="4" t="s">
        <v>293</v>
      </c>
      <c r="B1092" s="38"/>
      <c r="C1092" s="38"/>
      <c r="D1092" s="39"/>
      <c r="E1092" s="7"/>
      <c r="F1092" s="8"/>
      <c r="G1092" s="8"/>
      <c r="H1092" s="9"/>
      <c r="I1092" s="195" t="s">
        <v>412</v>
      </c>
      <c r="J1092" s="283">
        <v>15786.2</v>
      </c>
      <c r="K1092" s="283">
        <v>-192</v>
      </c>
      <c r="L1092" s="283">
        <v>-8</v>
      </c>
      <c r="M1092" s="283"/>
      <c r="N1092" s="2">
        <f>SUM(J1092:M1092)</f>
        <v>15586.2</v>
      </c>
      <c r="O1092" s="283"/>
      <c r="P1092" s="283"/>
      <c r="Q1092" s="283"/>
      <c r="R1092" s="60">
        <v>20288.2</v>
      </c>
      <c r="S1092" s="304"/>
      <c r="T1092" s="305"/>
    </row>
    <row r="1093" spans="1:20" s="14" customFormat="1" ht="14.25" hidden="1" customHeight="1">
      <c r="A1093" s="276" t="s">
        <v>291</v>
      </c>
      <c r="B1093" s="5"/>
      <c r="C1093" s="5"/>
      <c r="D1093" s="6"/>
      <c r="E1093" s="6"/>
      <c r="F1093" s="248"/>
      <c r="G1093" s="248"/>
      <c r="H1093" s="10"/>
      <c r="I1093" s="10" t="s">
        <v>412</v>
      </c>
      <c r="J1093" s="2">
        <v>18885.099999999999</v>
      </c>
      <c r="K1093" s="2"/>
      <c r="L1093" s="2">
        <v>75</v>
      </c>
      <c r="M1093" s="2"/>
      <c r="N1093" s="2">
        <f>SUM(J1093:M1093)</f>
        <v>18960.099999999999</v>
      </c>
      <c r="O1093" s="2"/>
      <c r="P1093" s="2"/>
      <c r="Q1093" s="2"/>
      <c r="R1093" s="60">
        <v>24318.2</v>
      </c>
      <c r="S1093" s="12"/>
      <c r="T1093" s="13"/>
    </row>
    <row r="1094" spans="1:20" s="14" customFormat="1" ht="14.25" hidden="1" customHeight="1">
      <c r="A1094" s="276" t="s">
        <v>684</v>
      </c>
      <c r="B1094" s="5"/>
      <c r="C1094" s="5"/>
      <c r="D1094" s="6"/>
      <c r="E1094" s="6"/>
      <c r="F1094" s="248"/>
      <c r="G1094" s="248"/>
      <c r="H1094" s="10"/>
      <c r="I1094" s="206" t="s">
        <v>290</v>
      </c>
      <c r="J1094" s="31">
        <f>J1096+J1097+J1099+J1095+J1098</f>
        <v>5921.8000000000011</v>
      </c>
      <c r="K1094" s="31">
        <f>K1096+K1097+K1099+K1095+K1098</f>
        <v>0</v>
      </c>
      <c r="L1094" s="31">
        <f t="shared" ref="L1094:Q1094" si="436">L1096+L1097+L1099+L1095+L1098</f>
        <v>0</v>
      </c>
      <c r="M1094" s="31">
        <f t="shared" si="436"/>
        <v>0</v>
      </c>
      <c r="N1094" s="31">
        <f t="shared" si="436"/>
        <v>5921.8000000000011</v>
      </c>
      <c r="O1094" s="31">
        <f t="shared" si="436"/>
        <v>0</v>
      </c>
      <c r="P1094" s="31">
        <f t="shared" si="436"/>
        <v>0</v>
      </c>
      <c r="Q1094" s="31">
        <f t="shared" si="436"/>
        <v>0</v>
      </c>
      <c r="R1094" s="31">
        <f>R1096+R1097+R1099+R1095+R1098</f>
        <v>23.5</v>
      </c>
      <c r="S1094" s="12"/>
      <c r="T1094" s="13"/>
    </row>
    <row r="1095" spans="1:20" s="14" customFormat="1" ht="14.25" hidden="1" customHeight="1">
      <c r="A1095" s="276"/>
      <c r="B1095" s="5"/>
      <c r="C1095" s="5"/>
      <c r="D1095" s="6"/>
      <c r="E1095" s="6"/>
      <c r="F1095" s="248"/>
      <c r="G1095" s="248"/>
      <c r="H1095" s="10"/>
      <c r="I1095" s="206"/>
      <c r="J1095" s="31">
        <v>61.6</v>
      </c>
      <c r="K1095" s="31"/>
      <c r="L1095" s="31"/>
      <c r="M1095" s="31"/>
      <c r="N1095" s="2">
        <f>SUM(J1095:M1095)</f>
        <v>61.6</v>
      </c>
      <c r="O1095" s="31"/>
      <c r="P1095" s="31"/>
      <c r="Q1095" s="31"/>
      <c r="R1095" s="2"/>
      <c r="S1095" s="12"/>
      <c r="T1095" s="13"/>
    </row>
    <row r="1096" spans="1:20" s="14" customFormat="1" ht="13.5" hidden="1" customHeight="1">
      <c r="A1096" s="276"/>
      <c r="B1096" s="5"/>
      <c r="C1096" s="5"/>
      <c r="D1096" s="6"/>
      <c r="E1096" s="6"/>
      <c r="F1096" s="248"/>
      <c r="G1096" s="248"/>
      <c r="H1096" s="10"/>
      <c r="I1096" s="10" t="s">
        <v>290</v>
      </c>
      <c r="J1096" s="2">
        <v>149.6</v>
      </c>
      <c r="K1096" s="2"/>
      <c r="L1096" s="2"/>
      <c r="M1096" s="2"/>
      <c r="N1096" s="2">
        <f>SUM(J1096:M1096)</f>
        <v>149.6</v>
      </c>
      <c r="O1096" s="2"/>
      <c r="P1096" s="2"/>
      <c r="Q1096" s="2"/>
      <c r="R1096" s="2"/>
      <c r="S1096" s="12"/>
      <c r="T1096" s="13"/>
    </row>
    <row r="1097" spans="1:20" s="14" customFormat="1" ht="13.5" hidden="1" customHeight="1">
      <c r="A1097" s="276" t="s">
        <v>218</v>
      </c>
      <c r="B1097" s="5"/>
      <c r="C1097" s="5"/>
      <c r="D1097" s="6"/>
      <c r="E1097" s="6"/>
      <c r="F1097" s="248"/>
      <c r="G1097" s="248"/>
      <c r="H1097" s="10"/>
      <c r="I1097" s="10" t="s">
        <v>290</v>
      </c>
      <c r="J1097" s="2"/>
      <c r="K1097" s="2"/>
      <c r="L1097" s="2"/>
      <c r="M1097" s="2"/>
      <c r="N1097" s="2">
        <f>SUM(J1097:M1097)</f>
        <v>0</v>
      </c>
      <c r="O1097" s="2"/>
      <c r="P1097" s="2"/>
      <c r="Q1097" s="2"/>
      <c r="R1097" s="2">
        <v>23.5</v>
      </c>
      <c r="S1097" s="12"/>
      <c r="T1097" s="13"/>
    </row>
    <row r="1098" spans="1:20" s="14" customFormat="1" ht="13.5" hidden="1" customHeight="1">
      <c r="A1098" s="276"/>
      <c r="B1098" s="5"/>
      <c r="C1098" s="5"/>
      <c r="D1098" s="6"/>
      <c r="E1098" s="6"/>
      <c r="F1098" s="248"/>
      <c r="G1098" s="248"/>
      <c r="H1098" s="10"/>
      <c r="I1098" s="10"/>
      <c r="J1098" s="2">
        <v>485.6</v>
      </c>
      <c r="K1098" s="2"/>
      <c r="L1098" s="2"/>
      <c r="M1098" s="2"/>
      <c r="N1098" s="2">
        <f>SUM(J1098:M1098)</f>
        <v>485.6</v>
      </c>
      <c r="O1098" s="2"/>
      <c r="P1098" s="2"/>
      <c r="Q1098" s="2"/>
      <c r="R1098" s="2"/>
      <c r="S1098" s="12"/>
      <c r="T1098" s="13"/>
    </row>
    <row r="1099" spans="1:20" s="14" customFormat="1" ht="14.25" hidden="1" customHeight="1">
      <c r="A1099" s="276"/>
      <c r="B1099" s="5"/>
      <c r="C1099" s="5"/>
      <c r="D1099" s="6"/>
      <c r="E1099" s="6"/>
      <c r="F1099" s="248"/>
      <c r="G1099" s="248"/>
      <c r="H1099" s="10"/>
      <c r="I1099" s="10"/>
      <c r="J1099" s="2">
        <v>5225</v>
      </c>
      <c r="K1099" s="2">
        <f>-5225+5225</f>
        <v>0</v>
      </c>
      <c r="L1099" s="2"/>
      <c r="M1099" s="2"/>
      <c r="N1099" s="2">
        <f>SUM(J1099:M1099)</f>
        <v>5225</v>
      </c>
      <c r="O1099" s="2"/>
      <c r="P1099" s="2"/>
      <c r="Q1099" s="2"/>
      <c r="R1099" s="2"/>
      <c r="S1099" s="12"/>
      <c r="T1099" s="13"/>
    </row>
    <row r="1100" spans="1:20" s="14" customFormat="1" ht="14.25" customHeight="1">
      <c r="A1100" s="82" t="s">
        <v>852</v>
      </c>
      <c r="B1100" s="80" t="s">
        <v>265</v>
      </c>
      <c r="C1100" s="80" t="s">
        <v>237</v>
      </c>
      <c r="D1100" s="87" t="s">
        <v>111</v>
      </c>
      <c r="E1100" s="114" t="s">
        <v>162</v>
      </c>
      <c r="F1100" s="115" t="s">
        <v>114</v>
      </c>
      <c r="G1100" s="115" t="s">
        <v>326</v>
      </c>
      <c r="H1100" s="116" t="s">
        <v>853</v>
      </c>
      <c r="I1100" s="237"/>
      <c r="J1100" s="2"/>
      <c r="K1100" s="2"/>
      <c r="L1100" s="2"/>
      <c r="M1100" s="2"/>
      <c r="N1100" s="2"/>
      <c r="O1100" s="2"/>
      <c r="P1100" s="2"/>
      <c r="Q1100" s="2"/>
      <c r="R1100" s="237">
        <f t="shared" ref="R1100:R1102" si="437">R1101</f>
        <v>266.7</v>
      </c>
      <c r="S1100" s="12"/>
      <c r="T1100" s="13"/>
    </row>
    <row r="1101" spans="1:20" s="14" customFormat="1" ht="14.25" customHeight="1">
      <c r="A1101" s="122" t="s">
        <v>177</v>
      </c>
      <c r="B1101" s="80" t="s">
        <v>265</v>
      </c>
      <c r="C1101" s="80" t="s">
        <v>237</v>
      </c>
      <c r="D1101" s="87" t="s">
        <v>111</v>
      </c>
      <c r="E1101" s="28" t="s">
        <v>162</v>
      </c>
      <c r="F1101" s="29" t="s">
        <v>114</v>
      </c>
      <c r="G1101" s="29" t="s">
        <v>326</v>
      </c>
      <c r="H1101" s="1" t="s">
        <v>853</v>
      </c>
      <c r="I1101" s="10" t="s">
        <v>178</v>
      </c>
      <c r="J1101" s="2"/>
      <c r="K1101" s="2"/>
      <c r="L1101" s="2"/>
      <c r="M1101" s="2"/>
      <c r="N1101" s="2"/>
      <c r="O1101" s="2"/>
      <c r="P1101" s="2"/>
      <c r="Q1101" s="2"/>
      <c r="R1101" s="60">
        <f t="shared" si="437"/>
        <v>266.7</v>
      </c>
      <c r="S1101" s="12"/>
      <c r="T1101" s="13"/>
    </row>
    <row r="1102" spans="1:20" s="14" customFormat="1" ht="14.25" customHeight="1">
      <c r="A1102" s="126" t="s">
        <v>179</v>
      </c>
      <c r="B1102" s="207" t="s">
        <v>265</v>
      </c>
      <c r="C1102" s="207" t="s">
        <v>237</v>
      </c>
      <c r="D1102" s="208" t="s">
        <v>111</v>
      </c>
      <c r="E1102" s="209" t="s">
        <v>162</v>
      </c>
      <c r="F1102" s="210" t="s">
        <v>114</v>
      </c>
      <c r="G1102" s="210" t="s">
        <v>326</v>
      </c>
      <c r="H1102" s="211" t="s">
        <v>853</v>
      </c>
      <c r="I1102" s="10" t="s">
        <v>180</v>
      </c>
      <c r="J1102" s="2"/>
      <c r="K1102" s="2"/>
      <c r="L1102" s="2"/>
      <c r="M1102" s="2"/>
      <c r="N1102" s="2"/>
      <c r="O1102" s="2"/>
      <c r="P1102" s="2"/>
      <c r="Q1102" s="2"/>
      <c r="R1102" s="60">
        <f t="shared" si="437"/>
        <v>266.7</v>
      </c>
      <c r="S1102" s="12"/>
      <c r="T1102" s="13"/>
    </row>
    <row r="1103" spans="1:20" s="14" customFormat="1" ht="14.25" hidden="1" customHeight="1">
      <c r="A1103" s="276" t="s">
        <v>684</v>
      </c>
      <c r="B1103" s="5"/>
      <c r="C1103" s="5"/>
      <c r="D1103" s="6"/>
      <c r="E1103" s="6"/>
      <c r="F1103" s="248"/>
      <c r="G1103" s="248"/>
      <c r="H1103" s="10"/>
      <c r="I1103" s="10" t="s">
        <v>290</v>
      </c>
      <c r="J1103" s="2"/>
      <c r="K1103" s="2"/>
      <c r="L1103" s="2"/>
      <c r="M1103" s="2"/>
      <c r="N1103" s="2"/>
      <c r="O1103" s="2"/>
      <c r="P1103" s="2"/>
      <c r="Q1103" s="2"/>
      <c r="R1103" s="60">
        <v>266.7</v>
      </c>
      <c r="S1103" s="12"/>
      <c r="T1103" s="13"/>
    </row>
    <row r="1104" spans="1:20" s="26" customFormat="1" ht="15.75" customHeight="1">
      <c r="A1104" s="82" t="s">
        <v>294</v>
      </c>
      <c r="B1104" s="80" t="s">
        <v>265</v>
      </c>
      <c r="C1104" s="80" t="s">
        <v>237</v>
      </c>
      <c r="D1104" s="87" t="s">
        <v>111</v>
      </c>
      <c r="E1104" s="114" t="s">
        <v>162</v>
      </c>
      <c r="F1104" s="115" t="s">
        <v>114</v>
      </c>
      <c r="G1104" s="115" t="s">
        <v>326</v>
      </c>
      <c r="H1104" s="116" t="s">
        <v>368</v>
      </c>
      <c r="I1104" s="116"/>
      <c r="J1104" s="236" t="e">
        <f>J1105+J1107</f>
        <v>#REF!</v>
      </c>
      <c r="K1104" s="236" t="e">
        <f>K1105+K1107</f>
        <v>#REF!</v>
      </c>
      <c r="L1104" s="236" t="e">
        <f t="shared" ref="L1104:R1104" si="438">L1105+L1107</f>
        <v>#REF!</v>
      </c>
      <c r="M1104" s="236" t="e">
        <f t="shared" si="438"/>
        <v>#REF!</v>
      </c>
      <c r="N1104" s="236" t="e">
        <f t="shared" si="438"/>
        <v>#REF!</v>
      </c>
      <c r="O1104" s="236" t="e">
        <f t="shared" si="438"/>
        <v>#REF!</v>
      </c>
      <c r="P1104" s="236" t="e">
        <f t="shared" si="438"/>
        <v>#REF!</v>
      </c>
      <c r="Q1104" s="236" t="e">
        <f t="shared" si="438"/>
        <v>#REF!</v>
      </c>
      <c r="R1104" s="236">
        <f t="shared" si="438"/>
        <v>978.5</v>
      </c>
      <c r="S1104" s="12"/>
      <c r="T1104" s="13"/>
    </row>
    <row r="1105" spans="1:20" s="19" customFormat="1" ht="26.25" hidden="1" customHeight="1">
      <c r="A1105" s="20" t="s">
        <v>132</v>
      </c>
      <c r="B1105" s="80" t="s">
        <v>265</v>
      </c>
      <c r="C1105" s="80" t="s">
        <v>237</v>
      </c>
      <c r="D1105" s="87" t="s">
        <v>111</v>
      </c>
      <c r="E1105" s="28" t="s">
        <v>162</v>
      </c>
      <c r="F1105" s="29" t="s">
        <v>114</v>
      </c>
      <c r="G1105" s="29" t="s">
        <v>326</v>
      </c>
      <c r="H1105" s="1" t="s">
        <v>368</v>
      </c>
      <c r="I1105" s="18">
        <v>200</v>
      </c>
      <c r="J1105" s="32">
        <f>J1106</f>
        <v>0</v>
      </c>
      <c r="K1105" s="32">
        <f>K1106</f>
        <v>0</v>
      </c>
      <c r="L1105" s="32">
        <f t="shared" ref="L1105:R1105" si="439">L1106</f>
        <v>0</v>
      </c>
      <c r="M1105" s="32">
        <f t="shared" si="439"/>
        <v>0</v>
      </c>
      <c r="N1105" s="32">
        <f t="shared" si="439"/>
        <v>0</v>
      </c>
      <c r="O1105" s="32">
        <f t="shared" si="439"/>
        <v>0</v>
      </c>
      <c r="P1105" s="32">
        <f t="shared" si="439"/>
        <v>0</v>
      </c>
      <c r="Q1105" s="32">
        <f t="shared" si="439"/>
        <v>0</v>
      </c>
      <c r="R1105" s="32">
        <f t="shared" si="439"/>
        <v>0</v>
      </c>
      <c r="S1105" s="12"/>
      <c r="T1105" s="13"/>
    </row>
    <row r="1106" spans="1:20" s="26" customFormat="1" ht="26.25" hidden="1" customHeight="1">
      <c r="A1106" s="189" t="s">
        <v>134</v>
      </c>
      <c r="B1106" s="207" t="s">
        <v>265</v>
      </c>
      <c r="C1106" s="207" t="s">
        <v>237</v>
      </c>
      <c r="D1106" s="208" t="s">
        <v>111</v>
      </c>
      <c r="E1106" s="209" t="s">
        <v>162</v>
      </c>
      <c r="F1106" s="210" t="s">
        <v>114</v>
      </c>
      <c r="G1106" s="210" t="s">
        <v>326</v>
      </c>
      <c r="H1106" s="211" t="s">
        <v>368</v>
      </c>
      <c r="I1106" s="62">
        <v>240</v>
      </c>
      <c r="J1106" s="205"/>
      <c r="K1106" s="205"/>
      <c r="L1106" s="205"/>
      <c r="M1106" s="205"/>
      <c r="N1106" s="2">
        <f>SUM(J1106:M1106)</f>
        <v>0</v>
      </c>
      <c r="O1106" s="205"/>
      <c r="P1106" s="205"/>
      <c r="Q1106" s="205"/>
      <c r="R1106" s="2">
        <f>N1106+Q1106</f>
        <v>0</v>
      </c>
      <c r="S1106" s="12"/>
      <c r="T1106" s="13"/>
    </row>
    <row r="1107" spans="1:20" s="26" customFormat="1" ht="30" customHeight="1">
      <c r="A1107" s="122" t="s">
        <v>177</v>
      </c>
      <c r="B1107" s="80" t="s">
        <v>265</v>
      </c>
      <c r="C1107" s="80" t="s">
        <v>237</v>
      </c>
      <c r="D1107" s="87" t="s">
        <v>111</v>
      </c>
      <c r="E1107" s="28" t="s">
        <v>162</v>
      </c>
      <c r="F1107" s="29" t="s">
        <v>114</v>
      </c>
      <c r="G1107" s="29" t="s">
        <v>326</v>
      </c>
      <c r="H1107" s="1" t="s">
        <v>368</v>
      </c>
      <c r="I1107" s="1" t="s">
        <v>178</v>
      </c>
      <c r="J1107" s="32" t="e">
        <f t="shared" ref="J1107:R1107" si="440">J1108</f>
        <v>#REF!</v>
      </c>
      <c r="K1107" s="32" t="e">
        <f t="shared" si="440"/>
        <v>#REF!</v>
      </c>
      <c r="L1107" s="32" t="e">
        <f t="shared" si="440"/>
        <v>#REF!</v>
      </c>
      <c r="M1107" s="32" t="e">
        <f t="shared" si="440"/>
        <v>#REF!</v>
      </c>
      <c r="N1107" s="32" t="e">
        <f t="shared" si="440"/>
        <v>#REF!</v>
      </c>
      <c r="O1107" s="32" t="e">
        <f t="shared" si="440"/>
        <v>#REF!</v>
      </c>
      <c r="P1107" s="32" t="e">
        <f t="shared" si="440"/>
        <v>#REF!</v>
      </c>
      <c r="Q1107" s="32" t="e">
        <f t="shared" si="440"/>
        <v>#REF!</v>
      </c>
      <c r="R1107" s="32">
        <f t="shared" si="440"/>
        <v>978.5</v>
      </c>
      <c r="S1107" s="12"/>
      <c r="T1107" s="13"/>
    </row>
    <row r="1108" spans="1:20" s="26" customFormat="1" ht="20.25" customHeight="1">
      <c r="A1108" s="247" t="s">
        <v>179</v>
      </c>
      <c r="B1108" s="207" t="s">
        <v>265</v>
      </c>
      <c r="C1108" s="207" t="s">
        <v>237</v>
      </c>
      <c r="D1108" s="208" t="s">
        <v>111</v>
      </c>
      <c r="E1108" s="209" t="s">
        <v>162</v>
      </c>
      <c r="F1108" s="210" t="s">
        <v>114</v>
      </c>
      <c r="G1108" s="210" t="s">
        <v>326</v>
      </c>
      <c r="H1108" s="211" t="s">
        <v>368</v>
      </c>
      <c r="I1108" s="211" t="s">
        <v>180</v>
      </c>
      <c r="J1108" s="205" t="e">
        <f>J1109+J1110+#REF!</f>
        <v>#REF!</v>
      </c>
      <c r="K1108" s="205" t="e">
        <f>K1109+K1110+#REF!</f>
        <v>#REF!</v>
      </c>
      <c r="L1108" s="205" t="e">
        <f>L1109+L1110+#REF!</f>
        <v>#REF!</v>
      </c>
      <c r="M1108" s="205" t="e">
        <f>M1109+M1110+#REF!</f>
        <v>#REF!</v>
      </c>
      <c r="N1108" s="205" t="e">
        <f>N1109+N1110+#REF!</f>
        <v>#REF!</v>
      </c>
      <c r="O1108" s="205" t="e">
        <f>O1109+O1110+#REF!</f>
        <v>#REF!</v>
      </c>
      <c r="P1108" s="205" t="e">
        <f>P1109+P1110+#REF!</f>
        <v>#REF!</v>
      </c>
      <c r="Q1108" s="205" t="e">
        <f>Q1109+Q1110+#REF!</f>
        <v>#REF!</v>
      </c>
      <c r="R1108" s="205">
        <f>R1109+R1110+R1111+R1112</f>
        <v>978.5</v>
      </c>
      <c r="S1108" s="12"/>
      <c r="T1108" s="13"/>
    </row>
    <row r="1109" spans="1:20" s="14" customFormat="1" ht="15.75" hidden="1" customHeight="1">
      <c r="A1109" s="138" t="s">
        <v>685</v>
      </c>
      <c r="B1109" s="5"/>
      <c r="C1109" s="5"/>
      <c r="D1109" s="6"/>
      <c r="E1109" s="7"/>
      <c r="F1109" s="8"/>
      <c r="G1109" s="8"/>
      <c r="H1109" s="9"/>
      <c r="I1109" s="9" t="s">
        <v>290</v>
      </c>
      <c r="J1109" s="2">
        <v>650</v>
      </c>
      <c r="K1109" s="2">
        <v>95.7</v>
      </c>
      <c r="L1109" s="2"/>
      <c r="M1109" s="2"/>
      <c r="N1109" s="2">
        <f>SUM(J1109:M1109)</f>
        <v>745.7</v>
      </c>
      <c r="O1109" s="2"/>
      <c r="P1109" s="2"/>
      <c r="Q1109" s="2"/>
      <c r="R1109" s="2">
        <v>923.5</v>
      </c>
      <c r="S1109" s="12"/>
      <c r="T1109" s="13"/>
    </row>
    <row r="1110" spans="1:20" s="14" customFormat="1" ht="24.75" hidden="1" customHeight="1">
      <c r="A1110" s="138" t="s">
        <v>403</v>
      </c>
      <c r="B1110" s="5"/>
      <c r="C1110" s="5"/>
      <c r="D1110" s="6"/>
      <c r="E1110" s="7"/>
      <c r="F1110" s="8"/>
      <c r="G1110" s="8"/>
      <c r="H1110" s="9"/>
      <c r="I1110" s="9"/>
      <c r="J1110" s="2">
        <v>40</v>
      </c>
      <c r="K1110" s="2">
        <v>-40</v>
      </c>
      <c r="L1110" s="2"/>
      <c r="M1110" s="2"/>
      <c r="N1110" s="2">
        <f>SUM(J1110:M1110)</f>
        <v>0</v>
      </c>
      <c r="O1110" s="2"/>
      <c r="P1110" s="2"/>
      <c r="Q1110" s="2"/>
      <c r="R1110" s="2">
        <v>30</v>
      </c>
      <c r="S1110" s="12"/>
      <c r="T1110" s="13"/>
    </row>
    <row r="1111" spans="1:20" s="14" customFormat="1" ht="24.75" hidden="1" customHeight="1">
      <c r="A1111" s="138" t="s">
        <v>854</v>
      </c>
      <c r="B1111" s="5"/>
      <c r="C1111" s="5"/>
      <c r="D1111" s="6"/>
      <c r="E1111" s="7"/>
      <c r="F1111" s="8"/>
      <c r="G1111" s="8"/>
      <c r="H1111" s="9"/>
      <c r="I1111" s="9"/>
      <c r="J1111" s="2"/>
      <c r="K1111" s="2"/>
      <c r="L1111" s="2"/>
      <c r="M1111" s="2"/>
      <c r="N1111" s="2"/>
      <c r="O1111" s="2"/>
      <c r="P1111" s="2"/>
      <c r="Q1111" s="2"/>
      <c r="R1111" s="2">
        <v>5</v>
      </c>
      <c r="S1111" s="12"/>
      <c r="T1111" s="13"/>
    </row>
    <row r="1112" spans="1:20" s="14" customFormat="1" ht="24.75" hidden="1" customHeight="1">
      <c r="A1112" s="138" t="s">
        <v>855</v>
      </c>
      <c r="B1112" s="5"/>
      <c r="C1112" s="5"/>
      <c r="D1112" s="6"/>
      <c r="E1112" s="7"/>
      <c r="F1112" s="8"/>
      <c r="G1112" s="8"/>
      <c r="H1112" s="9"/>
      <c r="I1112" s="9"/>
      <c r="J1112" s="2"/>
      <c r="K1112" s="2"/>
      <c r="L1112" s="2"/>
      <c r="M1112" s="2"/>
      <c r="N1112" s="2"/>
      <c r="O1112" s="2"/>
      <c r="P1112" s="2"/>
      <c r="Q1112" s="2"/>
      <c r="R1112" s="2">
        <v>20</v>
      </c>
      <c r="S1112" s="12"/>
      <c r="T1112" s="13"/>
    </row>
    <row r="1113" spans="1:20" s="85" customFormat="1" ht="39" hidden="1" customHeight="1">
      <c r="A1113" s="223" t="s">
        <v>750</v>
      </c>
      <c r="B1113" s="77" t="s">
        <v>265</v>
      </c>
      <c r="C1113" s="77" t="s">
        <v>237</v>
      </c>
      <c r="D1113" s="196" t="s">
        <v>111</v>
      </c>
      <c r="E1113" s="134" t="s">
        <v>277</v>
      </c>
      <c r="F1113" s="135" t="s">
        <v>114</v>
      </c>
      <c r="G1113" s="135" t="s">
        <v>326</v>
      </c>
      <c r="H1113" s="136" t="s">
        <v>327</v>
      </c>
      <c r="I1113" s="224"/>
      <c r="J1113" s="225">
        <f t="shared" ref="J1113:R1115" si="441">J1114</f>
        <v>8612.5</v>
      </c>
      <c r="K1113" s="225">
        <f t="shared" si="441"/>
        <v>-7976.9</v>
      </c>
      <c r="L1113" s="225">
        <f t="shared" si="441"/>
        <v>0</v>
      </c>
      <c r="M1113" s="225">
        <f t="shared" si="441"/>
        <v>0</v>
      </c>
      <c r="N1113" s="225">
        <f t="shared" si="441"/>
        <v>635.6</v>
      </c>
      <c r="O1113" s="225">
        <f t="shared" si="441"/>
        <v>0</v>
      </c>
      <c r="P1113" s="225">
        <f t="shared" si="441"/>
        <v>0</v>
      </c>
      <c r="Q1113" s="225">
        <f t="shared" si="441"/>
        <v>0</v>
      </c>
      <c r="R1113" s="225">
        <f t="shared" si="441"/>
        <v>0</v>
      </c>
      <c r="S1113" s="12"/>
      <c r="T1113" s="13"/>
    </row>
    <row r="1114" spans="1:20" s="19" customFormat="1" ht="18" hidden="1" customHeight="1">
      <c r="A1114" s="82" t="s">
        <v>176</v>
      </c>
      <c r="B1114" s="80" t="s">
        <v>265</v>
      </c>
      <c r="C1114" s="80" t="s">
        <v>237</v>
      </c>
      <c r="D1114" s="87" t="s">
        <v>111</v>
      </c>
      <c r="E1114" s="28" t="s">
        <v>277</v>
      </c>
      <c r="F1114" s="29" t="s">
        <v>114</v>
      </c>
      <c r="G1114" s="29" t="s">
        <v>326</v>
      </c>
      <c r="H1114" s="1" t="s">
        <v>336</v>
      </c>
      <c r="I1114" s="1"/>
      <c r="J1114" s="32">
        <f t="shared" si="441"/>
        <v>8612.5</v>
      </c>
      <c r="K1114" s="32">
        <f t="shared" si="441"/>
        <v>-7976.9</v>
      </c>
      <c r="L1114" s="32">
        <f t="shared" si="441"/>
        <v>0</v>
      </c>
      <c r="M1114" s="32">
        <f t="shared" si="441"/>
        <v>0</v>
      </c>
      <c r="N1114" s="32">
        <f t="shared" si="441"/>
        <v>635.6</v>
      </c>
      <c r="O1114" s="32">
        <f t="shared" si="441"/>
        <v>0</v>
      </c>
      <c r="P1114" s="32">
        <f t="shared" si="441"/>
        <v>0</v>
      </c>
      <c r="Q1114" s="32">
        <f t="shared" si="441"/>
        <v>0</v>
      </c>
      <c r="R1114" s="32">
        <f t="shared" si="441"/>
        <v>0</v>
      </c>
      <c r="S1114" s="12"/>
      <c r="T1114" s="13"/>
    </row>
    <row r="1115" spans="1:20" s="19" customFormat="1" ht="17.25" hidden="1" customHeight="1">
      <c r="A1115" s="122" t="s">
        <v>177</v>
      </c>
      <c r="B1115" s="80" t="s">
        <v>265</v>
      </c>
      <c r="C1115" s="80" t="s">
        <v>237</v>
      </c>
      <c r="D1115" s="87" t="s">
        <v>111</v>
      </c>
      <c r="E1115" s="28" t="s">
        <v>277</v>
      </c>
      <c r="F1115" s="29" t="s">
        <v>114</v>
      </c>
      <c r="G1115" s="29" t="s">
        <v>326</v>
      </c>
      <c r="H1115" s="1" t="s">
        <v>336</v>
      </c>
      <c r="I1115" s="204" t="s">
        <v>178</v>
      </c>
      <c r="J1115" s="34">
        <f t="shared" si="441"/>
        <v>8612.5</v>
      </c>
      <c r="K1115" s="34">
        <f t="shared" si="441"/>
        <v>-7976.9</v>
      </c>
      <c r="L1115" s="34">
        <f t="shared" si="441"/>
        <v>0</v>
      </c>
      <c r="M1115" s="34">
        <f t="shared" si="441"/>
        <v>0</v>
      </c>
      <c r="N1115" s="34">
        <f t="shared" si="441"/>
        <v>635.6</v>
      </c>
      <c r="O1115" s="34">
        <f t="shared" si="441"/>
        <v>0</v>
      </c>
      <c r="P1115" s="34">
        <f t="shared" si="441"/>
        <v>0</v>
      </c>
      <c r="Q1115" s="34">
        <f t="shared" si="441"/>
        <v>0</v>
      </c>
      <c r="R1115" s="34">
        <f t="shared" si="441"/>
        <v>0</v>
      </c>
      <c r="S1115" s="12"/>
      <c r="T1115" s="13"/>
    </row>
    <row r="1116" spans="1:20" s="85" customFormat="1" ht="18" hidden="1" customHeight="1">
      <c r="A1116" s="126" t="s">
        <v>179</v>
      </c>
      <c r="B1116" s="207" t="s">
        <v>265</v>
      </c>
      <c r="C1116" s="207" t="s">
        <v>237</v>
      </c>
      <c r="D1116" s="208" t="s">
        <v>111</v>
      </c>
      <c r="E1116" s="209" t="s">
        <v>277</v>
      </c>
      <c r="F1116" s="210" t="s">
        <v>114</v>
      </c>
      <c r="G1116" s="210" t="s">
        <v>326</v>
      </c>
      <c r="H1116" s="211" t="s">
        <v>336</v>
      </c>
      <c r="I1116" s="212" t="s">
        <v>180</v>
      </c>
      <c r="J1116" s="42">
        <f>SUM(J1117:J1121)</f>
        <v>8612.5</v>
      </c>
      <c r="K1116" s="42">
        <f>SUM(K1117:K1121)</f>
        <v>-7976.9</v>
      </c>
      <c r="L1116" s="42">
        <f t="shared" ref="L1116:R1116" si="442">SUM(L1117:L1121)</f>
        <v>0</v>
      </c>
      <c r="M1116" s="42">
        <f t="shared" si="442"/>
        <v>0</v>
      </c>
      <c r="N1116" s="42">
        <f t="shared" si="442"/>
        <v>635.6</v>
      </c>
      <c r="O1116" s="42">
        <f t="shared" si="442"/>
        <v>0</v>
      </c>
      <c r="P1116" s="42">
        <f t="shared" si="442"/>
        <v>0</v>
      </c>
      <c r="Q1116" s="42">
        <f t="shared" si="442"/>
        <v>0</v>
      </c>
      <c r="R1116" s="42">
        <f t="shared" si="442"/>
        <v>0</v>
      </c>
      <c r="S1116" s="12"/>
      <c r="T1116" s="13"/>
    </row>
    <row r="1117" spans="1:20" s="14" customFormat="1" ht="36.75" hidden="1" customHeight="1">
      <c r="A1117" s="4"/>
      <c r="B1117" s="5"/>
      <c r="C1117" s="5"/>
      <c r="D1117" s="6"/>
      <c r="E1117" s="7"/>
      <c r="F1117" s="8"/>
      <c r="G1117" s="8"/>
      <c r="H1117" s="9"/>
      <c r="I1117" s="10"/>
      <c r="J1117" s="11">
        <f>340.2+390</f>
        <v>730.2</v>
      </c>
      <c r="K1117" s="11">
        <f>-201.2-49</f>
        <v>-250.2</v>
      </c>
      <c r="L1117" s="11"/>
      <c r="M1117" s="11"/>
      <c r="N1117" s="2">
        <f>SUM(J1117:M1117)</f>
        <v>480.00000000000006</v>
      </c>
      <c r="O1117" s="11"/>
      <c r="P1117" s="11"/>
      <c r="Q1117" s="11"/>
      <c r="R1117" s="2"/>
      <c r="S1117" s="12"/>
      <c r="T1117" s="13"/>
    </row>
    <row r="1118" spans="1:20" s="14" customFormat="1" ht="25.5" hidden="1" customHeight="1">
      <c r="A1118" s="4"/>
      <c r="B1118" s="5"/>
      <c r="C1118" s="5"/>
      <c r="D1118" s="6"/>
      <c r="E1118" s="7"/>
      <c r="F1118" s="8"/>
      <c r="G1118" s="8"/>
      <c r="H1118" s="9"/>
      <c r="I1118" s="10"/>
      <c r="J1118" s="11">
        <f>64.7+2500+844.3</f>
        <v>3409</v>
      </c>
      <c r="K1118" s="11">
        <f>-64.7-844.3-1625.2-874.8</f>
        <v>-3409</v>
      </c>
      <c r="L1118" s="11"/>
      <c r="M1118" s="11"/>
      <c r="N1118" s="2">
        <f>SUM(J1118:M1118)</f>
        <v>0</v>
      </c>
      <c r="O1118" s="11"/>
      <c r="P1118" s="11"/>
      <c r="Q1118" s="11"/>
      <c r="R1118" s="2"/>
      <c r="S1118" s="12"/>
      <c r="T1118" s="13"/>
    </row>
    <row r="1119" spans="1:20" s="14" customFormat="1" ht="15.75" hidden="1" customHeight="1">
      <c r="A1119" s="4"/>
      <c r="B1119" s="5"/>
      <c r="C1119" s="5"/>
      <c r="D1119" s="6"/>
      <c r="E1119" s="7"/>
      <c r="F1119" s="8"/>
      <c r="G1119" s="8"/>
      <c r="H1119" s="9"/>
      <c r="I1119" s="10"/>
      <c r="J1119" s="11">
        <v>106.6</v>
      </c>
      <c r="K1119" s="11"/>
      <c r="L1119" s="11"/>
      <c r="M1119" s="11"/>
      <c r="N1119" s="2">
        <f>SUM(J1119:M1119)</f>
        <v>106.6</v>
      </c>
      <c r="O1119" s="11"/>
      <c r="P1119" s="11"/>
      <c r="Q1119" s="11"/>
      <c r="R1119" s="2"/>
      <c r="S1119" s="12"/>
      <c r="T1119" s="13"/>
    </row>
    <row r="1120" spans="1:20" s="14" customFormat="1" ht="15" hidden="1" customHeight="1">
      <c r="A1120" s="4"/>
      <c r="B1120" s="5"/>
      <c r="C1120" s="5"/>
      <c r="D1120" s="6"/>
      <c r="E1120" s="7"/>
      <c r="F1120" s="8"/>
      <c r="G1120" s="8"/>
      <c r="H1120" s="9"/>
      <c r="I1120" s="10"/>
      <c r="J1120" s="11">
        <v>49</v>
      </c>
      <c r="K1120" s="11"/>
      <c r="L1120" s="11"/>
      <c r="M1120" s="11"/>
      <c r="N1120" s="2">
        <f>SUM(J1120:M1120)</f>
        <v>49</v>
      </c>
      <c r="O1120" s="11"/>
      <c r="P1120" s="11"/>
      <c r="Q1120" s="11"/>
      <c r="R1120" s="2"/>
      <c r="S1120" s="12"/>
      <c r="T1120" s="13"/>
    </row>
    <row r="1121" spans="1:20" s="14" customFormat="1" ht="15" hidden="1" customHeight="1">
      <c r="A1121" s="4"/>
      <c r="B1121" s="5"/>
      <c r="C1121" s="5"/>
      <c r="D1121" s="6"/>
      <c r="E1121" s="7"/>
      <c r="F1121" s="8"/>
      <c r="G1121" s="8"/>
      <c r="H1121" s="9"/>
      <c r="I1121" s="10"/>
      <c r="J1121" s="11">
        <v>4317.7</v>
      </c>
      <c r="K1121" s="11">
        <v>-4317.7</v>
      </c>
      <c r="L1121" s="11"/>
      <c r="M1121" s="11"/>
      <c r="N1121" s="2">
        <f>SUM(J1121:M1121)</f>
        <v>0</v>
      </c>
      <c r="O1121" s="11"/>
      <c r="P1121" s="11"/>
      <c r="Q1121" s="11"/>
      <c r="R1121" s="2"/>
      <c r="S1121" s="12"/>
      <c r="T1121" s="13"/>
    </row>
    <row r="1122" spans="1:20" s="19" customFormat="1" ht="25.5" hidden="1" customHeight="1">
      <c r="A1122" s="213" t="s">
        <v>57</v>
      </c>
      <c r="B1122" s="177" t="s">
        <v>265</v>
      </c>
      <c r="C1122" s="177" t="s">
        <v>237</v>
      </c>
      <c r="D1122" s="178" t="s">
        <v>111</v>
      </c>
      <c r="E1122" s="178" t="s">
        <v>61</v>
      </c>
      <c r="F1122" s="179" t="s">
        <v>114</v>
      </c>
      <c r="G1122" s="179" t="s">
        <v>326</v>
      </c>
      <c r="H1122" s="180" t="s">
        <v>327</v>
      </c>
      <c r="I1122" s="180"/>
      <c r="J1122" s="181">
        <f t="shared" ref="J1122:R1124" si="443">J1123</f>
        <v>0</v>
      </c>
      <c r="K1122" s="181">
        <f t="shared" si="443"/>
        <v>0</v>
      </c>
      <c r="L1122" s="181">
        <f t="shared" si="443"/>
        <v>0</v>
      </c>
      <c r="M1122" s="181">
        <f t="shared" si="443"/>
        <v>0</v>
      </c>
      <c r="N1122" s="181">
        <f t="shared" si="443"/>
        <v>0</v>
      </c>
      <c r="O1122" s="181">
        <f t="shared" si="443"/>
        <v>0</v>
      </c>
      <c r="P1122" s="181">
        <f t="shared" si="443"/>
        <v>0</v>
      </c>
      <c r="Q1122" s="181">
        <f t="shared" si="443"/>
        <v>0</v>
      </c>
      <c r="R1122" s="181">
        <f t="shared" si="443"/>
        <v>0</v>
      </c>
      <c r="S1122" s="12"/>
      <c r="T1122" s="13"/>
    </row>
    <row r="1123" spans="1:20" s="19" customFormat="1" ht="15" hidden="1" customHeight="1">
      <c r="A1123" s="82" t="s">
        <v>58</v>
      </c>
      <c r="B1123" s="80" t="s">
        <v>265</v>
      </c>
      <c r="C1123" s="80" t="s">
        <v>237</v>
      </c>
      <c r="D1123" s="87" t="s">
        <v>111</v>
      </c>
      <c r="E1123" s="28" t="s">
        <v>61</v>
      </c>
      <c r="F1123" s="29" t="s">
        <v>114</v>
      </c>
      <c r="G1123" s="29" t="s">
        <v>326</v>
      </c>
      <c r="H1123" s="1" t="s">
        <v>59</v>
      </c>
      <c r="I1123" s="204"/>
      <c r="J1123" s="34">
        <f t="shared" si="443"/>
        <v>0</v>
      </c>
      <c r="K1123" s="34">
        <f t="shared" si="443"/>
        <v>0</v>
      </c>
      <c r="L1123" s="34">
        <f t="shared" si="443"/>
        <v>0</v>
      </c>
      <c r="M1123" s="34">
        <f t="shared" si="443"/>
        <v>0</v>
      </c>
      <c r="N1123" s="34">
        <f t="shared" si="443"/>
        <v>0</v>
      </c>
      <c r="O1123" s="34">
        <f t="shared" si="443"/>
        <v>0</v>
      </c>
      <c r="P1123" s="34">
        <f t="shared" si="443"/>
        <v>0</v>
      </c>
      <c r="Q1123" s="34">
        <f t="shared" si="443"/>
        <v>0</v>
      </c>
      <c r="R1123" s="34">
        <f t="shared" si="443"/>
        <v>0</v>
      </c>
      <c r="S1123" s="12"/>
      <c r="T1123" s="13"/>
    </row>
    <row r="1124" spans="1:20" s="15" customFormat="1" ht="26.25" hidden="1" customHeight="1">
      <c r="A1124" s="122" t="s">
        <v>177</v>
      </c>
      <c r="B1124" s="16" t="s">
        <v>265</v>
      </c>
      <c r="C1124" s="16" t="s">
        <v>237</v>
      </c>
      <c r="D1124" s="17" t="s">
        <v>111</v>
      </c>
      <c r="E1124" s="17" t="s">
        <v>61</v>
      </c>
      <c r="F1124" s="188" t="s">
        <v>114</v>
      </c>
      <c r="G1124" s="188" t="s">
        <v>326</v>
      </c>
      <c r="H1124" s="3" t="s">
        <v>59</v>
      </c>
      <c r="I1124" s="3" t="s">
        <v>178</v>
      </c>
      <c r="J1124" s="33">
        <f t="shared" si="443"/>
        <v>0</v>
      </c>
      <c r="K1124" s="33">
        <f t="shared" si="443"/>
        <v>0</v>
      </c>
      <c r="L1124" s="33">
        <f t="shared" si="443"/>
        <v>0</v>
      </c>
      <c r="M1124" s="33">
        <f t="shared" si="443"/>
        <v>0</v>
      </c>
      <c r="N1124" s="33">
        <f t="shared" si="443"/>
        <v>0</v>
      </c>
      <c r="O1124" s="33">
        <f t="shared" si="443"/>
        <v>0</v>
      </c>
      <c r="P1124" s="33">
        <f t="shared" si="443"/>
        <v>0</v>
      </c>
      <c r="Q1124" s="33">
        <f t="shared" si="443"/>
        <v>0</v>
      </c>
      <c r="R1124" s="33">
        <f t="shared" si="443"/>
        <v>0</v>
      </c>
      <c r="S1124" s="12"/>
      <c r="T1124" s="13"/>
    </row>
    <row r="1125" spans="1:20" s="26" customFormat="1" ht="12.75" hidden="1" customHeight="1">
      <c r="A1125" s="126" t="s">
        <v>179</v>
      </c>
      <c r="B1125" s="190" t="s">
        <v>265</v>
      </c>
      <c r="C1125" s="190" t="s">
        <v>237</v>
      </c>
      <c r="D1125" s="191" t="s">
        <v>111</v>
      </c>
      <c r="E1125" s="191" t="s">
        <v>61</v>
      </c>
      <c r="F1125" s="192" t="s">
        <v>114</v>
      </c>
      <c r="G1125" s="192" t="s">
        <v>326</v>
      </c>
      <c r="H1125" s="193" t="s">
        <v>59</v>
      </c>
      <c r="I1125" s="193" t="s">
        <v>180</v>
      </c>
      <c r="J1125" s="41">
        <f t="shared" ref="J1125:R1125" si="444">J1126+J1127+J1128</f>
        <v>0</v>
      </c>
      <c r="K1125" s="41">
        <f t="shared" si="444"/>
        <v>0</v>
      </c>
      <c r="L1125" s="41">
        <f t="shared" si="444"/>
        <v>0</v>
      </c>
      <c r="M1125" s="41">
        <f t="shared" si="444"/>
        <v>0</v>
      </c>
      <c r="N1125" s="41">
        <f t="shared" si="444"/>
        <v>0</v>
      </c>
      <c r="O1125" s="41">
        <f t="shared" si="444"/>
        <v>0</v>
      </c>
      <c r="P1125" s="41">
        <f t="shared" si="444"/>
        <v>0</v>
      </c>
      <c r="Q1125" s="41">
        <f t="shared" si="444"/>
        <v>0</v>
      </c>
      <c r="R1125" s="41">
        <f t="shared" si="444"/>
        <v>0</v>
      </c>
      <c r="S1125" s="12"/>
      <c r="T1125" s="13"/>
    </row>
    <row r="1126" spans="1:20" s="14" customFormat="1" ht="13.5" hidden="1" customHeight="1">
      <c r="A1126" s="276" t="s">
        <v>92</v>
      </c>
      <c r="B1126" s="38"/>
      <c r="C1126" s="38"/>
      <c r="D1126" s="39"/>
      <c r="E1126" s="39"/>
      <c r="F1126" s="194"/>
      <c r="G1126" s="194"/>
      <c r="H1126" s="195"/>
      <c r="I1126" s="195" t="s">
        <v>290</v>
      </c>
      <c r="J1126" s="2"/>
      <c r="K1126" s="2"/>
      <c r="L1126" s="2"/>
      <c r="M1126" s="2"/>
      <c r="N1126" s="2">
        <f>SUM(J1126:M1126)</f>
        <v>0</v>
      </c>
      <c r="O1126" s="2"/>
      <c r="P1126" s="2"/>
      <c r="Q1126" s="2"/>
      <c r="R1126" s="2">
        <f t="shared" ref="R1126:R1128" si="445">N1126+Q1126</f>
        <v>0</v>
      </c>
      <c r="S1126" s="12"/>
      <c r="T1126" s="13"/>
    </row>
    <row r="1127" spans="1:20" s="14" customFormat="1" ht="13.5" hidden="1" customHeight="1">
      <c r="A1127" s="276" t="s">
        <v>93</v>
      </c>
      <c r="B1127" s="38"/>
      <c r="C1127" s="38"/>
      <c r="D1127" s="39"/>
      <c r="E1127" s="39"/>
      <c r="F1127" s="194"/>
      <c r="G1127" s="194"/>
      <c r="H1127" s="195"/>
      <c r="I1127" s="195" t="s">
        <v>290</v>
      </c>
      <c r="J1127" s="2"/>
      <c r="K1127" s="2"/>
      <c r="L1127" s="2"/>
      <c r="M1127" s="2"/>
      <c r="N1127" s="2">
        <f>SUM(J1127:M1127)</f>
        <v>0</v>
      </c>
      <c r="O1127" s="2"/>
      <c r="P1127" s="2"/>
      <c r="Q1127" s="2"/>
      <c r="R1127" s="2">
        <f t="shared" si="445"/>
        <v>0</v>
      </c>
      <c r="S1127" s="12"/>
      <c r="T1127" s="13"/>
    </row>
    <row r="1128" spans="1:20" s="14" customFormat="1" ht="13.5" hidden="1" customHeight="1">
      <c r="A1128" s="276" t="s">
        <v>288</v>
      </c>
      <c r="B1128" s="38"/>
      <c r="C1128" s="38"/>
      <c r="D1128" s="39"/>
      <c r="E1128" s="39"/>
      <c r="F1128" s="194"/>
      <c r="G1128" s="194"/>
      <c r="H1128" s="195"/>
      <c r="I1128" s="195" t="s">
        <v>290</v>
      </c>
      <c r="J1128" s="2"/>
      <c r="K1128" s="2"/>
      <c r="L1128" s="2"/>
      <c r="M1128" s="2"/>
      <c r="N1128" s="2">
        <f>SUM(J1128:M1128)</f>
        <v>0</v>
      </c>
      <c r="O1128" s="2"/>
      <c r="P1128" s="2"/>
      <c r="Q1128" s="2"/>
      <c r="R1128" s="2">
        <f t="shared" si="445"/>
        <v>0</v>
      </c>
      <c r="S1128" s="12"/>
      <c r="T1128" s="13"/>
    </row>
    <row r="1129" spans="1:20" ht="16.5" customHeight="1">
      <c r="A1129" s="76" t="s">
        <v>295</v>
      </c>
      <c r="B1129" s="77" t="s">
        <v>265</v>
      </c>
      <c r="C1129" s="77" t="s">
        <v>194</v>
      </c>
      <c r="D1129" s="77"/>
      <c r="E1129" s="349"/>
      <c r="F1129" s="350"/>
      <c r="G1129" s="350"/>
      <c r="H1129" s="351"/>
      <c r="I1129" s="77"/>
      <c r="J1129" s="173">
        <f t="shared" ref="J1129:R1133" si="446">J1130</f>
        <v>171.9</v>
      </c>
      <c r="K1129" s="173">
        <f t="shared" si="446"/>
        <v>-20</v>
      </c>
      <c r="L1129" s="173">
        <f t="shared" si="446"/>
        <v>0</v>
      </c>
      <c r="M1129" s="173">
        <f t="shared" si="446"/>
        <v>0</v>
      </c>
      <c r="N1129" s="173">
        <f t="shared" si="446"/>
        <v>151.9</v>
      </c>
      <c r="O1129" s="173">
        <f t="shared" si="446"/>
        <v>0</v>
      </c>
      <c r="P1129" s="173">
        <f t="shared" si="446"/>
        <v>0</v>
      </c>
      <c r="Q1129" s="173">
        <f t="shared" si="446"/>
        <v>0</v>
      </c>
      <c r="R1129" s="173">
        <f t="shared" si="446"/>
        <v>127.30000000000001</v>
      </c>
      <c r="S1129" s="12"/>
      <c r="T1129" s="13"/>
    </row>
    <row r="1130" spans="1:20" ht="16.5" customHeight="1">
      <c r="A1130" s="76" t="s">
        <v>296</v>
      </c>
      <c r="B1130" s="77" t="s">
        <v>265</v>
      </c>
      <c r="C1130" s="77" t="s">
        <v>194</v>
      </c>
      <c r="D1130" s="77" t="s">
        <v>194</v>
      </c>
      <c r="E1130" s="349"/>
      <c r="F1130" s="350"/>
      <c r="G1130" s="350"/>
      <c r="H1130" s="351"/>
      <c r="I1130" s="77"/>
      <c r="J1130" s="173">
        <f t="shared" si="446"/>
        <v>171.9</v>
      </c>
      <c r="K1130" s="173">
        <f t="shared" si="446"/>
        <v>-20</v>
      </c>
      <c r="L1130" s="173">
        <f t="shared" si="446"/>
        <v>0</v>
      </c>
      <c r="M1130" s="173">
        <f t="shared" si="446"/>
        <v>0</v>
      </c>
      <c r="N1130" s="173">
        <f t="shared" si="446"/>
        <v>151.9</v>
      </c>
      <c r="O1130" s="173">
        <f t="shared" si="446"/>
        <v>0</v>
      </c>
      <c r="P1130" s="173">
        <f t="shared" si="446"/>
        <v>0</v>
      </c>
      <c r="Q1130" s="173">
        <f t="shared" si="446"/>
        <v>0</v>
      </c>
      <c r="R1130" s="173">
        <f t="shared" si="446"/>
        <v>127.30000000000001</v>
      </c>
      <c r="S1130" s="12"/>
      <c r="T1130" s="13"/>
    </row>
    <row r="1131" spans="1:20" s="19" customFormat="1" ht="42" customHeight="1">
      <c r="A1131" s="223" t="s">
        <v>453</v>
      </c>
      <c r="B1131" s="77" t="s">
        <v>265</v>
      </c>
      <c r="C1131" s="77" t="s">
        <v>194</v>
      </c>
      <c r="D1131" s="196" t="s">
        <v>194</v>
      </c>
      <c r="E1131" s="22" t="s">
        <v>405</v>
      </c>
      <c r="F1131" s="23" t="s">
        <v>114</v>
      </c>
      <c r="G1131" s="23" t="s">
        <v>326</v>
      </c>
      <c r="H1131" s="24" t="s">
        <v>327</v>
      </c>
      <c r="I1131" s="24"/>
      <c r="J1131" s="35">
        <f t="shared" si="446"/>
        <v>171.9</v>
      </c>
      <c r="K1131" s="35">
        <f t="shared" si="446"/>
        <v>-20</v>
      </c>
      <c r="L1131" s="35">
        <f t="shared" si="446"/>
        <v>0</v>
      </c>
      <c r="M1131" s="35">
        <f t="shared" si="446"/>
        <v>0</v>
      </c>
      <c r="N1131" s="35">
        <f t="shared" si="446"/>
        <v>151.9</v>
      </c>
      <c r="O1131" s="35">
        <f t="shared" si="446"/>
        <v>0</v>
      </c>
      <c r="P1131" s="35">
        <f t="shared" si="446"/>
        <v>0</v>
      </c>
      <c r="Q1131" s="35">
        <f t="shared" si="446"/>
        <v>0</v>
      </c>
      <c r="R1131" s="35">
        <f t="shared" si="446"/>
        <v>127.30000000000001</v>
      </c>
      <c r="S1131" s="12"/>
      <c r="T1131" s="13"/>
    </row>
    <row r="1132" spans="1:20" s="19" customFormat="1" ht="24" customHeight="1">
      <c r="A1132" s="79" t="s">
        <v>337</v>
      </c>
      <c r="B1132" s="80" t="s">
        <v>265</v>
      </c>
      <c r="C1132" s="80" t="s">
        <v>194</v>
      </c>
      <c r="D1132" s="87" t="s">
        <v>194</v>
      </c>
      <c r="E1132" s="28" t="s">
        <v>405</v>
      </c>
      <c r="F1132" s="29" t="s">
        <v>114</v>
      </c>
      <c r="G1132" s="29" t="s">
        <v>326</v>
      </c>
      <c r="H1132" s="1" t="s">
        <v>338</v>
      </c>
      <c r="I1132" s="18"/>
      <c r="J1132" s="32">
        <f t="shared" si="446"/>
        <v>171.9</v>
      </c>
      <c r="K1132" s="32">
        <f t="shared" si="446"/>
        <v>-20</v>
      </c>
      <c r="L1132" s="32">
        <f t="shared" si="446"/>
        <v>0</v>
      </c>
      <c r="M1132" s="32">
        <f t="shared" si="446"/>
        <v>0</v>
      </c>
      <c r="N1132" s="32">
        <f t="shared" si="446"/>
        <v>151.9</v>
      </c>
      <c r="O1132" s="32">
        <f t="shared" si="446"/>
        <v>0</v>
      </c>
      <c r="P1132" s="32">
        <f t="shared" si="446"/>
        <v>0</v>
      </c>
      <c r="Q1132" s="32">
        <f t="shared" si="446"/>
        <v>0</v>
      </c>
      <c r="R1132" s="32">
        <f t="shared" si="446"/>
        <v>127.30000000000001</v>
      </c>
      <c r="S1132" s="12"/>
      <c r="T1132" s="13"/>
    </row>
    <row r="1133" spans="1:20" s="19" customFormat="1" ht="24.75" customHeight="1">
      <c r="A1133" s="20" t="s">
        <v>132</v>
      </c>
      <c r="B1133" s="80" t="s">
        <v>265</v>
      </c>
      <c r="C1133" s="80" t="s">
        <v>194</v>
      </c>
      <c r="D1133" s="87" t="s">
        <v>194</v>
      </c>
      <c r="E1133" s="28" t="s">
        <v>405</v>
      </c>
      <c r="F1133" s="29" t="s">
        <v>114</v>
      </c>
      <c r="G1133" s="29" t="s">
        <v>326</v>
      </c>
      <c r="H1133" s="1" t="s">
        <v>338</v>
      </c>
      <c r="I1133" s="18">
        <v>200</v>
      </c>
      <c r="J1133" s="32">
        <f t="shared" si="446"/>
        <v>171.9</v>
      </c>
      <c r="K1133" s="32">
        <f t="shared" si="446"/>
        <v>-20</v>
      </c>
      <c r="L1133" s="32">
        <f t="shared" si="446"/>
        <v>0</v>
      </c>
      <c r="M1133" s="32">
        <f t="shared" si="446"/>
        <v>0</v>
      </c>
      <c r="N1133" s="32">
        <f t="shared" si="446"/>
        <v>151.9</v>
      </c>
      <c r="O1133" s="32">
        <f t="shared" si="446"/>
        <v>0</v>
      </c>
      <c r="P1133" s="32">
        <f t="shared" si="446"/>
        <v>0</v>
      </c>
      <c r="Q1133" s="32">
        <f t="shared" si="446"/>
        <v>0</v>
      </c>
      <c r="R1133" s="32">
        <f t="shared" si="446"/>
        <v>127.30000000000001</v>
      </c>
      <c r="S1133" s="12"/>
      <c r="T1133" s="13"/>
    </row>
    <row r="1134" spans="1:20" s="26" customFormat="1" ht="22.5" customHeight="1">
      <c r="A1134" s="189" t="s">
        <v>134</v>
      </c>
      <c r="B1134" s="207" t="s">
        <v>265</v>
      </c>
      <c r="C1134" s="207" t="s">
        <v>194</v>
      </c>
      <c r="D1134" s="208" t="s">
        <v>194</v>
      </c>
      <c r="E1134" s="209" t="s">
        <v>405</v>
      </c>
      <c r="F1134" s="210" t="s">
        <v>114</v>
      </c>
      <c r="G1134" s="210" t="s">
        <v>326</v>
      </c>
      <c r="H1134" s="211" t="s">
        <v>338</v>
      </c>
      <c r="I1134" s="62">
        <v>240</v>
      </c>
      <c r="J1134" s="205">
        <f>J1135+J1136</f>
        <v>171.9</v>
      </c>
      <c r="K1134" s="205">
        <f>K1135+K1136</f>
        <v>-20</v>
      </c>
      <c r="L1134" s="205">
        <f t="shared" ref="L1134:R1134" si="447">L1135+L1136</f>
        <v>0</v>
      </c>
      <c r="M1134" s="205">
        <f t="shared" si="447"/>
        <v>0</v>
      </c>
      <c r="N1134" s="205">
        <f t="shared" si="447"/>
        <v>151.9</v>
      </c>
      <c r="O1134" s="205">
        <f t="shared" si="447"/>
        <v>0</v>
      </c>
      <c r="P1134" s="205">
        <f t="shared" si="447"/>
        <v>0</v>
      </c>
      <c r="Q1134" s="205">
        <f t="shared" si="447"/>
        <v>0</v>
      </c>
      <c r="R1134" s="205">
        <f t="shared" si="447"/>
        <v>127.30000000000001</v>
      </c>
      <c r="S1134" s="12"/>
      <c r="T1134" s="13"/>
    </row>
    <row r="1135" spans="1:20" s="14" customFormat="1" ht="15" hidden="1" customHeight="1">
      <c r="A1135" s="4" t="s">
        <v>96</v>
      </c>
      <c r="B1135" s="5"/>
      <c r="C1135" s="5"/>
      <c r="D1135" s="6"/>
      <c r="E1135" s="7"/>
      <c r="F1135" s="8"/>
      <c r="G1135" s="8"/>
      <c r="H1135" s="9"/>
      <c r="I1135" s="246"/>
      <c r="J1135" s="2">
        <v>140</v>
      </c>
      <c r="K1135" s="2">
        <v>-20</v>
      </c>
      <c r="L1135" s="2"/>
      <c r="M1135" s="2"/>
      <c r="N1135" s="2">
        <f>SUM(J1135:M1135)</f>
        <v>120</v>
      </c>
      <c r="O1135" s="2"/>
      <c r="P1135" s="2"/>
      <c r="Q1135" s="2"/>
      <c r="R1135" s="2">
        <v>92.2</v>
      </c>
      <c r="S1135" s="12"/>
      <c r="T1135" s="13"/>
    </row>
    <row r="1136" spans="1:20" s="14" customFormat="1" ht="16.5" hidden="1" customHeight="1">
      <c r="A1136" s="4" t="s">
        <v>97</v>
      </c>
      <c r="B1136" s="5"/>
      <c r="C1136" s="5"/>
      <c r="D1136" s="6"/>
      <c r="E1136" s="7"/>
      <c r="F1136" s="8"/>
      <c r="G1136" s="8"/>
      <c r="H1136" s="9"/>
      <c r="I1136" s="246"/>
      <c r="J1136" s="2">
        <v>31.9</v>
      </c>
      <c r="K1136" s="2"/>
      <c r="L1136" s="2"/>
      <c r="M1136" s="2"/>
      <c r="N1136" s="2">
        <f>SUM(J1136:M1136)</f>
        <v>31.9</v>
      </c>
      <c r="O1136" s="2"/>
      <c r="P1136" s="2"/>
      <c r="Q1136" s="2"/>
      <c r="R1136" s="2">
        <v>35.1</v>
      </c>
      <c r="S1136" s="12"/>
      <c r="T1136" s="13"/>
    </row>
    <row r="1137" spans="1:20" ht="19.5" customHeight="1">
      <c r="A1137" s="76" t="s">
        <v>206</v>
      </c>
      <c r="B1137" s="77" t="s">
        <v>265</v>
      </c>
      <c r="C1137" s="77" t="s">
        <v>198</v>
      </c>
      <c r="D1137" s="77"/>
      <c r="E1137" s="349"/>
      <c r="F1137" s="350"/>
      <c r="G1137" s="350"/>
      <c r="H1137" s="351"/>
      <c r="I1137" s="77"/>
      <c r="J1137" s="173">
        <f t="shared" ref="J1137:R1137" si="448">J1138+J1230+J1248</f>
        <v>20279.099999999999</v>
      </c>
      <c r="K1137" s="173">
        <f t="shared" si="448"/>
        <v>-1286.3000000000006</v>
      </c>
      <c r="L1137" s="173">
        <f t="shared" si="448"/>
        <v>-225</v>
      </c>
      <c r="M1137" s="173">
        <f t="shared" si="448"/>
        <v>22451.1</v>
      </c>
      <c r="N1137" s="173">
        <f t="shared" si="448"/>
        <v>41218.899999999994</v>
      </c>
      <c r="O1137" s="173">
        <f t="shared" si="448"/>
        <v>0</v>
      </c>
      <c r="P1137" s="173">
        <f t="shared" si="448"/>
        <v>0</v>
      </c>
      <c r="Q1137" s="173">
        <f t="shared" si="448"/>
        <v>0</v>
      </c>
      <c r="R1137" s="173">
        <f t="shared" si="448"/>
        <v>39010.699999999997</v>
      </c>
      <c r="S1137" s="12"/>
      <c r="T1137" s="13"/>
    </row>
    <row r="1138" spans="1:20" ht="21" customHeight="1">
      <c r="A1138" s="83" t="s">
        <v>207</v>
      </c>
      <c r="B1138" s="77" t="s">
        <v>265</v>
      </c>
      <c r="C1138" s="77" t="s">
        <v>198</v>
      </c>
      <c r="D1138" s="77" t="s">
        <v>123</v>
      </c>
      <c r="E1138" s="349"/>
      <c r="F1138" s="350"/>
      <c r="G1138" s="350"/>
      <c r="H1138" s="351"/>
      <c r="I1138" s="77"/>
      <c r="J1138" s="173">
        <f t="shared" ref="J1138:R1138" si="449">J1139+J1180</f>
        <v>8189.4</v>
      </c>
      <c r="K1138" s="173">
        <f t="shared" si="449"/>
        <v>-1269.9000000000001</v>
      </c>
      <c r="L1138" s="173">
        <f t="shared" si="449"/>
        <v>-225</v>
      </c>
      <c r="M1138" s="173">
        <f t="shared" si="449"/>
        <v>0</v>
      </c>
      <c r="N1138" s="173">
        <f t="shared" si="449"/>
        <v>6694.5</v>
      </c>
      <c r="O1138" s="173">
        <f t="shared" si="449"/>
        <v>0</v>
      </c>
      <c r="P1138" s="173">
        <f t="shared" si="449"/>
        <v>0</v>
      </c>
      <c r="Q1138" s="173">
        <f t="shared" si="449"/>
        <v>0</v>
      </c>
      <c r="R1138" s="173">
        <f t="shared" si="449"/>
        <v>5621</v>
      </c>
      <c r="S1138" s="12"/>
      <c r="T1138" s="13"/>
    </row>
    <row r="1139" spans="1:20" s="19" customFormat="1" ht="54.6" customHeight="1">
      <c r="A1139" s="223" t="s">
        <v>454</v>
      </c>
      <c r="B1139" s="177" t="s">
        <v>265</v>
      </c>
      <c r="C1139" s="177" t="s">
        <v>198</v>
      </c>
      <c r="D1139" s="178" t="s">
        <v>123</v>
      </c>
      <c r="E1139" s="22" t="s">
        <v>281</v>
      </c>
      <c r="F1139" s="23" t="s">
        <v>114</v>
      </c>
      <c r="G1139" s="23" t="s">
        <v>326</v>
      </c>
      <c r="H1139" s="24" t="s">
        <v>327</v>
      </c>
      <c r="I1139" s="24"/>
      <c r="J1139" s="35">
        <f t="shared" ref="J1139:R1139" si="450">J1140+J1159+J1176</f>
        <v>832.8</v>
      </c>
      <c r="K1139" s="35">
        <f t="shared" si="450"/>
        <v>36</v>
      </c>
      <c r="L1139" s="35">
        <f t="shared" si="450"/>
        <v>0</v>
      </c>
      <c r="M1139" s="35">
        <f t="shared" si="450"/>
        <v>0</v>
      </c>
      <c r="N1139" s="35">
        <f t="shared" si="450"/>
        <v>868.8</v>
      </c>
      <c r="O1139" s="35">
        <f t="shared" si="450"/>
        <v>0</v>
      </c>
      <c r="P1139" s="35">
        <f t="shared" si="450"/>
        <v>0</v>
      </c>
      <c r="Q1139" s="35">
        <f t="shared" si="450"/>
        <v>0</v>
      </c>
      <c r="R1139" s="35">
        <f t="shared" si="450"/>
        <v>904.9</v>
      </c>
      <c r="S1139" s="12"/>
      <c r="T1139" s="13"/>
    </row>
    <row r="1140" spans="1:20" s="19" customFormat="1" ht="19.5" customHeight="1">
      <c r="A1140" s="20" t="s">
        <v>300</v>
      </c>
      <c r="B1140" s="80" t="s">
        <v>265</v>
      </c>
      <c r="C1140" s="80" t="s">
        <v>198</v>
      </c>
      <c r="D1140" s="87" t="s">
        <v>123</v>
      </c>
      <c r="E1140" s="28" t="s">
        <v>281</v>
      </c>
      <c r="F1140" s="29" t="s">
        <v>114</v>
      </c>
      <c r="G1140" s="29" t="s">
        <v>326</v>
      </c>
      <c r="H1140" s="1" t="s">
        <v>356</v>
      </c>
      <c r="I1140" s="18"/>
      <c r="J1140" s="32">
        <f>J1141+J1145+J1153</f>
        <v>302</v>
      </c>
      <c r="K1140" s="32">
        <f>K1141+K1145+K1153</f>
        <v>36</v>
      </c>
      <c r="L1140" s="32">
        <f t="shared" ref="L1140:R1140" si="451">L1141+L1145+L1153</f>
        <v>0</v>
      </c>
      <c r="M1140" s="32">
        <f t="shared" si="451"/>
        <v>0</v>
      </c>
      <c r="N1140" s="32">
        <f t="shared" si="451"/>
        <v>338</v>
      </c>
      <c r="O1140" s="32">
        <f t="shared" si="451"/>
        <v>0</v>
      </c>
      <c r="P1140" s="32">
        <f t="shared" si="451"/>
        <v>0</v>
      </c>
      <c r="Q1140" s="32">
        <f t="shared" si="451"/>
        <v>0</v>
      </c>
      <c r="R1140" s="32">
        <f t="shared" si="451"/>
        <v>317</v>
      </c>
      <c r="S1140" s="12"/>
      <c r="T1140" s="13"/>
    </row>
    <row r="1141" spans="1:20" s="19" customFormat="1" ht="30" customHeight="1">
      <c r="A1141" s="20" t="s">
        <v>132</v>
      </c>
      <c r="B1141" s="80" t="s">
        <v>265</v>
      </c>
      <c r="C1141" s="80" t="s">
        <v>198</v>
      </c>
      <c r="D1141" s="87" t="s">
        <v>123</v>
      </c>
      <c r="E1141" s="28" t="s">
        <v>281</v>
      </c>
      <c r="F1141" s="29" t="s">
        <v>114</v>
      </c>
      <c r="G1141" s="29" t="s">
        <v>326</v>
      </c>
      <c r="H1141" s="1" t="s">
        <v>356</v>
      </c>
      <c r="I1141" s="18">
        <v>200</v>
      </c>
      <c r="J1141" s="32">
        <f t="shared" ref="J1141:R1142" si="452">J1142</f>
        <v>2</v>
      </c>
      <c r="K1141" s="32">
        <f t="shared" si="452"/>
        <v>0</v>
      </c>
      <c r="L1141" s="32">
        <f t="shared" si="452"/>
        <v>0</v>
      </c>
      <c r="M1141" s="32">
        <f t="shared" si="452"/>
        <v>0</v>
      </c>
      <c r="N1141" s="32">
        <f t="shared" si="452"/>
        <v>2</v>
      </c>
      <c r="O1141" s="32">
        <f t="shared" si="452"/>
        <v>0</v>
      </c>
      <c r="P1141" s="32">
        <f t="shared" si="452"/>
        <v>0</v>
      </c>
      <c r="Q1141" s="32">
        <f t="shared" si="452"/>
        <v>0</v>
      </c>
      <c r="R1141" s="32">
        <f t="shared" si="452"/>
        <v>3</v>
      </c>
      <c r="S1141" s="12"/>
      <c r="T1141" s="13"/>
    </row>
    <row r="1142" spans="1:20" s="26" customFormat="1" ht="29.25" customHeight="1">
      <c r="A1142" s="156" t="s">
        <v>134</v>
      </c>
      <c r="B1142" s="190" t="s">
        <v>265</v>
      </c>
      <c r="C1142" s="190" t="s">
        <v>198</v>
      </c>
      <c r="D1142" s="191" t="s">
        <v>123</v>
      </c>
      <c r="E1142" s="209" t="s">
        <v>281</v>
      </c>
      <c r="F1142" s="210" t="s">
        <v>114</v>
      </c>
      <c r="G1142" s="210" t="s">
        <v>326</v>
      </c>
      <c r="H1142" s="211" t="s">
        <v>356</v>
      </c>
      <c r="I1142" s="62">
        <v>240</v>
      </c>
      <c r="J1142" s="205">
        <f t="shared" si="452"/>
        <v>2</v>
      </c>
      <c r="K1142" s="205">
        <f t="shared" si="452"/>
        <v>0</v>
      </c>
      <c r="L1142" s="205">
        <f t="shared" si="452"/>
        <v>0</v>
      </c>
      <c r="M1142" s="205">
        <f t="shared" si="452"/>
        <v>0</v>
      </c>
      <c r="N1142" s="205">
        <f t="shared" si="452"/>
        <v>2</v>
      </c>
      <c r="O1142" s="205">
        <f t="shared" si="452"/>
        <v>0</v>
      </c>
      <c r="P1142" s="205">
        <f t="shared" si="452"/>
        <v>0</v>
      </c>
      <c r="Q1142" s="205">
        <f t="shared" si="452"/>
        <v>0</v>
      </c>
      <c r="R1142" s="205">
        <f t="shared" si="452"/>
        <v>3</v>
      </c>
      <c r="S1142" s="12"/>
      <c r="T1142" s="13"/>
    </row>
    <row r="1143" spans="1:20" s="26" customFormat="1" ht="23.45" hidden="1" customHeight="1">
      <c r="A1143" s="43" t="s">
        <v>885</v>
      </c>
      <c r="B1143" s="190"/>
      <c r="C1143" s="190"/>
      <c r="D1143" s="191"/>
      <c r="E1143" s="209"/>
      <c r="F1143" s="210"/>
      <c r="G1143" s="210"/>
      <c r="H1143" s="211"/>
      <c r="I1143" s="62"/>
      <c r="J1143" s="205">
        <v>2</v>
      </c>
      <c r="K1143" s="205"/>
      <c r="L1143" s="205"/>
      <c r="M1143" s="205"/>
      <c r="N1143" s="2">
        <f>SUM(J1143:M1143)</f>
        <v>2</v>
      </c>
      <c r="O1143" s="205"/>
      <c r="P1143" s="205"/>
      <c r="Q1143" s="205"/>
      <c r="R1143" s="60">
        <v>3</v>
      </c>
      <c r="S1143" s="12"/>
      <c r="T1143" s="13"/>
    </row>
    <row r="1144" spans="1:20" s="26" customFormat="1" ht="15.75" hidden="1" customHeight="1">
      <c r="A1144" s="43"/>
      <c r="B1144" s="190"/>
      <c r="C1144" s="190"/>
      <c r="D1144" s="191"/>
      <c r="E1144" s="209"/>
      <c r="F1144" s="210"/>
      <c r="G1144" s="210"/>
      <c r="H1144" s="211"/>
      <c r="I1144" s="62"/>
      <c r="J1144" s="205"/>
      <c r="K1144" s="205"/>
      <c r="L1144" s="205"/>
      <c r="M1144" s="205"/>
      <c r="N1144" s="2">
        <f>SUM(J1144:M1144)</f>
        <v>0</v>
      </c>
      <c r="O1144" s="205"/>
      <c r="P1144" s="205"/>
      <c r="Q1144" s="205"/>
      <c r="R1144" s="2"/>
      <c r="S1144" s="12"/>
      <c r="T1144" s="13"/>
    </row>
    <row r="1145" spans="1:20" s="19" customFormat="1" ht="14.25" customHeight="1">
      <c r="A1145" s="20" t="s">
        <v>165</v>
      </c>
      <c r="B1145" s="80" t="s">
        <v>265</v>
      </c>
      <c r="C1145" s="80" t="s">
        <v>198</v>
      </c>
      <c r="D1145" s="87" t="s">
        <v>123</v>
      </c>
      <c r="E1145" s="28" t="s">
        <v>281</v>
      </c>
      <c r="F1145" s="29" t="s">
        <v>114</v>
      </c>
      <c r="G1145" s="29" t="s">
        <v>326</v>
      </c>
      <c r="H1145" s="1" t="s">
        <v>356</v>
      </c>
      <c r="I1145" s="18">
        <v>300</v>
      </c>
      <c r="J1145" s="32">
        <f>J1146+J1150</f>
        <v>39</v>
      </c>
      <c r="K1145" s="32">
        <f>K1146+K1150</f>
        <v>-4</v>
      </c>
      <c r="L1145" s="32">
        <f t="shared" ref="L1145:R1145" si="453">L1146+L1150</f>
        <v>0</v>
      </c>
      <c r="M1145" s="32">
        <f t="shared" si="453"/>
        <v>0</v>
      </c>
      <c r="N1145" s="32">
        <f t="shared" si="453"/>
        <v>35</v>
      </c>
      <c r="O1145" s="32">
        <f t="shared" si="453"/>
        <v>0</v>
      </c>
      <c r="P1145" s="32">
        <f t="shared" si="453"/>
        <v>0</v>
      </c>
      <c r="Q1145" s="32">
        <f t="shared" si="453"/>
        <v>0</v>
      </c>
      <c r="R1145" s="32">
        <f t="shared" si="453"/>
        <v>42</v>
      </c>
      <c r="S1145" s="12"/>
      <c r="T1145" s="13"/>
    </row>
    <row r="1146" spans="1:20" s="26" customFormat="1" ht="22.5" customHeight="1">
      <c r="A1146" s="189" t="s">
        <v>166</v>
      </c>
      <c r="B1146" s="190" t="s">
        <v>265</v>
      </c>
      <c r="C1146" s="190" t="s">
        <v>198</v>
      </c>
      <c r="D1146" s="191" t="s">
        <v>123</v>
      </c>
      <c r="E1146" s="209" t="s">
        <v>281</v>
      </c>
      <c r="F1146" s="210" t="s">
        <v>114</v>
      </c>
      <c r="G1146" s="210" t="s">
        <v>326</v>
      </c>
      <c r="H1146" s="211" t="s">
        <v>356</v>
      </c>
      <c r="I1146" s="62">
        <v>320</v>
      </c>
      <c r="J1146" s="205">
        <f>J1147+J1148+J1149</f>
        <v>24</v>
      </c>
      <c r="K1146" s="205">
        <f>K1147+K1148+K1149</f>
        <v>-4</v>
      </c>
      <c r="L1146" s="205">
        <f t="shared" ref="L1146:R1146" si="454">L1147+L1148+L1149</f>
        <v>0</v>
      </c>
      <c r="M1146" s="205">
        <f t="shared" si="454"/>
        <v>0</v>
      </c>
      <c r="N1146" s="205">
        <f t="shared" si="454"/>
        <v>20</v>
      </c>
      <c r="O1146" s="205">
        <f t="shared" si="454"/>
        <v>0</v>
      </c>
      <c r="P1146" s="205">
        <f t="shared" si="454"/>
        <v>0</v>
      </c>
      <c r="Q1146" s="205">
        <f t="shared" si="454"/>
        <v>0</v>
      </c>
      <c r="R1146" s="205">
        <f t="shared" si="454"/>
        <v>22.5</v>
      </c>
      <c r="S1146" s="12"/>
      <c r="T1146" s="13"/>
    </row>
    <row r="1147" spans="1:20" s="26" customFormat="1" ht="15.75" hidden="1" customHeight="1">
      <c r="A1147" s="43" t="s">
        <v>886</v>
      </c>
      <c r="B1147" s="190"/>
      <c r="C1147" s="190"/>
      <c r="D1147" s="191"/>
      <c r="E1147" s="209"/>
      <c r="F1147" s="210"/>
      <c r="G1147" s="210"/>
      <c r="H1147" s="211"/>
      <c r="I1147" s="62">
        <v>323</v>
      </c>
      <c r="J1147" s="205">
        <v>4</v>
      </c>
      <c r="K1147" s="205">
        <v>-4</v>
      </c>
      <c r="L1147" s="205"/>
      <c r="M1147" s="205"/>
      <c r="N1147" s="2">
        <f>SUM(J1147:M1147)</f>
        <v>0</v>
      </c>
      <c r="O1147" s="205"/>
      <c r="P1147" s="205"/>
      <c r="Q1147" s="205"/>
      <c r="R1147" s="2"/>
      <c r="S1147" s="12"/>
      <c r="T1147" s="13"/>
    </row>
    <row r="1148" spans="1:20" s="26" customFormat="1" ht="14.25" hidden="1" customHeight="1">
      <c r="A1148" s="43" t="s">
        <v>887</v>
      </c>
      <c r="B1148" s="190"/>
      <c r="C1148" s="190"/>
      <c r="D1148" s="191"/>
      <c r="E1148" s="209"/>
      <c r="F1148" s="210"/>
      <c r="G1148" s="210"/>
      <c r="H1148" s="211"/>
      <c r="I1148" s="62">
        <v>323</v>
      </c>
      <c r="J1148" s="205">
        <v>20</v>
      </c>
      <c r="K1148" s="205"/>
      <c r="L1148" s="205"/>
      <c r="M1148" s="205"/>
      <c r="N1148" s="2">
        <f>SUM(J1148:M1148)</f>
        <v>20</v>
      </c>
      <c r="O1148" s="205"/>
      <c r="P1148" s="205"/>
      <c r="Q1148" s="205"/>
      <c r="R1148" s="60">
        <v>22.5</v>
      </c>
      <c r="S1148" s="12"/>
      <c r="T1148" s="13"/>
    </row>
    <row r="1149" spans="1:20" s="26" customFormat="1" ht="20.25" hidden="1" customHeight="1">
      <c r="A1149" s="43"/>
      <c r="B1149" s="190"/>
      <c r="C1149" s="190"/>
      <c r="D1149" s="191"/>
      <c r="E1149" s="209"/>
      <c r="F1149" s="210"/>
      <c r="G1149" s="210"/>
      <c r="H1149" s="211"/>
      <c r="I1149" s="62"/>
      <c r="J1149" s="205"/>
      <c r="K1149" s="205"/>
      <c r="L1149" s="205"/>
      <c r="M1149" s="205"/>
      <c r="N1149" s="2">
        <f>SUM(J1149:M1149)</f>
        <v>0</v>
      </c>
      <c r="O1149" s="205"/>
      <c r="P1149" s="205"/>
      <c r="Q1149" s="205"/>
      <c r="R1149" s="2"/>
      <c r="S1149" s="12"/>
      <c r="T1149" s="13"/>
    </row>
    <row r="1150" spans="1:20" s="26" customFormat="1" ht="17.25" customHeight="1">
      <c r="A1150" s="189" t="s">
        <v>167</v>
      </c>
      <c r="B1150" s="190" t="s">
        <v>265</v>
      </c>
      <c r="C1150" s="190" t="s">
        <v>198</v>
      </c>
      <c r="D1150" s="191" t="s">
        <v>123</v>
      </c>
      <c r="E1150" s="209" t="s">
        <v>281</v>
      </c>
      <c r="F1150" s="210" t="s">
        <v>114</v>
      </c>
      <c r="G1150" s="210" t="s">
        <v>326</v>
      </c>
      <c r="H1150" s="211" t="s">
        <v>356</v>
      </c>
      <c r="I1150" s="62">
        <v>360</v>
      </c>
      <c r="J1150" s="205">
        <f>J1151+J1152</f>
        <v>15</v>
      </c>
      <c r="K1150" s="205">
        <f>K1151+K1152</f>
        <v>0</v>
      </c>
      <c r="L1150" s="205">
        <f t="shared" ref="L1150:R1150" si="455">L1151+L1152</f>
        <v>0</v>
      </c>
      <c r="M1150" s="205">
        <f t="shared" si="455"/>
        <v>0</v>
      </c>
      <c r="N1150" s="205">
        <f t="shared" si="455"/>
        <v>15</v>
      </c>
      <c r="O1150" s="205">
        <f t="shared" si="455"/>
        <v>0</v>
      </c>
      <c r="P1150" s="205">
        <f t="shared" si="455"/>
        <v>0</v>
      </c>
      <c r="Q1150" s="205">
        <f t="shared" si="455"/>
        <v>0</v>
      </c>
      <c r="R1150" s="205">
        <f t="shared" si="455"/>
        <v>19.5</v>
      </c>
      <c r="S1150" s="12"/>
      <c r="T1150" s="13"/>
    </row>
    <row r="1151" spans="1:20" s="26" customFormat="1" ht="22.5" hidden="1" customHeight="1">
      <c r="A1151" s="43" t="s">
        <v>888</v>
      </c>
      <c r="B1151" s="190"/>
      <c r="C1151" s="190"/>
      <c r="D1151" s="191"/>
      <c r="E1151" s="209"/>
      <c r="F1151" s="210"/>
      <c r="G1151" s="210"/>
      <c r="H1151" s="211"/>
      <c r="I1151" s="62"/>
      <c r="J1151" s="205"/>
      <c r="K1151" s="205"/>
      <c r="L1151" s="205"/>
      <c r="M1151" s="205"/>
      <c r="N1151" s="2">
        <f>SUM(J1151:M1151)</f>
        <v>0</v>
      </c>
      <c r="O1151" s="205"/>
      <c r="P1151" s="205"/>
      <c r="Q1151" s="205"/>
      <c r="R1151" s="2"/>
      <c r="S1151" s="12"/>
      <c r="T1151" s="13"/>
    </row>
    <row r="1152" spans="1:20" s="26" customFormat="1" ht="23.25" hidden="1" customHeight="1">
      <c r="A1152" s="43" t="s">
        <v>889</v>
      </c>
      <c r="B1152" s="190"/>
      <c r="C1152" s="190"/>
      <c r="D1152" s="191"/>
      <c r="E1152" s="209"/>
      <c r="F1152" s="210"/>
      <c r="G1152" s="210"/>
      <c r="H1152" s="211"/>
      <c r="I1152" s="62"/>
      <c r="J1152" s="205">
        <v>15</v>
      </c>
      <c r="K1152" s="205"/>
      <c r="L1152" s="205"/>
      <c r="M1152" s="205"/>
      <c r="N1152" s="2">
        <f>SUM(J1152:M1152)</f>
        <v>15</v>
      </c>
      <c r="O1152" s="205"/>
      <c r="P1152" s="205"/>
      <c r="Q1152" s="205"/>
      <c r="R1152" s="60">
        <v>19.5</v>
      </c>
      <c r="S1152" s="12"/>
      <c r="T1152" s="13"/>
    </row>
    <row r="1153" spans="1:20" s="19" customFormat="1" ht="22.5" customHeight="1">
      <c r="A1153" s="122" t="s">
        <v>177</v>
      </c>
      <c r="B1153" s="80" t="s">
        <v>265</v>
      </c>
      <c r="C1153" s="80" t="s">
        <v>198</v>
      </c>
      <c r="D1153" s="87" t="s">
        <v>123</v>
      </c>
      <c r="E1153" s="28" t="s">
        <v>281</v>
      </c>
      <c r="F1153" s="29" t="s">
        <v>114</v>
      </c>
      <c r="G1153" s="29" t="s">
        <v>326</v>
      </c>
      <c r="H1153" s="1" t="s">
        <v>356</v>
      </c>
      <c r="I1153" s="18">
        <v>600</v>
      </c>
      <c r="J1153" s="32">
        <f>J1154+J1156</f>
        <v>261</v>
      </c>
      <c r="K1153" s="32">
        <f>K1154+K1156</f>
        <v>40</v>
      </c>
      <c r="L1153" s="32">
        <f t="shared" ref="L1153:R1153" si="456">L1154+L1156</f>
        <v>0</v>
      </c>
      <c r="M1153" s="32">
        <f t="shared" si="456"/>
        <v>0</v>
      </c>
      <c r="N1153" s="32">
        <f t="shared" si="456"/>
        <v>301</v>
      </c>
      <c r="O1153" s="32">
        <f t="shared" si="456"/>
        <v>0</v>
      </c>
      <c r="P1153" s="32">
        <f t="shared" si="456"/>
        <v>0</v>
      </c>
      <c r="Q1153" s="32">
        <f t="shared" si="456"/>
        <v>0</v>
      </c>
      <c r="R1153" s="32">
        <f t="shared" si="456"/>
        <v>272</v>
      </c>
      <c r="S1153" s="12"/>
      <c r="T1153" s="13"/>
    </row>
    <row r="1154" spans="1:20" s="26" customFormat="1" ht="15" customHeight="1">
      <c r="A1154" s="247" t="s">
        <v>179</v>
      </c>
      <c r="B1154" s="207" t="s">
        <v>265</v>
      </c>
      <c r="C1154" s="207" t="s">
        <v>198</v>
      </c>
      <c r="D1154" s="208" t="s">
        <v>123</v>
      </c>
      <c r="E1154" s="209" t="s">
        <v>281</v>
      </c>
      <c r="F1154" s="210" t="s">
        <v>114</v>
      </c>
      <c r="G1154" s="210" t="s">
        <v>326</v>
      </c>
      <c r="H1154" s="211" t="s">
        <v>356</v>
      </c>
      <c r="I1154" s="211" t="s">
        <v>180</v>
      </c>
      <c r="J1154" s="205">
        <f>J1155</f>
        <v>11</v>
      </c>
      <c r="K1154" s="205">
        <f>K1155</f>
        <v>0</v>
      </c>
      <c r="L1154" s="205">
        <f t="shared" ref="L1154:R1154" si="457">L1155</f>
        <v>0</v>
      </c>
      <c r="M1154" s="205">
        <f t="shared" si="457"/>
        <v>0</v>
      </c>
      <c r="N1154" s="205">
        <f t="shared" si="457"/>
        <v>11</v>
      </c>
      <c r="O1154" s="205">
        <f t="shared" si="457"/>
        <v>0</v>
      </c>
      <c r="P1154" s="205">
        <f t="shared" si="457"/>
        <v>0</v>
      </c>
      <c r="Q1154" s="205">
        <f t="shared" si="457"/>
        <v>0</v>
      </c>
      <c r="R1154" s="205">
        <f t="shared" si="457"/>
        <v>12</v>
      </c>
      <c r="S1154" s="12"/>
      <c r="T1154" s="13"/>
    </row>
    <row r="1155" spans="1:20" s="26" customFormat="1" ht="27" hidden="1" customHeight="1">
      <c r="A1155" s="43" t="s">
        <v>890</v>
      </c>
      <c r="B1155" s="190"/>
      <c r="C1155" s="190"/>
      <c r="D1155" s="191"/>
      <c r="E1155" s="209"/>
      <c r="F1155" s="210"/>
      <c r="G1155" s="210"/>
      <c r="H1155" s="211"/>
      <c r="I1155" s="62">
        <v>612</v>
      </c>
      <c r="J1155" s="205">
        <v>11</v>
      </c>
      <c r="K1155" s="205"/>
      <c r="L1155" s="205"/>
      <c r="M1155" s="205"/>
      <c r="N1155" s="2">
        <f>SUM(J1155:M1155)</f>
        <v>11</v>
      </c>
      <c r="O1155" s="205"/>
      <c r="P1155" s="205"/>
      <c r="Q1155" s="205"/>
      <c r="R1155" s="60">
        <v>12</v>
      </c>
      <c r="S1155" s="12"/>
      <c r="T1155" s="13"/>
    </row>
    <row r="1156" spans="1:20" s="26" customFormat="1" ht="24.75" customHeight="1">
      <c r="A1156" s="189" t="s">
        <v>182</v>
      </c>
      <c r="B1156" s="190" t="s">
        <v>265</v>
      </c>
      <c r="C1156" s="190" t="s">
        <v>198</v>
      </c>
      <c r="D1156" s="191" t="s">
        <v>123</v>
      </c>
      <c r="E1156" s="209" t="s">
        <v>281</v>
      </c>
      <c r="F1156" s="210" t="s">
        <v>114</v>
      </c>
      <c r="G1156" s="210" t="s">
        <v>326</v>
      </c>
      <c r="H1156" s="211" t="s">
        <v>356</v>
      </c>
      <c r="I1156" s="62">
        <v>630</v>
      </c>
      <c r="J1156" s="205">
        <f>J1157</f>
        <v>250</v>
      </c>
      <c r="K1156" s="205">
        <f>K1157</f>
        <v>40</v>
      </c>
      <c r="L1156" s="205">
        <f t="shared" ref="L1156:R1156" si="458">L1157</f>
        <v>0</v>
      </c>
      <c r="M1156" s="205">
        <f t="shared" si="458"/>
        <v>0</v>
      </c>
      <c r="N1156" s="205">
        <f t="shared" si="458"/>
        <v>290</v>
      </c>
      <c r="O1156" s="205">
        <f t="shared" si="458"/>
        <v>0</v>
      </c>
      <c r="P1156" s="205">
        <f t="shared" si="458"/>
        <v>0</v>
      </c>
      <c r="Q1156" s="205">
        <f t="shared" si="458"/>
        <v>0</v>
      </c>
      <c r="R1156" s="205">
        <f t="shared" si="458"/>
        <v>260</v>
      </c>
      <c r="S1156" s="12"/>
      <c r="T1156" s="13"/>
    </row>
    <row r="1157" spans="1:20" s="26" customFormat="1" ht="20.25" hidden="1" customHeight="1">
      <c r="A1157" s="43" t="s">
        <v>891</v>
      </c>
      <c r="B1157" s="190"/>
      <c r="C1157" s="190"/>
      <c r="D1157" s="191"/>
      <c r="E1157" s="209"/>
      <c r="F1157" s="210"/>
      <c r="G1157" s="210"/>
      <c r="H1157" s="211"/>
      <c r="I1157" s="62">
        <v>632</v>
      </c>
      <c r="J1157" s="205">
        <v>250</v>
      </c>
      <c r="K1157" s="205">
        <v>40</v>
      </c>
      <c r="L1157" s="205"/>
      <c r="M1157" s="205"/>
      <c r="N1157" s="2">
        <f>SUM(J1157:M1157)</f>
        <v>290</v>
      </c>
      <c r="O1157" s="205"/>
      <c r="P1157" s="205"/>
      <c r="Q1157" s="205"/>
      <c r="R1157" s="2">
        <v>260</v>
      </c>
      <c r="S1157" s="12"/>
      <c r="T1157" s="13"/>
    </row>
    <row r="1158" spans="1:20" s="26" customFormat="1" ht="12" hidden="1" customHeight="1">
      <c r="A1158" s="43"/>
      <c r="B1158" s="190"/>
      <c r="C1158" s="190"/>
      <c r="D1158" s="191"/>
      <c r="E1158" s="209"/>
      <c r="F1158" s="210"/>
      <c r="G1158" s="210"/>
      <c r="H1158" s="211"/>
      <c r="I1158" s="62"/>
      <c r="J1158" s="205"/>
      <c r="K1158" s="205"/>
      <c r="L1158" s="205"/>
      <c r="M1158" s="205"/>
      <c r="N1158" s="2">
        <f>SUM(J1158:M1158)</f>
        <v>0</v>
      </c>
      <c r="O1158" s="205"/>
      <c r="P1158" s="205"/>
      <c r="Q1158" s="205"/>
      <c r="R1158" s="2"/>
      <c r="S1158" s="12"/>
      <c r="T1158" s="13"/>
    </row>
    <row r="1159" spans="1:20" s="19" customFormat="1" ht="15" customHeight="1">
      <c r="A1159" s="20" t="s">
        <v>301</v>
      </c>
      <c r="B1159" s="16" t="s">
        <v>265</v>
      </c>
      <c r="C1159" s="16" t="s">
        <v>198</v>
      </c>
      <c r="D1159" s="17" t="s">
        <v>123</v>
      </c>
      <c r="E1159" s="28" t="s">
        <v>281</v>
      </c>
      <c r="F1159" s="29" t="s">
        <v>114</v>
      </c>
      <c r="G1159" s="29" t="s">
        <v>326</v>
      </c>
      <c r="H1159" s="1" t="s">
        <v>357</v>
      </c>
      <c r="I1159" s="18"/>
      <c r="J1159" s="32">
        <f>J1160+J1163+J1170</f>
        <v>492.8</v>
      </c>
      <c r="K1159" s="32">
        <f>K1160+K1163+K1170</f>
        <v>0</v>
      </c>
      <c r="L1159" s="32">
        <f t="shared" ref="L1159:R1159" si="459">L1160+L1163+L1170</f>
        <v>0</v>
      </c>
      <c r="M1159" s="32">
        <f t="shared" si="459"/>
        <v>0</v>
      </c>
      <c r="N1159" s="32">
        <f t="shared" si="459"/>
        <v>492.8</v>
      </c>
      <c r="O1159" s="32">
        <f t="shared" si="459"/>
        <v>0</v>
      </c>
      <c r="P1159" s="32">
        <f t="shared" si="459"/>
        <v>0</v>
      </c>
      <c r="Q1159" s="32">
        <f t="shared" si="459"/>
        <v>0</v>
      </c>
      <c r="R1159" s="32">
        <f t="shared" si="459"/>
        <v>548.9</v>
      </c>
      <c r="S1159" s="12"/>
      <c r="T1159" s="13"/>
    </row>
    <row r="1160" spans="1:20" s="306" customFormat="1" ht="25.5" hidden="1" customHeight="1">
      <c r="A1160" s="20" t="s">
        <v>132</v>
      </c>
      <c r="B1160" s="86" t="s">
        <v>265</v>
      </c>
      <c r="C1160" s="86" t="s">
        <v>198</v>
      </c>
      <c r="D1160" s="28" t="s">
        <v>123</v>
      </c>
      <c r="E1160" s="28" t="s">
        <v>281</v>
      </c>
      <c r="F1160" s="29" t="s">
        <v>114</v>
      </c>
      <c r="G1160" s="29" t="s">
        <v>326</v>
      </c>
      <c r="H1160" s="1" t="s">
        <v>357</v>
      </c>
      <c r="I1160" s="18">
        <v>200</v>
      </c>
      <c r="J1160" s="32">
        <f t="shared" ref="J1160:R1161" si="460">J1161</f>
        <v>0</v>
      </c>
      <c r="K1160" s="32">
        <f t="shared" si="460"/>
        <v>0</v>
      </c>
      <c r="L1160" s="32">
        <f t="shared" si="460"/>
        <v>0</v>
      </c>
      <c r="M1160" s="32">
        <f t="shared" si="460"/>
        <v>0</v>
      </c>
      <c r="N1160" s="32">
        <f t="shared" si="460"/>
        <v>0</v>
      </c>
      <c r="O1160" s="32">
        <f t="shared" si="460"/>
        <v>0</v>
      </c>
      <c r="P1160" s="32">
        <f t="shared" si="460"/>
        <v>0</v>
      </c>
      <c r="Q1160" s="32">
        <f t="shared" si="460"/>
        <v>0</v>
      </c>
      <c r="R1160" s="32">
        <f t="shared" si="460"/>
        <v>0</v>
      </c>
      <c r="S1160" s="12"/>
      <c r="T1160" s="13"/>
    </row>
    <row r="1161" spans="1:20" s="307" customFormat="1" ht="23.25" hidden="1" customHeight="1">
      <c r="A1161" s="189" t="s">
        <v>134</v>
      </c>
      <c r="B1161" s="300" t="s">
        <v>265</v>
      </c>
      <c r="C1161" s="300" t="s">
        <v>198</v>
      </c>
      <c r="D1161" s="209" t="s">
        <v>123</v>
      </c>
      <c r="E1161" s="209" t="s">
        <v>281</v>
      </c>
      <c r="F1161" s="210" t="s">
        <v>114</v>
      </c>
      <c r="G1161" s="210" t="s">
        <v>326</v>
      </c>
      <c r="H1161" s="211" t="s">
        <v>357</v>
      </c>
      <c r="I1161" s="62">
        <v>240</v>
      </c>
      <c r="J1161" s="205">
        <f t="shared" si="460"/>
        <v>0</v>
      </c>
      <c r="K1161" s="205">
        <f t="shared" si="460"/>
        <v>0</v>
      </c>
      <c r="L1161" s="205">
        <f t="shared" si="460"/>
        <v>0</v>
      </c>
      <c r="M1161" s="205">
        <f t="shared" si="460"/>
        <v>0</v>
      </c>
      <c r="N1161" s="205">
        <f t="shared" si="460"/>
        <v>0</v>
      </c>
      <c r="O1161" s="205">
        <f t="shared" si="460"/>
        <v>0</v>
      </c>
      <c r="P1161" s="205">
        <f t="shared" si="460"/>
        <v>0</v>
      </c>
      <c r="Q1161" s="205">
        <f t="shared" si="460"/>
        <v>0</v>
      </c>
      <c r="R1161" s="205">
        <f t="shared" si="460"/>
        <v>0</v>
      </c>
      <c r="S1161" s="12"/>
      <c r="T1161" s="13"/>
    </row>
    <row r="1162" spans="1:20" s="308" customFormat="1" ht="23.25" hidden="1" customHeight="1">
      <c r="A1162" s="4" t="s">
        <v>892</v>
      </c>
      <c r="B1162" s="72"/>
      <c r="C1162" s="72"/>
      <c r="D1162" s="7"/>
      <c r="E1162" s="7"/>
      <c r="F1162" s="8"/>
      <c r="G1162" s="8"/>
      <c r="H1162" s="9"/>
      <c r="I1162" s="246"/>
      <c r="J1162" s="2"/>
      <c r="K1162" s="2"/>
      <c r="L1162" s="2"/>
      <c r="M1162" s="2"/>
      <c r="N1162" s="2">
        <f>SUM(J1162:M1162)</f>
        <v>0</v>
      </c>
      <c r="O1162" s="2"/>
      <c r="P1162" s="2"/>
      <c r="Q1162" s="2"/>
      <c r="R1162" s="2"/>
      <c r="S1162" s="12"/>
      <c r="T1162" s="13"/>
    </row>
    <row r="1163" spans="1:20" s="19" customFormat="1" ht="19.899999999999999" customHeight="1">
      <c r="A1163" s="20" t="s">
        <v>165</v>
      </c>
      <c r="B1163" s="80" t="s">
        <v>265</v>
      </c>
      <c r="C1163" s="80" t="s">
        <v>198</v>
      </c>
      <c r="D1163" s="87" t="s">
        <v>123</v>
      </c>
      <c r="E1163" s="28" t="s">
        <v>281</v>
      </c>
      <c r="F1163" s="29" t="s">
        <v>114</v>
      </c>
      <c r="G1163" s="29" t="s">
        <v>326</v>
      </c>
      <c r="H1163" s="1" t="s">
        <v>357</v>
      </c>
      <c r="I1163" s="18">
        <v>300</v>
      </c>
      <c r="J1163" s="32">
        <f>J1164+J1168</f>
        <v>118.8</v>
      </c>
      <c r="K1163" s="32">
        <f>K1164+K1168</f>
        <v>0</v>
      </c>
      <c r="L1163" s="32">
        <f t="shared" ref="L1163:R1163" si="461">L1164+L1168</f>
        <v>0</v>
      </c>
      <c r="M1163" s="32">
        <f t="shared" si="461"/>
        <v>0</v>
      </c>
      <c r="N1163" s="32">
        <f t="shared" si="461"/>
        <v>118.8</v>
      </c>
      <c r="O1163" s="32">
        <f t="shared" si="461"/>
        <v>0</v>
      </c>
      <c r="P1163" s="32">
        <f t="shared" si="461"/>
        <v>0</v>
      </c>
      <c r="Q1163" s="32">
        <f t="shared" si="461"/>
        <v>0</v>
      </c>
      <c r="R1163" s="32">
        <f t="shared" si="461"/>
        <v>132.9</v>
      </c>
      <c r="S1163" s="12"/>
      <c r="T1163" s="13"/>
    </row>
    <row r="1164" spans="1:20" s="307" customFormat="1" ht="23.25" customHeight="1">
      <c r="A1164" s="189" t="s">
        <v>166</v>
      </c>
      <c r="B1164" s="300" t="s">
        <v>265</v>
      </c>
      <c r="C1164" s="300" t="s">
        <v>198</v>
      </c>
      <c r="D1164" s="209" t="s">
        <v>123</v>
      </c>
      <c r="E1164" s="209" t="s">
        <v>281</v>
      </c>
      <c r="F1164" s="210" t="s">
        <v>114</v>
      </c>
      <c r="G1164" s="210" t="s">
        <v>326</v>
      </c>
      <c r="H1164" s="211" t="s">
        <v>357</v>
      </c>
      <c r="I1164" s="62">
        <v>320</v>
      </c>
      <c r="J1164" s="205">
        <f>J1165+J1166+J1167</f>
        <v>118.8</v>
      </c>
      <c r="K1164" s="205">
        <f>K1165+K1166+K1167</f>
        <v>0</v>
      </c>
      <c r="L1164" s="205">
        <f t="shared" ref="L1164:R1164" si="462">L1165+L1166+L1167</f>
        <v>0</v>
      </c>
      <c r="M1164" s="205">
        <f t="shared" si="462"/>
        <v>0</v>
      </c>
      <c r="N1164" s="205">
        <f t="shared" si="462"/>
        <v>118.8</v>
      </c>
      <c r="O1164" s="205">
        <f t="shared" si="462"/>
        <v>0</v>
      </c>
      <c r="P1164" s="205">
        <f t="shared" si="462"/>
        <v>0</v>
      </c>
      <c r="Q1164" s="205">
        <f t="shared" si="462"/>
        <v>0</v>
      </c>
      <c r="R1164" s="205">
        <f t="shared" si="462"/>
        <v>132.9</v>
      </c>
      <c r="S1164" s="12"/>
      <c r="T1164" s="13"/>
    </row>
    <row r="1165" spans="1:20" s="307" customFormat="1" ht="23.25" hidden="1" customHeight="1">
      <c r="A1165" s="4" t="s">
        <v>892</v>
      </c>
      <c r="B1165" s="300"/>
      <c r="C1165" s="300"/>
      <c r="D1165" s="209"/>
      <c r="E1165" s="209"/>
      <c r="F1165" s="210"/>
      <c r="G1165" s="210"/>
      <c r="H1165" s="211"/>
      <c r="I1165" s="62">
        <v>323</v>
      </c>
      <c r="J1165" s="205"/>
      <c r="K1165" s="205"/>
      <c r="L1165" s="205"/>
      <c r="M1165" s="205"/>
      <c r="N1165" s="2">
        <f>SUM(J1165:M1165)</f>
        <v>0</v>
      </c>
      <c r="O1165" s="205"/>
      <c r="P1165" s="205"/>
      <c r="Q1165" s="205"/>
      <c r="R1165" s="2"/>
      <c r="S1165" s="12"/>
      <c r="T1165" s="13"/>
    </row>
    <row r="1166" spans="1:20" s="308" customFormat="1" ht="23.25" hidden="1" customHeight="1">
      <c r="A1166" s="4" t="s">
        <v>893</v>
      </c>
      <c r="B1166" s="72"/>
      <c r="C1166" s="72"/>
      <c r="D1166" s="7"/>
      <c r="E1166" s="7"/>
      <c r="F1166" s="8"/>
      <c r="G1166" s="8"/>
      <c r="H1166" s="9"/>
      <c r="I1166" s="246">
        <v>323</v>
      </c>
      <c r="J1166" s="2">
        <v>67.3</v>
      </c>
      <c r="K1166" s="2"/>
      <c r="L1166" s="2"/>
      <c r="M1166" s="2"/>
      <c r="N1166" s="2">
        <f>SUM(J1166:M1166)</f>
        <v>67.3</v>
      </c>
      <c r="O1166" s="2"/>
      <c r="P1166" s="2"/>
      <c r="Q1166" s="2"/>
      <c r="R1166" s="60">
        <v>72</v>
      </c>
      <c r="S1166" s="12"/>
      <c r="T1166" s="13"/>
    </row>
    <row r="1167" spans="1:20" s="308" customFormat="1" ht="23.25" hidden="1" customHeight="1">
      <c r="A1167" s="4" t="s">
        <v>894</v>
      </c>
      <c r="B1167" s="72"/>
      <c r="C1167" s="72"/>
      <c r="D1167" s="7"/>
      <c r="E1167" s="7"/>
      <c r="F1167" s="8"/>
      <c r="G1167" s="8"/>
      <c r="H1167" s="9"/>
      <c r="I1167" s="246">
        <v>323</v>
      </c>
      <c r="J1167" s="2">
        <v>51.5</v>
      </c>
      <c r="K1167" s="2"/>
      <c r="L1167" s="2"/>
      <c r="M1167" s="2"/>
      <c r="N1167" s="2">
        <f>SUM(J1167:M1167)</f>
        <v>51.5</v>
      </c>
      <c r="O1167" s="2"/>
      <c r="P1167" s="2"/>
      <c r="Q1167" s="2"/>
      <c r="R1167" s="60">
        <v>60.9</v>
      </c>
      <c r="S1167" s="12"/>
      <c r="T1167" s="13"/>
    </row>
    <row r="1168" spans="1:20" s="26" customFormat="1" ht="16.5" hidden="1" customHeight="1">
      <c r="A1168" s="189" t="s">
        <v>167</v>
      </c>
      <c r="B1168" s="190" t="s">
        <v>265</v>
      </c>
      <c r="C1168" s="190" t="s">
        <v>198</v>
      </c>
      <c r="D1168" s="191" t="s">
        <v>123</v>
      </c>
      <c r="E1168" s="209" t="s">
        <v>281</v>
      </c>
      <c r="F1168" s="210" t="s">
        <v>114</v>
      </c>
      <c r="G1168" s="210" t="s">
        <v>326</v>
      </c>
      <c r="H1168" s="211" t="s">
        <v>357</v>
      </c>
      <c r="I1168" s="62">
        <v>360</v>
      </c>
      <c r="J1168" s="205">
        <f t="shared" ref="J1168:R1168" si="463">J1169</f>
        <v>0</v>
      </c>
      <c r="K1168" s="205">
        <f t="shared" si="463"/>
        <v>0</v>
      </c>
      <c r="L1168" s="205">
        <f t="shared" si="463"/>
        <v>0</v>
      </c>
      <c r="M1168" s="205">
        <f t="shared" si="463"/>
        <v>0</v>
      </c>
      <c r="N1168" s="205">
        <f t="shared" si="463"/>
        <v>0</v>
      </c>
      <c r="O1168" s="205">
        <f t="shared" si="463"/>
        <v>0</v>
      </c>
      <c r="P1168" s="205">
        <f t="shared" si="463"/>
        <v>0</v>
      </c>
      <c r="Q1168" s="205">
        <f t="shared" si="463"/>
        <v>0</v>
      </c>
      <c r="R1168" s="205">
        <f t="shared" si="463"/>
        <v>0</v>
      </c>
      <c r="S1168" s="12"/>
      <c r="T1168" s="13"/>
    </row>
    <row r="1169" spans="1:20" s="307" customFormat="1" ht="14.25" hidden="1" customHeight="1">
      <c r="A1169" s="43"/>
      <c r="B1169" s="300"/>
      <c r="C1169" s="300"/>
      <c r="D1169" s="209"/>
      <c r="E1169" s="209"/>
      <c r="F1169" s="210"/>
      <c r="G1169" s="210"/>
      <c r="H1169" s="211"/>
      <c r="I1169" s="62"/>
      <c r="J1169" s="205"/>
      <c r="K1169" s="205"/>
      <c r="L1169" s="205"/>
      <c r="M1169" s="205"/>
      <c r="N1169" s="2">
        <f>SUM(J1169:M1169)</f>
        <v>0</v>
      </c>
      <c r="O1169" s="205"/>
      <c r="P1169" s="205"/>
      <c r="Q1169" s="205"/>
      <c r="R1169" s="2">
        <f>N1169+Q1169</f>
        <v>0</v>
      </c>
      <c r="S1169" s="12"/>
      <c r="T1169" s="13"/>
    </row>
    <row r="1170" spans="1:20" s="306" customFormat="1" ht="22.5" customHeight="1">
      <c r="A1170" s="122" t="s">
        <v>177</v>
      </c>
      <c r="B1170" s="86" t="s">
        <v>265</v>
      </c>
      <c r="C1170" s="86" t="s">
        <v>198</v>
      </c>
      <c r="D1170" s="28" t="s">
        <v>123</v>
      </c>
      <c r="E1170" s="28" t="s">
        <v>281</v>
      </c>
      <c r="F1170" s="29" t="s">
        <v>114</v>
      </c>
      <c r="G1170" s="29" t="s">
        <v>326</v>
      </c>
      <c r="H1170" s="1" t="s">
        <v>357</v>
      </c>
      <c r="I1170" s="18">
        <v>600</v>
      </c>
      <c r="J1170" s="32">
        <f>J1171+J1174</f>
        <v>374</v>
      </c>
      <c r="K1170" s="32">
        <f>K1171+K1174</f>
        <v>0</v>
      </c>
      <c r="L1170" s="32">
        <f t="shared" ref="L1170:R1170" si="464">L1171+L1174</f>
        <v>0</v>
      </c>
      <c r="M1170" s="32">
        <f t="shared" si="464"/>
        <v>0</v>
      </c>
      <c r="N1170" s="32">
        <f t="shared" si="464"/>
        <v>374</v>
      </c>
      <c r="O1170" s="32">
        <f t="shared" si="464"/>
        <v>0</v>
      </c>
      <c r="P1170" s="32">
        <f t="shared" si="464"/>
        <v>0</v>
      </c>
      <c r="Q1170" s="32">
        <f t="shared" si="464"/>
        <v>0</v>
      </c>
      <c r="R1170" s="32">
        <f t="shared" si="464"/>
        <v>416</v>
      </c>
      <c r="S1170" s="12"/>
      <c r="T1170" s="13"/>
    </row>
    <row r="1171" spans="1:20" s="307" customFormat="1" ht="16.5" customHeight="1">
      <c r="A1171" s="247" t="s">
        <v>179</v>
      </c>
      <c r="B1171" s="300" t="s">
        <v>265</v>
      </c>
      <c r="C1171" s="300" t="s">
        <v>198</v>
      </c>
      <c r="D1171" s="209" t="s">
        <v>123</v>
      </c>
      <c r="E1171" s="209" t="s">
        <v>281</v>
      </c>
      <c r="F1171" s="210" t="s">
        <v>114</v>
      </c>
      <c r="G1171" s="210" t="s">
        <v>326</v>
      </c>
      <c r="H1171" s="211" t="s">
        <v>357</v>
      </c>
      <c r="I1171" s="62">
        <v>610</v>
      </c>
      <c r="J1171" s="205">
        <f>J1172+J1173</f>
        <v>204</v>
      </c>
      <c r="K1171" s="205">
        <f>K1172+K1173</f>
        <v>0</v>
      </c>
      <c r="L1171" s="205">
        <f t="shared" ref="L1171:R1171" si="465">L1172+L1173</f>
        <v>0</v>
      </c>
      <c r="M1171" s="205">
        <f t="shared" si="465"/>
        <v>0</v>
      </c>
      <c r="N1171" s="205">
        <f t="shared" si="465"/>
        <v>204</v>
      </c>
      <c r="O1171" s="205">
        <f t="shared" si="465"/>
        <v>0</v>
      </c>
      <c r="P1171" s="205">
        <f t="shared" si="465"/>
        <v>0</v>
      </c>
      <c r="Q1171" s="205">
        <f t="shared" si="465"/>
        <v>0</v>
      </c>
      <c r="R1171" s="205">
        <f t="shared" si="465"/>
        <v>206</v>
      </c>
      <c r="S1171" s="12"/>
      <c r="T1171" s="13"/>
    </row>
    <row r="1172" spans="1:20" s="308" customFormat="1" ht="15.75" hidden="1" customHeight="1">
      <c r="A1172" s="138" t="s">
        <v>46</v>
      </c>
      <c r="B1172" s="72"/>
      <c r="C1172" s="72"/>
      <c r="D1172" s="7"/>
      <c r="E1172" s="7"/>
      <c r="F1172" s="8"/>
      <c r="G1172" s="8"/>
      <c r="H1172" s="9"/>
      <c r="I1172" s="246">
        <v>612</v>
      </c>
      <c r="J1172" s="2">
        <v>119</v>
      </c>
      <c r="K1172" s="2"/>
      <c r="L1172" s="2"/>
      <c r="M1172" s="2"/>
      <c r="N1172" s="2">
        <f>SUM(J1172:M1172)</f>
        <v>119</v>
      </c>
      <c r="O1172" s="2"/>
      <c r="P1172" s="2"/>
      <c r="Q1172" s="2"/>
      <c r="R1172" s="60">
        <v>118</v>
      </c>
      <c r="S1172" s="12"/>
      <c r="T1172" s="13"/>
    </row>
    <row r="1173" spans="1:20" s="308" customFormat="1" ht="28.5" hidden="1" customHeight="1">
      <c r="A1173" s="4" t="s">
        <v>892</v>
      </c>
      <c r="B1173" s="72"/>
      <c r="C1173" s="72"/>
      <c r="D1173" s="7"/>
      <c r="E1173" s="7"/>
      <c r="F1173" s="8"/>
      <c r="G1173" s="8"/>
      <c r="H1173" s="9"/>
      <c r="I1173" s="246">
        <v>612</v>
      </c>
      <c r="J1173" s="2">
        <v>85</v>
      </c>
      <c r="K1173" s="2"/>
      <c r="L1173" s="2"/>
      <c r="M1173" s="2"/>
      <c r="N1173" s="2">
        <f>SUM(J1173:M1173)</f>
        <v>85</v>
      </c>
      <c r="O1173" s="2"/>
      <c r="P1173" s="2"/>
      <c r="Q1173" s="2"/>
      <c r="R1173" s="60">
        <v>88</v>
      </c>
      <c r="S1173" s="12"/>
      <c r="T1173" s="13"/>
    </row>
    <row r="1174" spans="1:20" s="26" customFormat="1" ht="23.25" customHeight="1">
      <c r="A1174" s="309" t="s">
        <v>874</v>
      </c>
      <c r="B1174" s="190" t="s">
        <v>265</v>
      </c>
      <c r="C1174" s="190" t="s">
        <v>198</v>
      </c>
      <c r="D1174" s="191" t="s">
        <v>123</v>
      </c>
      <c r="E1174" s="209" t="s">
        <v>281</v>
      </c>
      <c r="F1174" s="210" t="s">
        <v>114</v>
      </c>
      <c r="G1174" s="210" t="s">
        <v>326</v>
      </c>
      <c r="H1174" s="211" t="s">
        <v>357</v>
      </c>
      <c r="I1174" s="62">
        <v>630</v>
      </c>
      <c r="J1174" s="205">
        <f>J1175</f>
        <v>170</v>
      </c>
      <c r="K1174" s="205">
        <f>K1175</f>
        <v>0</v>
      </c>
      <c r="L1174" s="205">
        <f t="shared" ref="L1174:R1174" si="466">L1175</f>
        <v>0</v>
      </c>
      <c r="M1174" s="205">
        <f t="shared" si="466"/>
        <v>0</v>
      </c>
      <c r="N1174" s="205">
        <f t="shared" si="466"/>
        <v>170</v>
      </c>
      <c r="O1174" s="205">
        <f t="shared" si="466"/>
        <v>0</v>
      </c>
      <c r="P1174" s="205">
        <f t="shared" si="466"/>
        <v>0</v>
      </c>
      <c r="Q1174" s="205">
        <f t="shared" si="466"/>
        <v>0</v>
      </c>
      <c r="R1174" s="205">
        <f t="shared" si="466"/>
        <v>210</v>
      </c>
      <c r="S1174" s="12"/>
      <c r="T1174" s="13"/>
    </row>
    <row r="1175" spans="1:20" s="14" customFormat="1" ht="13.5" hidden="1" customHeight="1">
      <c r="A1175" s="4" t="s">
        <v>48</v>
      </c>
      <c r="B1175" s="38"/>
      <c r="C1175" s="38"/>
      <c r="D1175" s="39"/>
      <c r="E1175" s="7"/>
      <c r="F1175" s="8"/>
      <c r="G1175" s="8"/>
      <c r="H1175" s="9"/>
      <c r="I1175" s="246">
        <v>633</v>
      </c>
      <c r="J1175" s="2">
        <v>170</v>
      </c>
      <c r="K1175" s="2"/>
      <c r="L1175" s="2"/>
      <c r="M1175" s="2"/>
      <c r="N1175" s="2">
        <f>SUM(J1175:M1175)</f>
        <v>170</v>
      </c>
      <c r="O1175" s="2"/>
      <c r="P1175" s="2"/>
      <c r="Q1175" s="2"/>
      <c r="R1175" s="2">
        <v>210</v>
      </c>
      <c r="S1175" s="12"/>
      <c r="T1175" s="13"/>
    </row>
    <row r="1176" spans="1:20" s="26" customFormat="1" ht="28.9" customHeight="1">
      <c r="A1176" s="82" t="s">
        <v>856</v>
      </c>
      <c r="B1176" s="80" t="s">
        <v>265</v>
      </c>
      <c r="C1176" s="80" t="s">
        <v>198</v>
      </c>
      <c r="D1176" s="87" t="s">
        <v>123</v>
      </c>
      <c r="E1176" s="114" t="s">
        <v>281</v>
      </c>
      <c r="F1176" s="115" t="s">
        <v>114</v>
      </c>
      <c r="G1176" s="115" t="s">
        <v>326</v>
      </c>
      <c r="H1176" s="116" t="s">
        <v>840</v>
      </c>
      <c r="I1176" s="116"/>
      <c r="J1176" s="236">
        <f t="shared" ref="J1176:R1178" si="467">J1177</f>
        <v>38</v>
      </c>
      <c r="K1176" s="236">
        <f t="shared" si="467"/>
        <v>0</v>
      </c>
      <c r="L1176" s="236">
        <f t="shared" si="467"/>
        <v>0</v>
      </c>
      <c r="M1176" s="236">
        <f t="shared" si="467"/>
        <v>0</v>
      </c>
      <c r="N1176" s="236">
        <f t="shared" si="467"/>
        <v>38</v>
      </c>
      <c r="O1176" s="236">
        <f t="shared" si="467"/>
        <v>0</v>
      </c>
      <c r="P1176" s="236">
        <f t="shared" si="467"/>
        <v>0</v>
      </c>
      <c r="Q1176" s="236">
        <f t="shared" si="467"/>
        <v>0</v>
      </c>
      <c r="R1176" s="236">
        <f t="shared" si="467"/>
        <v>39</v>
      </c>
      <c r="S1176" s="12"/>
      <c r="T1176" s="13"/>
    </row>
    <row r="1177" spans="1:20" s="26" customFormat="1" ht="30" customHeight="1">
      <c r="A1177" s="122" t="s">
        <v>177</v>
      </c>
      <c r="B1177" s="80" t="s">
        <v>265</v>
      </c>
      <c r="C1177" s="80" t="s">
        <v>198</v>
      </c>
      <c r="D1177" s="87" t="s">
        <v>123</v>
      </c>
      <c r="E1177" s="28" t="s">
        <v>281</v>
      </c>
      <c r="F1177" s="29" t="s">
        <v>114</v>
      </c>
      <c r="G1177" s="29" t="s">
        <v>326</v>
      </c>
      <c r="H1177" s="1" t="s">
        <v>840</v>
      </c>
      <c r="I1177" s="1" t="s">
        <v>178</v>
      </c>
      <c r="J1177" s="32">
        <f t="shared" si="467"/>
        <v>38</v>
      </c>
      <c r="K1177" s="32">
        <f t="shared" si="467"/>
        <v>0</v>
      </c>
      <c r="L1177" s="32">
        <f t="shared" si="467"/>
        <v>0</v>
      </c>
      <c r="M1177" s="32">
        <f t="shared" si="467"/>
        <v>0</v>
      </c>
      <c r="N1177" s="32">
        <f t="shared" si="467"/>
        <v>38</v>
      </c>
      <c r="O1177" s="32">
        <f t="shared" si="467"/>
        <v>0</v>
      </c>
      <c r="P1177" s="32">
        <f t="shared" si="467"/>
        <v>0</v>
      </c>
      <c r="Q1177" s="32">
        <f t="shared" si="467"/>
        <v>0</v>
      </c>
      <c r="R1177" s="32">
        <f t="shared" si="467"/>
        <v>39</v>
      </c>
      <c r="S1177" s="12"/>
      <c r="T1177" s="13"/>
    </row>
    <row r="1178" spans="1:20" s="26" customFormat="1" ht="15.75" customHeight="1">
      <c r="A1178" s="247" t="s">
        <v>179</v>
      </c>
      <c r="B1178" s="207" t="s">
        <v>265</v>
      </c>
      <c r="C1178" s="207" t="s">
        <v>198</v>
      </c>
      <c r="D1178" s="208" t="s">
        <v>123</v>
      </c>
      <c r="E1178" s="209" t="s">
        <v>281</v>
      </c>
      <c r="F1178" s="210" t="s">
        <v>114</v>
      </c>
      <c r="G1178" s="210" t="s">
        <v>326</v>
      </c>
      <c r="H1178" s="211" t="s">
        <v>840</v>
      </c>
      <c r="I1178" s="211" t="s">
        <v>180</v>
      </c>
      <c r="J1178" s="205">
        <f t="shared" si="467"/>
        <v>38</v>
      </c>
      <c r="K1178" s="205">
        <f t="shared" si="467"/>
        <v>0</v>
      </c>
      <c r="L1178" s="205">
        <f t="shared" si="467"/>
        <v>0</v>
      </c>
      <c r="M1178" s="205">
        <f t="shared" si="467"/>
        <v>0</v>
      </c>
      <c r="N1178" s="205">
        <f t="shared" si="467"/>
        <v>38</v>
      </c>
      <c r="O1178" s="205">
        <f t="shared" si="467"/>
        <v>0</v>
      </c>
      <c r="P1178" s="205">
        <f t="shared" si="467"/>
        <v>0</v>
      </c>
      <c r="Q1178" s="205">
        <f t="shared" si="467"/>
        <v>0</v>
      </c>
      <c r="R1178" s="205">
        <f t="shared" si="467"/>
        <v>39</v>
      </c>
      <c r="S1178" s="12"/>
      <c r="T1178" s="13"/>
    </row>
    <row r="1179" spans="1:20" s="14" customFormat="1" ht="18.75" hidden="1" customHeight="1">
      <c r="A1179" s="138" t="s">
        <v>47</v>
      </c>
      <c r="B1179" s="5"/>
      <c r="C1179" s="5"/>
      <c r="D1179" s="6"/>
      <c r="E1179" s="7"/>
      <c r="F1179" s="8"/>
      <c r="G1179" s="8"/>
      <c r="H1179" s="9"/>
      <c r="I1179" s="9" t="s">
        <v>290</v>
      </c>
      <c r="J1179" s="2">
        <v>38</v>
      </c>
      <c r="K1179" s="2"/>
      <c r="L1179" s="2"/>
      <c r="M1179" s="2"/>
      <c r="N1179" s="2">
        <f>SUM(J1179:M1179)</f>
        <v>38</v>
      </c>
      <c r="O1179" s="2"/>
      <c r="P1179" s="2"/>
      <c r="Q1179" s="2"/>
      <c r="R1179" s="2">
        <v>39</v>
      </c>
      <c r="S1179" s="12"/>
      <c r="T1179" s="13"/>
    </row>
    <row r="1180" spans="1:20" ht="15.75" customHeight="1">
      <c r="A1180" s="76" t="s">
        <v>208</v>
      </c>
      <c r="B1180" s="77" t="s">
        <v>265</v>
      </c>
      <c r="C1180" s="77" t="s">
        <v>198</v>
      </c>
      <c r="D1180" s="196" t="s">
        <v>123</v>
      </c>
      <c r="E1180" s="196" t="s">
        <v>209</v>
      </c>
      <c r="F1180" s="197" t="s">
        <v>114</v>
      </c>
      <c r="G1180" s="197" t="s">
        <v>326</v>
      </c>
      <c r="H1180" s="198" t="s">
        <v>327</v>
      </c>
      <c r="I1180" s="198"/>
      <c r="J1180" s="36">
        <f>J1181</f>
        <v>7356.5999999999995</v>
      </c>
      <c r="K1180" s="36">
        <f>K1181</f>
        <v>-1305.9000000000001</v>
      </c>
      <c r="L1180" s="36">
        <f t="shared" ref="L1180:R1180" si="468">L1181</f>
        <v>-225</v>
      </c>
      <c r="M1180" s="36">
        <f t="shared" si="468"/>
        <v>0</v>
      </c>
      <c r="N1180" s="36">
        <f t="shared" si="468"/>
        <v>5825.7</v>
      </c>
      <c r="O1180" s="36">
        <f t="shared" si="468"/>
        <v>0</v>
      </c>
      <c r="P1180" s="36">
        <f t="shared" si="468"/>
        <v>0</v>
      </c>
      <c r="Q1180" s="36">
        <f t="shared" si="468"/>
        <v>0</v>
      </c>
      <c r="R1180" s="36">
        <f t="shared" si="468"/>
        <v>4716.1000000000004</v>
      </c>
      <c r="S1180" s="12"/>
      <c r="T1180" s="13"/>
    </row>
    <row r="1181" spans="1:20" s="243" customFormat="1" ht="18.75" customHeight="1">
      <c r="A1181" s="156" t="s">
        <v>210</v>
      </c>
      <c r="B1181" s="241" t="s">
        <v>265</v>
      </c>
      <c r="C1181" s="241" t="s">
        <v>198</v>
      </c>
      <c r="D1181" s="127" t="s">
        <v>123</v>
      </c>
      <c r="E1181" s="127" t="s">
        <v>209</v>
      </c>
      <c r="F1181" s="128" t="s">
        <v>129</v>
      </c>
      <c r="G1181" s="128" t="s">
        <v>326</v>
      </c>
      <c r="H1181" s="129" t="s">
        <v>327</v>
      </c>
      <c r="I1181" s="242"/>
      <c r="J1181" s="239">
        <f>J1182+J1189+J1195+J1202+J1206+J1210+J1222+J1225</f>
        <v>7356.5999999999995</v>
      </c>
      <c r="K1181" s="239">
        <f>K1182+K1189+K1195+K1202+K1206+K1210+K1222+K1225</f>
        <v>-1305.9000000000001</v>
      </c>
      <c r="L1181" s="239">
        <f t="shared" ref="L1181:R1181" si="469">L1182+L1189+L1195+L1202+L1206+L1210+L1222+L1225</f>
        <v>-225</v>
      </c>
      <c r="M1181" s="239">
        <f t="shared" si="469"/>
        <v>0</v>
      </c>
      <c r="N1181" s="239">
        <f t="shared" si="469"/>
        <v>5825.7</v>
      </c>
      <c r="O1181" s="239">
        <f t="shared" si="469"/>
        <v>0</v>
      </c>
      <c r="P1181" s="239">
        <f t="shared" si="469"/>
        <v>0</v>
      </c>
      <c r="Q1181" s="239">
        <f t="shared" si="469"/>
        <v>0</v>
      </c>
      <c r="R1181" s="239">
        <f t="shared" si="469"/>
        <v>4716.1000000000004</v>
      </c>
      <c r="S1181" s="12"/>
      <c r="T1181" s="13"/>
    </row>
    <row r="1182" spans="1:20" s="306" customFormat="1" ht="26.25" customHeight="1">
      <c r="A1182" s="163" t="s">
        <v>302</v>
      </c>
      <c r="B1182" s="86" t="s">
        <v>265</v>
      </c>
      <c r="C1182" s="86" t="s">
        <v>198</v>
      </c>
      <c r="D1182" s="28" t="s">
        <v>123</v>
      </c>
      <c r="E1182" s="28" t="s">
        <v>209</v>
      </c>
      <c r="F1182" s="29" t="s">
        <v>129</v>
      </c>
      <c r="G1182" s="29" t="s">
        <v>326</v>
      </c>
      <c r="H1182" s="1" t="s">
        <v>358</v>
      </c>
      <c r="I1182" s="18"/>
      <c r="J1182" s="32">
        <f>J1183+J1186</f>
        <v>6140.7</v>
      </c>
      <c r="K1182" s="32">
        <f>K1183+K1186</f>
        <v>-1140.7</v>
      </c>
      <c r="L1182" s="32">
        <f t="shared" ref="L1182:R1182" si="470">L1183+L1186</f>
        <v>0</v>
      </c>
      <c r="M1182" s="32">
        <f t="shared" si="470"/>
        <v>0</v>
      </c>
      <c r="N1182" s="32">
        <f t="shared" si="470"/>
        <v>5000</v>
      </c>
      <c r="O1182" s="32">
        <f t="shared" si="470"/>
        <v>0</v>
      </c>
      <c r="P1182" s="32">
        <f t="shared" si="470"/>
        <v>0</v>
      </c>
      <c r="Q1182" s="32">
        <f t="shared" si="470"/>
        <v>0</v>
      </c>
      <c r="R1182" s="32">
        <f t="shared" si="470"/>
        <v>4300</v>
      </c>
      <c r="S1182" s="12"/>
      <c r="T1182" s="13"/>
    </row>
    <row r="1183" spans="1:20" s="306" customFormat="1" ht="28.5" customHeight="1">
      <c r="A1183" s="20" t="s">
        <v>132</v>
      </c>
      <c r="B1183" s="86" t="s">
        <v>265</v>
      </c>
      <c r="C1183" s="86" t="s">
        <v>198</v>
      </c>
      <c r="D1183" s="28" t="s">
        <v>123</v>
      </c>
      <c r="E1183" s="28" t="s">
        <v>209</v>
      </c>
      <c r="F1183" s="29" t="s">
        <v>129</v>
      </c>
      <c r="G1183" s="29" t="s">
        <v>326</v>
      </c>
      <c r="H1183" s="1" t="s">
        <v>358</v>
      </c>
      <c r="I1183" s="18">
        <v>200</v>
      </c>
      <c r="J1183" s="32">
        <f t="shared" ref="J1183:R1184" si="471">J1184</f>
        <v>90.7</v>
      </c>
      <c r="K1183" s="32">
        <f t="shared" si="471"/>
        <v>-16.8</v>
      </c>
      <c r="L1183" s="32">
        <f t="shared" si="471"/>
        <v>0</v>
      </c>
      <c r="M1183" s="32">
        <f t="shared" si="471"/>
        <v>0</v>
      </c>
      <c r="N1183" s="32">
        <f t="shared" si="471"/>
        <v>73.900000000000006</v>
      </c>
      <c r="O1183" s="32">
        <f t="shared" si="471"/>
        <v>0</v>
      </c>
      <c r="P1183" s="32">
        <f t="shared" si="471"/>
        <v>0</v>
      </c>
      <c r="Q1183" s="32">
        <f t="shared" si="471"/>
        <v>0</v>
      </c>
      <c r="R1183" s="32">
        <f t="shared" si="471"/>
        <v>63.6</v>
      </c>
      <c r="S1183" s="12"/>
      <c r="T1183" s="13"/>
    </row>
    <row r="1184" spans="1:20" s="306" customFormat="1" ht="25.5" customHeight="1">
      <c r="A1184" s="189" t="s">
        <v>134</v>
      </c>
      <c r="B1184" s="300" t="s">
        <v>265</v>
      </c>
      <c r="C1184" s="300" t="s">
        <v>198</v>
      </c>
      <c r="D1184" s="209" t="s">
        <v>123</v>
      </c>
      <c r="E1184" s="209" t="s">
        <v>209</v>
      </c>
      <c r="F1184" s="210" t="s">
        <v>129</v>
      </c>
      <c r="G1184" s="210" t="s">
        <v>326</v>
      </c>
      <c r="H1184" s="211" t="s">
        <v>358</v>
      </c>
      <c r="I1184" s="62">
        <v>240</v>
      </c>
      <c r="J1184" s="205">
        <f t="shared" si="471"/>
        <v>90.7</v>
      </c>
      <c r="K1184" s="205">
        <f t="shared" si="471"/>
        <v>-16.8</v>
      </c>
      <c r="L1184" s="205">
        <f t="shared" si="471"/>
        <v>0</v>
      </c>
      <c r="M1184" s="205">
        <f t="shared" si="471"/>
        <v>0</v>
      </c>
      <c r="N1184" s="205">
        <f t="shared" si="471"/>
        <v>73.900000000000006</v>
      </c>
      <c r="O1184" s="205">
        <f t="shared" si="471"/>
        <v>0</v>
      </c>
      <c r="P1184" s="205">
        <f t="shared" si="471"/>
        <v>0</v>
      </c>
      <c r="Q1184" s="205">
        <f t="shared" si="471"/>
        <v>0</v>
      </c>
      <c r="R1184" s="205">
        <f t="shared" si="471"/>
        <v>63.6</v>
      </c>
      <c r="S1184" s="12"/>
      <c r="T1184" s="13"/>
    </row>
    <row r="1185" spans="1:20" s="306" customFormat="1" ht="14.25" hidden="1" customHeight="1">
      <c r="A1185" s="4" t="s">
        <v>52</v>
      </c>
      <c r="B1185" s="72"/>
      <c r="C1185" s="72"/>
      <c r="D1185" s="7"/>
      <c r="E1185" s="7"/>
      <c r="F1185" s="8"/>
      <c r="G1185" s="8"/>
      <c r="H1185" s="9"/>
      <c r="I1185" s="246">
        <v>244</v>
      </c>
      <c r="J1185" s="2">
        <v>90.7</v>
      </c>
      <c r="K1185" s="2">
        <v>-16.8</v>
      </c>
      <c r="L1185" s="2"/>
      <c r="M1185" s="2"/>
      <c r="N1185" s="2">
        <f>SUM(J1185:M1185)</f>
        <v>73.900000000000006</v>
      </c>
      <c r="O1185" s="2"/>
      <c r="P1185" s="2"/>
      <c r="Q1185" s="2"/>
      <c r="R1185" s="60">
        <v>63.6</v>
      </c>
      <c r="S1185" s="12"/>
      <c r="T1185" s="13"/>
    </row>
    <row r="1186" spans="1:20" s="306" customFormat="1" ht="14.25" customHeight="1">
      <c r="A1186" s="20" t="s">
        <v>165</v>
      </c>
      <c r="B1186" s="86" t="s">
        <v>265</v>
      </c>
      <c r="C1186" s="86" t="s">
        <v>198</v>
      </c>
      <c r="D1186" s="28" t="s">
        <v>123</v>
      </c>
      <c r="E1186" s="28" t="s">
        <v>209</v>
      </c>
      <c r="F1186" s="29" t="s">
        <v>129</v>
      </c>
      <c r="G1186" s="29" t="s">
        <v>326</v>
      </c>
      <c r="H1186" s="1" t="s">
        <v>358</v>
      </c>
      <c r="I1186" s="18">
        <v>300</v>
      </c>
      <c r="J1186" s="32">
        <f t="shared" ref="J1186:R1187" si="472">J1187</f>
        <v>6050</v>
      </c>
      <c r="K1186" s="32">
        <f t="shared" si="472"/>
        <v>-1123.9000000000001</v>
      </c>
      <c r="L1186" s="32">
        <f t="shared" si="472"/>
        <v>0</v>
      </c>
      <c r="M1186" s="32">
        <f t="shared" si="472"/>
        <v>0</v>
      </c>
      <c r="N1186" s="32">
        <f t="shared" si="472"/>
        <v>4926.1000000000004</v>
      </c>
      <c r="O1186" s="32">
        <f t="shared" si="472"/>
        <v>0</v>
      </c>
      <c r="P1186" s="32">
        <f t="shared" si="472"/>
        <v>0</v>
      </c>
      <c r="Q1186" s="32">
        <f t="shared" si="472"/>
        <v>0</v>
      </c>
      <c r="R1186" s="32">
        <f t="shared" si="472"/>
        <v>4236.3999999999996</v>
      </c>
      <c r="S1186" s="12"/>
      <c r="T1186" s="13"/>
    </row>
    <row r="1187" spans="1:20" s="307" customFormat="1" ht="21.75" customHeight="1">
      <c r="A1187" s="189" t="s">
        <v>166</v>
      </c>
      <c r="B1187" s="300" t="s">
        <v>265</v>
      </c>
      <c r="C1187" s="300" t="s">
        <v>198</v>
      </c>
      <c r="D1187" s="209" t="s">
        <v>123</v>
      </c>
      <c r="E1187" s="209" t="s">
        <v>209</v>
      </c>
      <c r="F1187" s="210" t="s">
        <v>129</v>
      </c>
      <c r="G1187" s="210" t="s">
        <v>326</v>
      </c>
      <c r="H1187" s="211" t="s">
        <v>358</v>
      </c>
      <c r="I1187" s="62">
        <v>320</v>
      </c>
      <c r="J1187" s="205">
        <f t="shared" si="472"/>
        <v>6050</v>
      </c>
      <c r="K1187" s="205">
        <f t="shared" si="472"/>
        <v>-1123.9000000000001</v>
      </c>
      <c r="L1187" s="205">
        <f t="shared" si="472"/>
        <v>0</v>
      </c>
      <c r="M1187" s="205">
        <f t="shared" si="472"/>
        <v>0</v>
      </c>
      <c r="N1187" s="205">
        <f t="shared" si="472"/>
        <v>4926.1000000000004</v>
      </c>
      <c r="O1187" s="205">
        <f t="shared" si="472"/>
        <v>0</v>
      </c>
      <c r="P1187" s="205">
        <f t="shared" si="472"/>
        <v>0</v>
      </c>
      <c r="Q1187" s="205">
        <f t="shared" si="472"/>
        <v>0</v>
      </c>
      <c r="R1187" s="205">
        <f t="shared" si="472"/>
        <v>4236.3999999999996</v>
      </c>
      <c r="S1187" s="12"/>
      <c r="T1187" s="13"/>
    </row>
    <row r="1188" spans="1:20" s="308" customFormat="1" ht="14.25" hidden="1" customHeight="1">
      <c r="A1188" s="4" t="s">
        <v>99</v>
      </c>
      <c r="B1188" s="72"/>
      <c r="C1188" s="72"/>
      <c r="D1188" s="7"/>
      <c r="E1188" s="7"/>
      <c r="F1188" s="8"/>
      <c r="G1188" s="8"/>
      <c r="H1188" s="9"/>
      <c r="I1188" s="246">
        <v>321</v>
      </c>
      <c r="J1188" s="2">
        <v>6050</v>
      </c>
      <c r="K1188" s="2">
        <v>-1123.9000000000001</v>
      </c>
      <c r="L1188" s="2"/>
      <c r="M1188" s="2"/>
      <c r="N1188" s="2">
        <f>SUM(J1188:M1188)</f>
        <v>4926.1000000000004</v>
      </c>
      <c r="O1188" s="2"/>
      <c r="P1188" s="2"/>
      <c r="Q1188" s="2"/>
      <c r="R1188" s="60">
        <v>4236.3999999999996</v>
      </c>
      <c r="S1188" s="12"/>
      <c r="T1188" s="13"/>
    </row>
    <row r="1189" spans="1:20" s="306" customFormat="1" ht="26.25" hidden="1" customHeight="1">
      <c r="A1189" s="163" t="s">
        <v>211</v>
      </c>
      <c r="B1189" s="86" t="s">
        <v>265</v>
      </c>
      <c r="C1189" s="86" t="s">
        <v>198</v>
      </c>
      <c r="D1189" s="28" t="s">
        <v>123</v>
      </c>
      <c r="E1189" s="28" t="s">
        <v>209</v>
      </c>
      <c r="F1189" s="29" t="s">
        <v>129</v>
      </c>
      <c r="G1189" s="29" t="s">
        <v>326</v>
      </c>
      <c r="H1189" s="1" t="s">
        <v>341</v>
      </c>
      <c r="I1189" s="18"/>
      <c r="J1189" s="32"/>
      <c r="K1189" s="32"/>
      <c r="L1189" s="32"/>
      <c r="M1189" s="32"/>
      <c r="N1189" s="32"/>
      <c r="O1189" s="32"/>
      <c r="P1189" s="32"/>
      <c r="Q1189" s="32"/>
      <c r="R1189" s="32">
        <f>R1190+R1192</f>
        <v>0</v>
      </c>
      <c r="S1189" s="12"/>
      <c r="T1189" s="13"/>
    </row>
    <row r="1190" spans="1:20" s="306" customFormat="1" ht="19.5" hidden="1" customHeight="1">
      <c r="A1190" s="20" t="s">
        <v>165</v>
      </c>
      <c r="B1190" s="86" t="s">
        <v>265</v>
      </c>
      <c r="C1190" s="86" t="s">
        <v>198</v>
      </c>
      <c r="D1190" s="28" t="s">
        <v>123</v>
      </c>
      <c r="E1190" s="28" t="s">
        <v>209</v>
      </c>
      <c r="F1190" s="29" t="s">
        <v>129</v>
      </c>
      <c r="G1190" s="29" t="s">
        <v>326</v>
      </c>
      <c r="H1190" s="1" t="s">
        <v>341</v>
      </c>
      <c r="I1190" s="18">
        <v>300</v>
      </c>
      <c r="J1190" s="32"/>
      <c r="K1190" s="32"/>
      <c r="L1190" s="32"/>
      <c r="M1190" s="32"/>
      <c r="N1190" s="32"/>
      <c r="O1190" s="32"/>
      <c r="P1190" s="32"/>
      <c r="Q1190" s="32"/>
      <c r="R1190" s="32">
        <f>R1191</f>
        <v>0</v>
      </c>
      <c r="S1190" s="12"/>
      <c r="T1190" s="13"/>
    </row>
    <row r="1191" spans="1:20" s="307" customFormat="1" ht="15.75" hidden="1" customHeight="1">
      <c r="A1191" s="189" t="s">
        <v>166</v>
      </c>
      <c r="B1191" s="300" t="s">
        <v>265</v>
      </c>
      <c r="C1191" s="300" t="s">
        <v>198</v>
      </c>
      <c r="D1191" s="209" t="s">
        <v>123</v>
      </c>
      <c r="E1191" s="209" t="s">
        <v>209</v>
      </c>
      <c r="F1191" s="210" t="s">
        <v>129</v>
      </c>
      <c r="G1191" s="210" t="s">
        <v>326</v>
      </c>
      <c r="H1191" s="211" t="s">
        <v>341</v>
      </c>
      <c r="I1191" s="62">
        <v>320</v>
      </c>
      <c r="J1191" s="205"/>
      <c r="K1191" s="205"/>
      <c r="L1191" s="205"/>
      <c r="M1191" s="205"/>
      <c r="N1191" s="205"/>
      <c r="O1191" s="205"/>
      <c r="P1191" s="205"/>
      <c r="Q1191" s="205"/>
      <c r="R1191" s="205"/>
      <c r="S1191" s="12"/>
      <c r="T1191" s="13"/>
    </row>
    <row r="1192" spans="1:20" s="306" customFormat="1" ht="15" hidden="1" customHeight="1">
      <c r="A1192" s="122" t="s">
        <v>177</v>
      </c>
      <c r="B1192" s="86" t="s">
        <v>265</v>
      </c>
      <c r="C1192" s="86" t="s">
        <v>198</v>
      </c>
      <c r="D1192" s="28" t="s">
        <v>123</v>
      </c>
      <c r="E1192" s="28" t="s">
        <v>209</v>
      </c>
      <c r="F1192" s="29" t="s">
        <v>129</v>
      </c>
      <c r="G1192" s="29" t="s">
        <v>326</v>
      </c>
      <c r="H1192" s="1" t="s">
        <v>341</v>
      </c>
      <c r="I1192" s="1" t="s">
        <v>178</v>
      </c>
      <c r="J1192" s="32"/>
      <c r="K1192" s="32"/>
      <c r="L1192" s="32"/>
      <c r="M1192" s="32"/>
      <c r="N1192" s="32"/>
      <c r="O1192" s="32"/>
      <c r="P1192" s="32"/>
      <c r="Q1192" s="32"/>
      <c r="R1192" s="32">
        <f>R1193+R1194</f>
        <v>0</v>
      </c>
      <c r="S1192" s="12"/>
      <c r="T1192" s="13"/>
    </row>
    <row r="1193" spans="1:20" s="307" customFormat="1" ht="18.75" hidden="1" customHeight="1">
      <c r="A1193" s="247" t="s">
        <v>179</v>
      </c>
      <c r="B1193" s="300" t="s">
        <v>265</v>
      </c>
      <c r="C1193" s="300" t="s">
        <v>198</v>
      </c>
      <c r="D1193" s="209" t="s">
        <v>123</v>
      </c>
      <c r="E1193" s="209" t="s">
        <v>209</v>
      </c>
      <c r="F1193" s="210" t="s">
        <v>129</v>
      </c>
      <c r="G1193" s="210" t="s">
        <v>326</v>
      </c>
      <c r="H1193" s="211" t="s">
        <v>341</v>
      </c>
      <c r="I1193" s="211" t="s">
        <v>180</v>
      </c>
      <c r="J1193" s="205"/>
      <c r="K1193" s="205"/>
      <c r="L1193" s="205"/>
      <c r="M1193" s="205"/>
      <c r="N1193" s="205"/>
      <c r="O1193" s="205"/>
      <c r="P1193" s="205"/>
      <c r="Q1193" s="205"/>
      <c r="R1193" s="205"/>
      <c r="S1193" s="12"/>
      <c r="T1193" s="13"/>
    </row>
    <row r="1194" spans="1:20" s="307" customFormat="1" ht="18" hidden="1" customHeight="1">
      <c r="A1194" s="247" t="s">
        <v>271</v>
      </c>
      <c r="B1194" s="300" t="s">
        <v>265</v>
      </c>
      <c r="C1194" s="300" t="s">
        <v>198</v>
      </c>
      <c r="D1194" s="209" t="s">
        <v>123</v>
      </c>
      <c r="E1194" s="209" t="s">
        <v>209</v>
      </c>
      <c r="F1194" s="210" t="s">
        <v>129</v>
      </c>
      <c r="G1194" s="210" t="s">
        <v>326</v>
      </c>
      <c r="H1194" s="211" t="s">
        <v>341</v>
      </c>
      <c r="I1194" s="211" t="s">
        <v>272</v>
      </c>
      <c r="J1194" s="205"/>
      <c r="K1194" s="205"/>
      <c r="L1194" s="205"/>
      <c r="M1194" s="205"/>
      <c r="N1194" s="205"/>
      <c r="O1194" s="205"/>
      <c r="P1194" s="205"/>
      <c r="Q1194" s="205"/>
      <c r="R1194" s="205"/>
      <c r="S1194" s="12"/>
      <c r="T1194" s="13"/>
    </row>
    <row r="1195" spans="1:20" s="306" customFormat="1" ht="24.75" customHeight="1">
      <c r="A1195" s="163" t="s">
        <v>303</v>
      </c>
      <c r="B1195" s="86" t="s">
        <v>265</v>
      </c>
      <c r="C1195" s="86" t="s">
        <v>198</v>
      </c>
      <c r="D1195" s="28" t="s">
        <v>123</v>
      </c>
      <c r="E1195" s="28" t="s">
        <v>209</v>
      </c>
      <c r="F1195" s="29" t="s">
        <v>129</v>
      </c>
      <c r="G1195" s="29" t="s">
        <v>326</v>
      </c>
      <c r="H1195" s="1" t="s">
        <v>359</v>
      </c>
      <c r="I1195" s="18"/>
      <c r="J1195" s="32">
        <f>J1196+J1199</f>
        <v>162</v>
      </c>
      <c r="K1195" s="32">
        <f>K1196+K1199</f>
        <v>0</v>
      </c>
      <c r="L1195" s="32">
        <f t="shared" ref="L1195:R1195" si="473">L1196+L1199</f>
        <v>0</v>
      </c>
      <c r="M1195" s="32">
        <f t="shared" si="473"/>
        <v>0</v>
      </c>
      <c r="N1195" s="32">
        <f t="shared" si="473"/>
        <v>162</v>
      </c>
      <c r="O1195" s="32">
        <f t="shared" si="473"/>
        <v>0</v>
      </c>
      <c r="P1195" s="32">
        <f t="shared" si="473"/>
        <v>0</v>
      </c>
      <c r="Q1195" s="32">
        <f t="shared" si="473"/>
        <v>0</v>
      </c>
      <c r="R1195" s="32">
        <f t="shared" si="473"/>
        <v>159.6</v>
      </c>
      <c r="S1195" s="12"/>
      <c r="T1195" s="13"/>
    </row>
    <row r="1196" spans="1:20" s="306" customFormat="1" ht="21.75" hidden="1" customHeight="1">
      <c r="A1196" s="20" t="s">
        <v>132</v>
      </c>
      <c r="B1196" s="86" t="s">
        <v>265</v>
      </c>
      <c r="C1196" s="86" t="s">
        <v>198</v>
      </c>
      <c r="D1196" s="28" t="s">
        <v>123</v>
      </c>
      <c r="E1196" s="28" t="s">
        <v>209</v>
      </c>
      <c r="F1196" s="29" t="s">
        <v>129</v>
      </c>
      <c r="G1196" s="29" t="s">
        <v>326</v>
      </c>
      <c r="H1196" s="1" t="s">
        <v>359</v>
      </c>
      <c r="I1196" s="18">
        <v>200</v>
      </c>
      <c r="J1196" s="32">
        <f t="shared" ref="J1196:R1197" si="474">J1197</f>
        <v>2.4</v>
      </c>
      <c r="K1196" s="32">
        <f t="shared" si="474"/>
        <v>0</v>
      </c>
      <c r="L1196" s="32">
        <f t="shared" si="474"/>
        <v>0</v>
      </c>
      <c r="M1196" s="32">
        <f t="shared" si="474"/>
        <v>0</v>
      </c>
      <c r="N1196" s="32">
        <f t="shared" si="474"/>
        <v>2.4</v>
      </c>
      <c r="O1196" s="32">
        <f t="shared" si="474"/>
        <v>0</v>
      </c>
      <c r="P1196" s="32">
        <f t="shared" si="474"/>
        <v>0</v>
      </c>
      <c r="Q1196" s="32">
        <f t="shared" si="474"/>
        <v>0</v>
      </c>
      <c r="R1196" s="32">
        <f t="shared" si="474"/>
        <v>0</v>
      </c>
      <c r="S1196" s="12"/>
      <c r="T1196" s="13"/>
    </row>
    <row r="1197" spans="1:20" s="306" customFormat="1" ht="27.75" hidden="1" customHeight="1">
      <c r="A1197" s="156" t="s">
        <v>134</v>
      </c>
      <c r="B1197" s="300" t="s">
        <v>265</v>
      </c>
      <c r="C1197" s="300" t="s">
        <v>198</v>
      </c>
      <c r="D1197" s="209" t="s">
        <v>123</v>
      </c>
      <c r="E1197" s="209" t="s">
        <v>209</v>
      </c>
      <c r="F1197" s="210" t="s">
        <v>129</v>
      </c>
      <c r="G1197" s="210" t="s">
        <v>326</v>
      </c>
      <c r="H1197" s="211" t="s">
        <v>359</v>
      </c>
      <c r="I1197" s="62">
        <v>240</v>
      </c>
      <c r="J1197" s="205">
        <f t="shared" si="474"/>
        <v>2.4</v>
      </c>
      <c r="K1197" s="205">
        <f t="shared" si="474"/>
        <v>0</v>
      </c>
      <c r="L1197" s="205">
        <f t="shared" si="474"/>
        <v>0</v>
      </c>
      <c r="M1197" s="205">
        <f t="shared" si="474"/>
        <v>0</v>
      </c>
      <c r="N1197" s="205">
        <f t="shared" si="474"/>
        <v>2.4</v>
      </c>
      <c r="O1197" s="205">
        <f t="shared" si="474"/>
        <v>0</v>
      </c>
      <c r="P1197" s="205">
        <f t="shared" si="474"/>
        <v>0</v>
      </c>
      <c r="Q1197" s="205">
        <f t="shared" si="474"/>
        <v>0</v>
      </c>
      <c r="R1197" s="205">
        <f t="shared" si="474"/>
        <v>0</v>
      </c>
      <c r="S1197" s="12"/>
      <c r="T1197" s="13"/>
    </row>
    <row r="1198" spans="1:20" s="306" customFormat="1" ht="12.75" hidden="1" customHeight="1">
      <c r="A1198" s="43" t="s">
        <v>98</v>
      </c>
      <c r="B1198" s="300"/>
      <c r="C1198" s="300"/>
      <c r="D1198" s="209"/>
      <c r="E1198" s="209"/>
      <c r="F1198" s="210"/>
      <c r="G1198" s="210"/>
      <c r="H1198" s="211"/>
      <c r="I1198" s="62">
        <v>244</v>
      </c>
      <c r="J1198" s="205">
        <v>2.4</v>
      </c>
      <c r="K1198" s="205"/>
      <c r="L1198" s="205"/>
      <c r="M1198" s="205"/>
      <c r="N1198" s="2">
        <f>SUM(J1198:M1198)</f>
        <v>2.4</v>
      </c>
      <c r="O1198" s="205"/>
      <c r="P1198" s="205"/>
      <c r="Q1198" s="205"/>
      <c r="R1198" s="2"/>
      <c r="S1198" s="12"/>
      <c r="T1198" s="13"/>
    </row>
    <row r="1199" spans="1:20" s="306" customFormat="1" ht="14.25" customHeight="1">
      <c r="A1199" s="20" t="s">
        <v>165</v>
      </c>
      <c r="B1199" s="86" t="s">
        <v>265</v>
      </c>
      <c r="C1199" s="86" t="s">
        <v>198</v>
      </c>
      <c r="D1199" s="28" t="s">
        <v>123</v>
      </c>
      <c r="E1199" s="28" t="s">
        <v>209</v>
      </c>
      <c r="F1199" s="29" t="s">
        <v>129</v>
      </c>
      <c r="G1199" s="29" t="s">
        <v>326</v>
      </c>
      <c r="H1199" s="1" t="s">
        <v>359</v>
      </c>
      <c r="I1199" s="18">
        <v>300</v>
      </c>
      <c r="J1199" s="32">
        <f t="shared" ref="J1199:R1200" si="475">J1200</f>
        <v>159.6</v>
      </c>
      <c r="K1199" s="32">
        <f t="shared" si="475"/>
        <v>0</v>
      </c>
      <c r="L1199" s="32">
        <f t="shared" si="475"/>
        <v>0</v>
      </c>
      <c r="M1199" s="32">
        <f t="shared" si="475"/>
        <v>0</v>
      </c>
      <c r="N1199" s="32">
        <f t="shared" si="475"/>
        <v>159.6</v>
      </c>
      <c r="O1199" s="32">
        <f t="shared" si="475"/>
        <v>0</v>
      </c>
      <c r="P1199" s="32">
        <f t="shared" si="475"/>
        <v>0</v>
      </c>
      <c r="Q1199" s="32">
        <f t="shared" si="475"/>
        <v>0</v>
      </c>
      <c r="R1199" s="32">
        <f t="shared" si="475"/>
        <v>159.6</v>
      </c>
      <c r="S1199" s="12"/>
      <c r="T1199" s="13"/>
    </row>
    <row r="1200" spans="1:20" s="307" customFormat="1" ht="23.25" customHeight="1">
      <c r="A1200" s="156" t="s">
        <v>166</v>
      </c>
      <c r="B1200" s="300" t="s">
        <v>265</v>
      </c>
      <c r="C1200" s="300" t="s">
        <v>198</v>
      </c>
      <c r="D1200" s="209" t="s">
        <v>123</v>
      </c>
      <c r="E1200" s="209" t="s">
        <v>209</v>
      </c>
      <c r="F1200" s="210" t="s">
        <v>129</v>
      </c>
      <c r="G1200" s="210" t="s">
        <v>326</v>
      </c>
      <c r="H1200" s="211" t="s">
        <v>359</v>
      </c>
      <c r="I1200" s="62">
        <v>320</v>
      </c>
      <c r="J1200" s="205">
        <f t="shared" si="475"/>
        <v>159.6</v>
      </c>
      <c r="K1200" s="205">
        <f t="shared" si="475"/>
        <v>0</v>
      </c>
      <c r="L1200" s="205">
        <f t="shared" si="475"/>
        <v>0</v>
      </c>
      <c r="M1200" s="205">
        <f t="shared" si="475"/>
        <v>0</v>
      </c>
      <c r="N1200" s="205">
        <f t="shared" si="475"/>
        <v>159.6</v>
      </c>
      <c r="O1200" s="205">
        <f t="shared" si="475"/>
        <v>0</v>
      </c>
      <c r="P1200" s="205">
        <f t="shared" si="475"/>
        <v>0</v>
      </c>
      <c r="Q1200" s="205">
        <f t="shared" si="475"/>
        <v>0</v>
      </c>
      <c r="R1200" s="205">
        <f t="shared" si="475"/>
        <v>159.6</v>
      </c>
      <c r="S1200" s="12"/>
      <c r="T1200" s="13"/>
    </row>
    <row r="1201" spans="1:20" s="307" customFormat="1" ht="12.75" hidden="1" customHeight="1">
      <c r="A1201" s="43" t="s">
        <v>99</v>
      </c>
      <c r="B1201" s="300"/>
      <c r="C1201" s="300"/>
      <c r="D1201" s="209"/>
      <c r="E1201" s="209"/>
      <c r="F1201" s="210"/>
      <c r="G1201" s="210"/>
      <c r="H1201" s="211"/>
      <c r="I1201" s="62">
        <v>321</v>
      </c>
      <c r="J1201" s="205">
        <v>159.6</v>
      </c>
      <c r="K1201" s="205"/>
      <c r="L1201" s="205"/>
      <c r="M1201" s="205"/>
      <c r="N1201" s="2">
        <f>SUM(J1201:M1201)</f>
        <v>159.6</v>
      </c>
      <c r="O1201" s="205"/>
      <c r="P1201" s="205"/>
      <c r="Q1201" s="205"/>
      <c r="R1201" s="2">
        <v>159.6</v>
      </c>
      <c r="S1201" s="12"/>
      <c r="T1201" s="13"/>
    </row>
    <row r="1202" spans="1:20" s="306" customFormat="1" ht="49.5" hidden="1" customHeight="1">
      <c r="A1202" s="163" t="s">
        <v>304</v>
      </c>
      <c r="B1202" s="86" t="s">
        <v>265</v>
      </c>
      <c r="C1202" s="86" t="s">
        <v>198</v>
      </c>
      <c r="D1202" s="28" t="s">
        <v>123</v>
      </c>
      <c r="E1202" s="28" t="s">
        <v>209</v>
      </c>
      <c r="F1202" s="29" t="s">
        <v>129</v>
      </c>
      <c r="G1202" s="29" t="s">
        <v>326</v>
      </c>
      <c r="H1202" s="1" t="s">
        <v>360</v>
      </c>
      <c r="I1202" s="18"/>
      <c r="J1202" s="32"/>
      <c r="K1202" s="32"/>
      <c r="L1202" s="32"/>
      <c r="M1202" s="32"/>
      <c r="N1202" s="32"/>
      <c r="O1202" s="32"/>
      <c r="P1202" s="32"/>
      <c r="Q1202" s="32"/>
      <c r="R1202" s="32"/>
      <c r="S1202" s="12"/>
      <c r="T1202" s="13"/>
    </row>
    <row r="1203" spans="1:20" s="306" customFormat="1" ht="17.25" hidden="1" customHeight="1">
      <c r="A1203" s="20" t="s">
        <v>165</v>
      </c>
      <c r="B1203" s="86" t="s">
        <v>265</v>
      </c>
      <c r="C1203" s="86" t="s">
        <v>198</v>
      </c>
      <c r="D1203" s="28" t="s">
        <v>123</v>
      </c>
      <c r="E1203" s="28" t="s">
        <v>209</v>
      </c>
      <c r="F1203" s="29" t="s">
        <v>129</v>
      </c>
      <c r="G1203" s="29" t="s">
        <v>326</v>
      </c>
      <c r="H1203" s="1" t="s">
        <v>360</v>
      </c>
      <c r="I1203" s="18">
        <v>300</v>
      </c>
      <c r="J1203" s="32"/>
      <c r="K1203" s="32"/>
      <c r="L1203" s="32"/>
      <c r="M1203" s="32"/>
      <c r="N1203" s="32"/>
      <c r="O1203" s="32"/>
      <c r="P1203" s="32"/>
      <c r="Q1203" s="32"/>
      <c r="R1203" s="32"/>
      <c r="S1203" s="12"/>
      <c r="T1203" s="13"/>
    </row>
    <row r="1204" spans="1:20" s="307" customFormat="1" ht="26.25" hidden="1" customHeight="1">
      <c r="A1204" s="189" t="s">
        <v>166</v>
      </c>
      <c r="B1204" s="300" t="s">
        <v>265</v>
      </c>
      <c r="C1204" s="300" t="s">
        <v>198</v>
      </c>
      <c r="D1204" s="209" t="s">
        <v>123</v>
      </c>
      <c r="E1204" s="209" t="s">
        <v>209</v>
      </c>
      <c r="F1204" s="210" t="s">
        <v>129</v>
      </c>
      <c r="G1204" s="210" t="s">
        <v>326</v>
      </c>
      <c r="H1204" s="211" t="s">
        <v>360</v>
      </c>
      <c r="I1204" s="62">
        <v>320</v>
      </c>
      <c r="J1204" s="205"/>
      <c r="K1204" s="205"/>
      <c r="L1204" s="205"/>
      <c r="M1204" s="205"/>
      <c r="N1204" s="205"/>
      <c r="O1204" s="205"/>
      <c r="P1204" s="205"/>
      <c r="Q1204" s="205"/>
      <c r="R1204" s="205"/>
      <c r="S1204" s="12"/>
      <c r="T1204" s="13"/>
    </row>
    <row r="1205" spans="1:20" s="307" customFormat="1" ht="37.5" hidden="1" customHeight="1">
      <c r="A1205" s="43" t="s">
        <v>204</v>
      </c>
      <c r="B1205" s="300" t="s">
        <v>265</v>
      </c>
      <c r="C1205" s="300" t="s">
        <v>198</v>
      </c>
      <c r="D1205" s="209" t="s">
        <v>123</v>
      </c>
      <c r="E1205" s="209" t="s">
        <v>209</v>
      </c>
      <c r="F1205" s="210" t="s">
        <v>129</v>
      </c>
      <c r="G1205" s="210" t="s">
        <v>326</v>
      </c>
      <c r="H1205" s="211" t="s">
        <v>360</v>
      </c>
      <c r="I1205" s="62">
        <v>323</v>
      </c>
      <c r="J1205" s="205"/>
      <c r="K1205" s="205"/>
      <c r="L1205" s="205"/>
      <c r="M1205" s="205"/>
      <c r="N1205" s="205"/>
      <c r="O1205" s="205"/>
      <c r="P1205" s="205"/>
      <c r="Q1205" s="205"/>
      <c r="R1205" s="205"/>
      <c r="S1205" s="12"/>
      <c r="T1205" s="13"/>
    </row>
    <row r="1206" spans="1:20" s="306" customFormat="1" ht="17.25" hidden="1" customHeight="1">
      <c r="A1206" s="163" t="s">
        <v>305</v>
      </c>
      <c r="B1206" s="86" t="s">
        <v>265</v>
      </c>
      <c r="C1206" s="86" t="s">
        <v>198</v>
      </c>
      <c r="D1206" s="28" t="s">
        <v>123</v>
      </c>
      <c r="E1206" s="28" t="s">
        <v>209</v>
      </c>
      <c r="F1206" s="29" t="s">
        <v>129</v>
      </c>
      <c r="G1206" s="29" t="s">
        <v>326</v>
      </c>
      <c r="H1206" s="1" t="s">
        <v>361</v>
      </c>
      <c r="I1206" s="18"/>
      <c r="J1206" s="32">
        <f>J1207</f>
        <v>360.5</v>
      </c>
      <c r="K1206" s="32">
        <f>K1207</f>
        <v>0</v>
      </c>
      <c r="L1206" s="32">
        <f t="shared" ref="L1206:R1206" si="476">L1207</f>
        <v>0</v>
      </c>
      <c r="M1206" s="32">
        <f t="shared" si="476"/>
        <v>0</v>
      </c>
      <c r="N1206" s="32">
        <f t="shared" si="476"/>
        <v>360.5</v>
      </c>
      <c r="O1206" s="32">
        <f t="shared" si="476"/>
        <v>0</v>
      </c>
      <c r="P1206" s="32">
        <f t="shared" si="476"/>
        <v>0</v>
      </c>
      <c r="Q1206" s="32">
        <f t="shared" si="476"/>
        <v>0</v>
      </c>
      <c r="R1206" s="32">
        <f t="shared" si="476"/>
        <v>0</v>
      </c>
      <c r="S1206" s="12"/>
      <c r="T1206" s="13"/>
    </row>
    <row r="1207" spans="1:20" s="306" customFormat="1" ht="14.25" hidden="1" customHeight="1">
      <c r="A1207" s="20" t="s">
        <v>165</v>
      </c>
      <c r="B1207" s="86" t="s">
        <v>265</v>
      </c>
      <c r="C1207" s="86" t="s">
        <v>198</v>
      </c>
      <c r="D1207" s="28" t="s">
        <v>123</v>
      </c>
      <c r="E1207" s="28" t="s">
        <v>209</v>
      </c>
      <c r="F1207" s="29" t="s">
        <v>129</v>
      </c>
      <c r="G1207" s="29" t="s">
        <v>326</v>
      </c>
      <c r="H1207" s="1" t="s">
        <v>361</v>
      </c>
      <c r="I1207" s="18">
        <v>300</v>
      </c>
      <c r="J1207" s="32">
        <f>J1208+J1209</f>
        <v>360.5</v>
      </c>
      <c r="K1207" s="32">
        <f>K1208+K1209</f>
        <v>0</v>
      </c>
      <c r="L1207" s="32">
        <f t="shared" ref="L1207:R1207" si="477">L1208+L1209</f>
        <v>0</v>
      </c>
      <c r="M1207" s="32">
        <f t="shared" si="477"/>
        <v>0</v>
      </c>
      <c r="N1207" s="32">
        <f t="shared" si="477"/>
        <v>360.5</v>
      </c>
      <c r="O1207" s="32">
        <f t="shared" si="477"/>
        <v>0</v>
      </c>
      <c r="P1207" s="32">
        <f t="shared" si="477"/>
        <v>0</v>
      </c>
      <c r="Q1207" s="32">
        <f t="shared" si="477"/>
        <v>0</v>
      </c>
      <c r="R1207" s="32">
        <f t="shared" si="477"/>
        <v>0</v>
      </c>
      <c r="S1207" s="12"/>
      <c r="T1207" s="13"/>
    </row>
    <row r="1208" spans="1:20" s="243" customFormat="1" ht="14.25" hidden="1" customHeight="1">
      <c r="A1208" s="189" t="s">
        <v>166</v>
      </c>
      <c r="B1208" s="241" t="s">
        <v>265</v>
      </c>
      <c r="C1208" s="241" t="s">
        <v>198</v>
      </c>
      <c r="D1208" s="127" t="s">
        <v>123</v>
      </c>
      <c r="E1208" s="127" t="s">
        <v>209</v>
      </c>
      <c r="F1208" s="128" t="s">
        <v>129</v>
      </c>
      <c r="G1208" s="128" t="s">
        <v>326</v>
      </c>
      <c r="H1208" s="129" t="s">
        <v>361</v>
      </c>
      <c r="I1208" s="242">
        <v>320</v>
      </c>
      <c r="J1208" s="239">
        <v>195</v>
      </c>
      <c r="K1208" s="239"/>
      <c r="L1208" s="239"/>
      <c r="M1208" s="239"/>
      <c r="N1208" s="205">
        <f>SUM(J1208:M1208)</f>
        <v>195</v>
      </c>
      <c r="O1208" s="239"/>
      <c r="P1208" s="239"/>
      <c r="Q1208" s="239"/>
      <c r="R1208" s="2"/>
      <c r="S1208" s="12"/>
      <c r="T1208" s="13"/>
    </row>
    <row r="1209" spans="1:20" s="307" customFormat="1" ht="15" hidden="1" customHeight="1">
      <c r="A1209" s="189" t="s">
        <v>167</v>
      </c>
      <c r="B1209" s="300" t="s">
        <v>265</v>
      </c>
      <c r="C1209" s="300" t="s">
        <v>198</v>
      </c>
      <c r="D1209" s="209" t="s">
        <v>123</v>
      </c>
      <c r="E1209" s="209" t="s">
        <v>209</v>
      </c>
      <c r="F1209" s="210" t="s">
        <v>129</v>
      </c>
      <c r="G1209" s="210" t="s">
        <v>326</v>
      </c>
      <c r="H1209" s="211" t="s">
        <v>361</v>
      </c>
      <c r="I1209" s="62">
        <v>360</v>
      </c>
      <c r="J1209" s="205">
        <v>165.5</v>
      </c>
      <c r="K1209" s="205"/>
      <c r="L1209" s="205"/>
      <c r="M1209" s="205"/>
      <c r="N1209" s="2">
        <f>SUM(J1209:M1209)</f>
        <v>165.5</v>
      </c>
      <c r="O1209" s="205"/>
      <c r="P1209" s="205"/>
      <c r="Q1209" s="205"/>
      <c r="R1209" s="2"/>
      <c r="S1209" s="12"/>
      <c r="T1209" s="13"/>
    </row>
    <row r="1210" spans="1:20" s="306" customFormat="1" ht="22.5" customHeight="1">
      <c r="A1210" s="163" t="s">
        <v>306</v>
      </c>
      <c r="B1210" s="86" t="s">
        <v>265</v>
      </c>
      <c r="C1210" s="86" t="s">
        <v>198</v>
      </c>
      <c r="D1210" s="28" t="s">
        <v>123</v>
      </c>
      <c r="E1210" s="28" t="s">
        <v>209</v>
      </c>
      <c r="F1210" s="29" t="s">
        <v>129</v>
      </c>
      <c r="G1210" s="29" t="s">
        <v>326</v>
      </c>
      <c r="H1210" s="1" t="s">
        <v>362</v>
      </c>
      <c r="I1210" s="18"/>
      <c r="J1210" s="32">
        <f>J1211+J1213</f>
        <v>324.39999999999998</v>
      </c>
      <c r="K1210" s="32">
        <f>K1211+K1213</f>
        <v>-21.2</v>
      </c>
      <c r="L1210" s="32">
        <f t="shared" ref="L1210:R1210" si="478">L1211+L1213</f>
        <v>0</v>
      </c>
      <c r="M1210" s="32">
        <f t="shared" si="478"/>
        <v>0</v>
      </c>
      <c r="N1210" s="32">
        <f t="shared" si="478"/>
        <v>303.2</v>
      </c>
      <c r="O1210" s="32">
        <f t="shared" si="478"/>
        <v>0</v>
      </c>
      <c r="P1210" s="32">
        <f t="shared" si="478"/>
        <v>0</v>
      </c>
      <c r="Q1210" s="32">
        <f t="shared" si="478"/>
        <v>0</v>
      </c>
      <c r="R1210" s="32">
        <f t="shared" si="478"/>
        <v>256.5</v>
      </c>
      <c r="S1210" s="12"/>
      <c r="T1210" s="13"/>
    </row>
    <row r="1211" spans="1:20" s="306" customFormat="1" ht="24" hidden="1" customHeight="1">
      <c r="A1211" s="20" t="s">
        <v>132</v>
      </c>
      <c r="B1211" s="86" t="s">
        <v>265</v>
      </c>
      <c r="C1211" s="86" t="s">
        <v>198</v>
      </c>
      <c r="D1211" s="28" t="s">
        <v>123</v>
      </c>
      <c r="E1211" s="28" t="s">
        <v>209</v>
      </c>
      <c r="F1211" s="29" t="s">
        <v>129</v>
      </c>
      <c r="G1211" s="29" t="s">
        <v>326</v>
      </c>
      <c r="H1211" s="1" t="s">
        <v>362</v>
      </c>
      <c r="I1211" s="18">
        <v>200</v>
      </c>
      <c r="J1211" s="32">
        <f>J1212</f>
        <v>0</v>
      </c>
      <c r="K1211" s="32">
        <f>K1212</f>
        <v>0</v>
      </c>
      <c r="L1211" s="32">
        <f t="shared" ref="L1211:R1211" si="479">L1212</f>
        <v>0</v>
      </c>
      <c r="M1211" s="32">
        <f t="shared" si="479"/>
        <v>0</v>
      </c>
      <c r="N1211" s="32">
        <f t="shared" si="479"/>
        <v>0</v>
      </c>
      <c r="O1211" s="32">
        <f t="shared" si="479"/>
        <v>0</v>
      </c>
      <c r="P1211" s="32">
        <f t="shared" si="479"/>
        <v>0</v>
      </c>
      <c r="Q1211" s="32">
        <f t="shared" si="479"/>
        <v>0</v>
      </c>
      <c r="R1211" s="32">
        <f t="shared" si="479"/>
        <v>0</v>
      </c>
      <c r="S1211" s="12"/>
      <c r="T1211" s="13"/>
    </row>
    <row r="1212" spans="1:20" s="307" customFormat="1" ht="27.75" hidden="1" customHeight="1">
      <c r="A1212" s="189" t="s">
        <v>134</v>
      </c>
      <c r="B1212" s="300" t="s">
        <v>265</v>
      </c>
      <c r="C1212" s="300" t="s">
        <v>198</v>
      </c>
      <c r="D1212" s="209" t="s">
        <v>123</v>
      </c>
      <c r="E1212" s="209" t="s">
        <v>209</v>
      </c>
      <c r="F1212" s="210" t="s">
        <v>129</v>
      </c>
      <c r="G1212" s="210" t="s">
        <v>326</v>
      </c>
      <c r="H1212" s="211" t="s">
        <v>362</v>
      </c>
      <c r="I1212" s="62">
        <v>240</v>
      </c>
      <c r="J1212" s="205"/>
      <c r="K1212" s="205"/>
      <c r="L1212" s="205"/>
      <c r="M1212" s="205"/>
      <c r="N1212" s="2">
        <f>SUM(J1212:M1212)</f>
        <v>0</v>
      </c>
      <c r="O1212" s="205"/>
      <c r="P1212" s="205"/>
      <c r="Q1212" s="205"/>
      <c r="R1212" s="2">
        <f>N1212+Q1212</f>
        <v>0</v>
      </c>
      <c r="S1212" s="12"/>
      <c r="T1212" s="13"/>
    </row>
    <row r="1213" spans="1:20" s="306" customFormat="1" ht="18" customHeight="1">
      <c r="A1213" s="20" t="s">
        <v>165</v>
      </c>
      <c r="B1213" s="86" t="s">
        <v>265</v>
      </c>
      <c r="C1213" s="86" t="s">
        <v>198</v>
      </c>
      <c r="D1213" s="28" t="s">
        <v>123</v>
      </c>
      <c r="E1213" s="28" t="s">
        <v>209</v>
      </c>
      <c r="F1213" s="29" t="s">
        <v>129</v>
      </c>
      <c r="G1213" s="29" t="s">
        <v>326</v>
      </c>
      <c r="H1213" s="1" t="s">
        <v>362</v>
      </c>
      <c r="I1213" s="18">
        <v>300</v>
      </c>
      <c r="J1213" s="32">
        <f>J1214</f>
        <v>324.39999999999998</v>
      </c>
      <c r="K1213" s="32">
        <f>K1214</f>
        <v>-21.2</v>
      </c>
      <c r="L1213" s="32">
        <f t="shared" ref="L1213:R1213" si="480">L1214</f>
        <v>0</v>
      </c>
      <c r="M1213" s="32">
        <f t="shared" si="480"/>
        <v>0</v>
      </c>
      <c r="N1213" s="32">
        <f t="shared" si="480"/>
        <v>303.2</v>
      </c>
      <c r="O1213" s="32">
        <f t="shared" si="480"/>
        <v>0</v>
      </c>
      <c r="P1213" s="32">
        <f t="shared" si="480"/>
        <v>0</v>
      </c>
      <c r="Q1213" s="32">
        <f t="shared" si="480"/>
        <v>0</v>
      </c>
      <c r="R1213" s="32">
        <f t="shared" si="480"/>
        <v>256.5</v>
      </c>
      <c r="S1213" s="12"/>
      <c r="T1213" s="13"/>
    </row>
    <row r="1214" spans="1:20" s="307" customFormat="1" ht="24" customHeight="1">
      <c r="A1214" s="189" t="s">
        <v>166</v>
      </c>
      <c r="B1214" s="300" t="s">
        <v>265</v>
      </c>
      <c r="C1214" s="300" t="s">
        <v>198</v>
      </c>
      <c r="D1214" s="209" t="s">
        <v>123</v>
      </c>
      <c r="E1214" s="209" t="s">
        <v>209</v>
      </c>
      <c r="F1214" s="210" t="s">
        <v>129</v>
      </c>
      <c r="G1214" s="210" t="s">
        <v>326</v>
      </c>
      <c r="H1214" s="211" t="s">
        <v>362</v>
      </c>
      <c r="I1214" s="62">
        <v>320</v>
      </c>
      <c r="J1214" s="205">
        <f>SUM(J1215:J1221)</f>
        <v>324.39999999999998</v>
      </c>
      <c r="K1214" s="205">
        <f>SUM(K1215:K1221)</f>
        <v>-21.2</v>
      </c>
      <c r="L1214" s="205">
        <f t="shared" ref="L1214:R1214" si="481">SUM(L1215:L1221)</f>
        <v>0</v>
      </c>
      <c r="M1214" s="205">
        <f t="shared" si="481"/>
        <v>0</v>
      </c>
      <c r="N1214" s="205">
        <f t="shared" si="481"/>
        <v>303.2</v>
      </c>
      <c r="O1214" s="205">
        <f t="shared" si="481"/>
        <v>0</v>
      </c>
      <c r="P1214" s="205">
        <f t="shared" si="481"/>
        <v>0</v>
      </c>
      <c r="Q1214" s="205">
        <f t="shared" si="481"/>
        <v>0</v>
      </c>
      <c r="R1214" s="205">
        <f t="shared" si="481"/>
        <v>256.5</v>
      </c>
      <c r="S1214" s="12"/>
      <c r="T1214" s="13"/>
    </row>
    <row r="1215" spans="1:20" s="307" customFormat="1" ht="24" hidden="1" customHeight="1">
      <c r="A1215" s="4" t="s">
        <v>595</v>
      </c>
      <c r="B1215" s="300"/>
      <c r="C1215" s="300"/>
      <c r="D1215" s="209"/>
      <c r="E1215" s="209"/>
      <c r="F1215" s="210"/>
      <c r="G1215" s="210"/>
      <c r="H1215" s="211"/>
      <c r="I1215" s="62">
        <v>321</v>
      </c>
      <c r="J1215" s="205">
        <v>40</v>
      </c>
      <c r="K1215" s="205"/>
      <c r="L1215" s="205"/>
      <c r="M1215" s="205"/>
      <c r="N1215" s="2">
        <f t="shared" ref="N1215:N1221" si="482">SUM(J1215:M1215)</f>
        <v>40</v>
      </c>
      <c r="O1215" s="205"/>
      <c r="P1215" s="205"/>
      <c r="Q1215" s="205"/>
      <c r="R1215" s="60">
        <v>60</v>
      </c>
      <c r="S1215" s="12"/>
      <c r="T1215" s="13"/>
    </row>
    <row r="1216" spans="1:20" s="307" customFormat="1" ht="24" hidden="1" customHeight="1">
      <c r="A1216" s="4" t="s">
        <v>596</v>
      </c>
      <c r="B1216" s="300"/>
      <c r="C1216" s="300"/>
      <c r="D1216" s="209"/>
      <c r="E1216" s="209"/>
      <c r="F1216" s="210"/>
      <c r="G1216" s="210"/>
      <c r="H1216" s="211"/>
      <c r="I1216" s="62">
        <v>323</v>
      </c>
      <c r="J1216" s="205">
        <v>86</v>
      </c>
      <c r="K1216" s="205"/>
      <c r="L1216" s="205"/>
      <c r="M1216" s="205"/>
      <c r="N1216" s="2">
        <f t="shared" si="482"/>
        <v>86</v>
      </c>
      <c r="O1216" s="205"/>
      <c r="P1216" s="205"/>
      <c r="Q1216" s="205"/>
      <c r="R1216" s="60">
        <v>45</v>
      </c>
      <c r="S1216" s="12"/>
      <c r="T1216" s="13"/>
    </row>
    <row r="1217" spans="1:20" s="307" customFormat="1" ht="13.5" hidden="1" customHeight="1">
      <c r="A1217" s="4" t="s">
        <v>597</v>
      </c>
      <c r="B1217" s="300"/>
      <c r="C1217" s="300"/>
      <c r="D1217" s="209"/>
      <c r="E1217" s="209"/>
      <c r="F1217" s="210"/>
      <c r="G1217" s="210"/>
      <c r="H1217" s="211"/>
      <c r="I1217" s="62">
        <v>323</v>
      </c>
      <c r="J1217" s="205">
        <v>75.900000000000006</v>
      </c>
      <c r="K1217" s="205"/>
      <c r="L1217" s="205"/>
      <c r="M1217" s="205"/>
      <c r="N1217" s="2">
        <f t="shared" si="482"/>
        <v>75.900000000000006</v>
      </c>
      <c r="O1217" s="205"/>
      <c r="P1217" s="205"/>
      <c r="Q1217" s="205"/>
      <c r="R1217" s="60">
        <v>75.900000000000006</v>
      </c>
      <c r="S1217" s="12"/>
      <c r="T1217" s="13"/>
    </row>
    <row r="1218" spans="1:20" s="307" customFormat="1" ht="15.75" hidden="1" customHeight="1">
      <c r="A1218" s="4" t="s">
        <v>598</v>
      </c>
      <c r="B1218" s="300"/>
      <c r="C1218" s="300"/>
      <c r="D1218" s="209"/>
      <c r="E1218" s="209"/>
      <c r="F1218" s="210"/>
      <c r="G1218" s="210"/>
      <c r="H1218" s="211"/>
      <c r="I1218" s="62">
        <v>323</v>
      </c>
      <c r="J1218" s="205">
        <v>12.5</v>
      </c>
      <c r="K1218" s="205"/>
      <c r="L1218" s="205"/>
      <c r="M1218" s="205"/>
      <c r="N1218" s="2">
        <f t="shared" si="482"/>
        <v>12.5</v>
      </c>
      <c r="O1218" s="205"/>
      <c r="P1218" s="205"/>
      <c r="Q1218" s="205"/>
      <c r="R1218" s="60">
        <v>3.6</v>
      </c>
      <c r="S1218" s="12"/>
      <c r="T1218" s="13"/>
    </row>
    <row r="1219" spans="1:20" s="307" customFormat="1" ht="14.25" hidden="1" customHeight="1">
      <c r="A1219" s="4" t="s">
        <v>599</v>
      </c>
      <c r="B1219" s="300"/>
      <c r="C1219" s="300"/>
      <c r="D1219" s="209"/>
      <c r="E1219" s="209"/>
      <c r="F1219" s="210"/>
      <c r="G1219" s="210"/>
      <c r="H1219" s="211"/>
      <c r="I1219" s="62">
        <v>323</v>
      </c>
      <c r="J1219" s="205">
        <v>48</v>
      </c>
      <c r="K1219" s="205">
        <v>-1.2</v>
      </c>
      <c r="L1219" s="205"/>
      <c r="M1219" s="205"/>
      <c r="N1219" s="2">
        <f t="shared" si="482"/>
        <v>46.8</v>
      </c>
      <c r="O1219" s="205"/>
      <c r="P1219" s="205"/>
      <c r="Q1219" s="205"/>
      <c r="R1219" s="60">
        <v>42</v>
      </c>
      <c r="S1219" s="12"/>
      <c r="T1219" s="13"/>
    </row>
    <row r="1220" spans="1:20" s="307" customFormat="1" ht="24" hidden="1" customHeight="1">
      <c r="A1220" s="4" t="s">
        <v>600</v>
      </c>
      <c r="B1220" s="300"/>
      <c r="C1220" s="300"/>
      <c r="D1220" s="209"/>
      <c r="E1220" s="209"/>
      <c r="F1220" s="210"/>
      <c r="G1220" s="210"/>
      <c r="H1220" s="211"/>
      <c r="I1220" s="62">
        <v>323</v>
      </c>
      <c r="J1220" s="205">
        <v>42</v>
      </c>
      <c r="K1220" s="205"/>
      <c r="L1220" s="205"/>
      <c r="M1220" s="205"/>
      <c r="N1220" s="2">
        <f t="shared" si="482"/>
        <v>42</v>
      </c>
      <c r="O1220" s="205"/>
      <c r="P1220" s="205"/>
      <c r="Q1220" s="205"/>
      <c r="R1220" s="60">
        <v>30</v>
      </c>
      <c r="S1220" s="12"/>
      <c r="T1220" s="13"/>
    </row>
    <row r="1221" spans="1:20" s="307" customFormat="1" ht="14.25" hidden="1" customHeight="1">
      <c r="A1221" s="4" t="s">
        <v>601</v>
      </c>
      <c r="B1221" s="300"/>
      <c r="C1221" s="300"/>
      <c r="D1221" s="209"/>
      <c r="E1221" s="209"/>
      <c r="F1221" s="210"/>
      <c r="G1221" s="210"/>
      <c r="H1221" s="211"/>
      <c r="I1221" s="62">
        <v>323</v>
      </c>
      <c r="J1221" s="205">
        <v>20</v>
      </c>
      <c r="K1221" s="205">
        <v>-20</v>
      </c>
      <c r="L1221" s="205"/>
      <c r="M1221" s="205"/>
      <c r="N1221" s="2">
        <f t="shared" si="482"/>
        <v>0</v>
      </c>
      <c r="O1221" s="205"/>
      <c r="P1221" s="205"/>
      <c r="Q1221" s="205"/>
      <c r="R1221" s="60">
        <v>0</v>
      </c>
      <c r="S1221" s="12"/>
      <c r="T1221" s="13"/>
    </row>
    <row r="1222" spans="1:20" s="19" customFormat="1" ht="46.5" hidden="1" customHeight="1">
      <c r="A1222" s="82" t="s">
        <v>307</v>
      </c>
      <c r="B1222" s="16" t="s">
        <v>265</v>
      </c>
      <c r="C1222" s="16" t="s">
        <v>198</v>
      </c>
      <c r="D1222" s="17" t="s">
        <v>123</v>
      </c>
      <c r="E1222" s="28" t="s">
        <v>209</v>
      </c>
      <c r="F1222" s="29" t="s">
        <v>129</v>
      </c>
      <c r="G1222" s="29" t="s">
        <v>326</v>
      </c>
      <c r="H1222" s="1" t="s">
        <v>363</v>
      </c>
      <c r="I1222" s="18"/>
      <c r="J1222" s="32">
        <f t="shared" ref="J1222:R1223" si="483">J1223</f>
        <v>0</v>
      </c>
      <c r="K1222" s="32">
        <f t="shared" si="483"/>
        <v>0</v>
      </c>
      <c r="L1222" s="32">
        <f t="shared" si="483"/>
        <v>0</v>
      </c>
      <c r="M1222" s="32">
        <f t="shared" si="483"/>
        <v>0</v>
      </c>
      <c r="N1222" s="32">
        <f t="shared" si="483"/>
        <v>0</v>
      </c>
      <c r="O1222" s="32">
        <f t="shared" si="483"/>
        <v>0</v>
      </c>
      <c r="P1222" s="32">
        <f t="shared" si="483"/>
        <v>0</v>
      </c>
      <c r="Q1222" s="32">
        <f t="shared" si="483"/>
        <v>0</v>
      </c>
      <c r="R1222" s="32">
        <f t="shared" si="483"/>
        <v>0</v>
      </c>
      <c r="S1222" s="12"/>
      <c r="T1222" s="13"/>
    </row>
    <row r="1223" spans="1:20" s="306" customFormat="1" ht="23.25" hidden="1" customHeight="1">
      <c r="A1223" s="122" t="s">
        <v>177</v>
      </c>
      <c r="B1223" s="86" t="s">
        <v>265</v>
      </c>
      <c r="C1223" s="86" t="s">
        <v>198</v>
      </c>
      <c r="D1223" s="28" t="s">
        <v>123</v>
      </c>
      <c r="E1223" s="28" t="s">
        <v>209</v>
      </c>
      <c r="F1223" s="29" t="s">
        <v>129</v>
      </c>
      <c r="G1223" s="29" t="s">
        <v>326</v>
      </c>
      <c r="H1223" s="1" t="s">
        <v>363</v>
      </c>
      <c r="I1223" s="1" t="s">
        <v>178</v>
      </c>
      <c r="J1223" s="32">
        <f t="shared" si="483"/>
        <v>0</v>
      </c>
      <c r="K1223" s="32">
        <f t="shared" si="483"/>
        <v>0</v>
      </c>
      <c r="L1223" s="32">
        <f t="shared" si="483"/>
        <v>0</v>
      </c>
      <c r="M1223" s="32">
        <f t="shared" si="483"/>
        <v>0</v>
      </c>
      <c r="N1223" s="32">
        <f t="shared" si="483"/>
        <v>0</v>
      </c>
      <c r="O1223" s="32">
        <f t="shared" si="483"/>
        <v>0</v>
      </c>
      <c r="P1223" s="32">
        <f t="shared" si="483"/>
        <v>0</v>
      </c>
      <c r="Q1223" s="32">
        <f t="shared" si="483"/>
        <v>0</v>
      </c>
      <c r="R1223" s="32">
        <f t="shared" si="483"/>
        <v>0</v>
      </c>
      <c r="S1223" s="12"/>
      <c r="T1223" s="13"/>
    </row>
    <row r="1224" spans="1:20" s="307" customFormat="1" ht="14.25" hidden="1" customHeight="1">
      <c r="A1224" s="247" t="s">
        <v>179</v>
      </c>
      <c r="B1224" s="300" t="s">
        <v>265</v>
      </c>
      <c r="C1224" s="300" t="s">
        <v>198</v>
      </c>
      <c r="D1224" s="209" t="s">
        <v>123</v>
      </c>
      <c r="E1224" s="209" t="s">
        <v>209</v>
      </c>
      <c r="F1224" s="210" t="s">
        <v>129</v>
      </c>
      <c r="G1224" s="210" t="s">
        <v>326</v>
      </c>
      <c r="H1224" s="211" t="s">
        <v>363</v>
      </c>
      <c r="I1224" s="211" t="s">
        <v>180</v>
      </c>
      <c r="J1224" s="205"/>
      <c r="K1224" s="205"/>
      <c r="L1224" s="205"/>
      <c r="M1224" s="205"/>
      <c r="N1224" s="2">
        <f>SUM(J1224:M1224)</f>
        <v>0</v>
      </c>
      <c r="O1224" s="205"/>
      <c r="P1224" s="205"/>
      <c r="Q1224" s="205"/>
      <c r="R1224" s="2">
        <f>N1224+Q1224</f>
        <v>0</v>
      </c>
      <c r="S1224" s="12"/>
      <c r="T1224" s="13"/>
    </row>
    <row r="1225" spans="1:20" s="19" customFormat="1" ht="36.75" hidden="1" customHeight="1">
      <c r="A1225" s="163" t="s">
        <v>315</v>
      </c>
      <c r="B1225" s="80" t="s">
        <v>265</v>
      </c>
      <c r="C1225" s="80" t="s">
        <v>198</v>
      </c>
      <c r="D1225" s="87" t="s">
        <v>123</v>
      </c>
      <c r="E1225" s="28" t="s">
        <v>209</v>
      </c>
      <c r="F1225" s="29" t="s">
        <v>129</v>
      </c>
      <c r="G1225" s="29" t="s">
        <v>326</v>
      </c>
      <c r="H1225" s="1" t="s">
        <v>364</v>
      </c>
      <c r="I1225" s="18"/>
      <c r="J1225" s="32">
        <f t="shared" ref="J1225:R1226" si="484">J1226</f>
        <v>369</v>
      </c>
      <c r="K1225" s="32">
        <f t="shared" si="484"/>
        <v>-144</v>
      </c>
      <c r="L1225" s="32">
        <f t="shared" si="484"/>
        <v>-225</v>
      </c>
      <c r="M1225" s="32">
        <f t="shared" si="484"/>
        <v>0</v>
      </c>
      <c r="N1225" s="32">
        <f t="shared" si="484"/>
        <v>0</v>
      </c>
      <c r="O1225" s="32">
        <f t="shared" si="484"/>
        <v>0</v>
      </c>
      <c r="P1225" s="32">
        <f t="shared" si="484"/>
        <v>0</v>
      </c>
      <c r="Q1225" s="32">
        <f t="shared" si="484"/>
        <v>0</v>
      </c>
      <c r="R1225" s="32">
        <f t="shared" si="484"/>
        <v>0</v>
      </c>
      <c r="S1225" s="12"/>
      <c r="T1225" s="13"/>
    </row>
    <row r="1226" spans="1:20" s="19" customFormat="1" ht="14.25" hidden="1" customHeight="1">
      <c r="A1226" s="20" t="s">
        <v>165</v>
      </c>
      <c r="B1226" s="80" t="s">
        <v>265</v>
      </c>
      <c r="C1226" s="80" t="s">
        <v>198</v>
      </c>
      <c r="D1226" s="87" t="s">
        <v>123</v>
      </c>
      <c r="E1226" s="28" t="s">
        <v>209</v>
      </c>
      <c r="F1226" s="29" t="s">
        <v>129</v>
      </c>
      <c r="G1226" s="29" t="s">
        <v>326</v>
      </c>
      <c r="H1226" s="1" t="s">
        <v>364</v>
      </c>
      <c r="I1226" s="18">
        <v>300</v>
      </c>
      <c r="J1226" s="32">
        <f t="shared" si="484"/>
        <v>369</v>
      </c>
      <c r="K1226" s="32">
        <f t="shared" si="484"/>
        <v>-144</v>
      </c>
      <c r="L1226" s="32">
        <f t="shared" si="484"/>
        <v>-225</v>
      </c>
      <c r="M1226" s="32">
        <f t="shared" si="484"/>
        <v>0</v>
      </c>
      <c r="N1226" s="32">
        <f t="shared" si="484"/>
        <v>0</v>
      </c>
      <c r="O1226" s="32">
        <f t="shared" si="484"/>
        <v>0</v>
      </c>
      <c r="P1226" s="32">
        <f t="shared" si="484"/>
        <v>0</v>
      </c>
      <c r="Q1226" s="32">
        <f t="shared" si="484"/>
        <v>0</v>
      </c>
      <c r="R1226" s="32">
        <f t="shared" si="484"/>
        <v>0</v>
      </c>
      <c r="S1226" s="12"/>
      <c r="T1226" s="13"/>
    </row>
    <row r="1227" spans="1:20" s="19" customFormat="1" ht="12.75" hidden="1" customHeight="1">
      <c r="A1227" s="189" t="s">
        <v>167</v>
      </c>
      <c r="B1227" s="207" t="s">
        <v>265</v>
      </c>
      <c r="C1227" s="207" t="s">
        <v>198</v>
      </c>
      <c r="D1227" s="208" t="s">
        <v>123</v>
      </c>
      <c r="E1227" s="209" t="s">
        <v>209</v>
      </c>
      <c r="F1227" s="210" t="s">
        <v>129</v>
      </c>
      <c r="G1227" s="210" t="s">
        <v>326</v>
      </c>
      <c r="H1227" s="211" t="s">
        <v>364</v>
      </c>
      <c r="I1227" s="62">
        <v>360</v>
      </c>
      <c r="J1227" s="205">
        <f>J1228+J1229</f>
        <v>369</v>
      </c>
      <c r="K1227" s="205">
        <f>K1228+K1229</f>
        <v>-144</v>
      </c>
      <c r="L1227" s="205">
        <f t="shared" ref="L1227:R1227" si="485">L1228+L1229</f>
        <v>-225</v>
      </c>
      <c r="M1227" s="205">
        <f t="shared" si="485"/>
        <v>0</v>
      </c>
      <c r="N1227" s="205">
        <f t="shared" si="485"/>
        <v>0</v>
      </c>
      <c r="O1227" s="205">
        <f t="shared" si="485"/>
        <v>0</v>
      </c>
      <c r="P1227" s="205">
        <f t="shared" si="485"/>
        <v>0</v>
      </c>
      <c r="Q1227" s="205">
        <f t="shared" si="485"/>
        <v>0</v>
      </c>
      <c r="R1227" s="205">
        <f t="shared" si="485"/>
        <v>0</v>
      </c>
      <c r="S1227" s="12"/>
      <c r="T1227" s="13"/>
    </row>
    <row r="1228" spans="1:20" s="307" customFormat="1" ht="14.25" hidden="1" customHeight="1">
      <c r="A1228" s="4" t="s">
        <v>708</v>
      </c>
      <c r="B1228" s="300"/>
      <c r="C1228" s="300"/>
      <c r="D1228" s="209"/>
      <c r="E1228" s="209"/>
      <c r="F1228" s="210"/>
      <c r="G1228" s="210"/>
      <c r="H1228" s="211"/>
      <c r="I1228" s="62"/>
      <c r="J1228" s="205">
        <v>144</v>
      </c>
      <c r="K1228" s="205">
        <v>-144</v>
      </c>
      <c r="L1228" s="205"/>
      <c r="M1228" s="205"/>
      <c r="N1228" s="2">
        <f>SUM(J1228:M1228)</f>
        <v>0</v>
      </c>
      <c r="O1228" s="205"/>
      <c r="P1228" s="205"/>
      <c r="Q1228" s="205"/>
      <c r="R1228" s="2">
        <f>N1228+Q1228</f>
        <v>0</v>
      </c>
      <c r="S1228" s="12"/>
      <c r="T1228" s="13"/>
    </row>
    <row r="1229" spans="1:20" s="307" customFormat="1" ht="14.25" hidden="1" customHeight="1">
      <c r="A1229" s="4" t="s">
        <v>709</v>
      </c>
      <c r="B1229" s="300"/>
      <c r="C1229" s="300"/>
      <c r="D1229" s="209"/>
      <c r="E1229" s="209"/>
      <c r="F1229" s="210"/>
      <c r="G1229" s="210"/>
      <c r="H1229" s="211"/>
      <c r="I1229" s="62"/>
      <c r="J1229" s="205">
        <v>225</v>
      </c>
      <c r="K1229" s="205"/>
      <c r="L1229" s="205">
        <v>-225</v>
      </c>
      <c r="M1229" s="205"/>
      <c r="N1229" s="2">
        <f>SUM(J1229:M1229)</f>
        <v>0</v>
      </c>
      <c r="O1229" s="205"/>
      <c r="P1229" s="205"/>
      <c r="Q1229" s="205"/>
      <c r="R1229" s="2">
        <f>N1229+Q1229</f>
        <v>0</v>
      </c>
      <c r="S1229" s="12"/>
      <c r="T1229" s="13"/>
    </row>
    <row r="1230" spans="1:20" ht="15.75" customHeight="1">
      <c r="A1230" s="83" t="s">
        <v>213</v>
      </c>
      <c r="B1230" s="77" t="s">
        <v>265</v>
      </c>
      <c r="C1230" s="77" t="s">
        <v>198</v>
      </c>
      <c r="D1230" s="77" t="s">
        <v>142</v>
      </c>
      <c r="E1230" s="349"/>
      <c r="F1230" s="350"/>
      <c r="G1230" s="350"/>
      <c r="H1230" s="351"/>
      <c r="I1230" s="77"/>
      <c r="J1230" s="173">
        <f t="shared" ref="J1230:R1231" si="486">J1231</f>
        <v>375.6</v>
      </c>
      <c r="K1230" s="173">
        <f t="shared" si="486"/>
        <v>0</v>
      </c>
      <c r="L1230" s="173">
        <f t="shared" si="486"/>
        <v>0</v>
      </c>
      <c r="M1230" s="173">
        <f t="shared" si="486"/>
        <v>21951.5</v>
      </c>
      <c r="N1230" s="173">
        <f t="shared" si="486"/>
        <v>22327.1</v>
      </c>
      <c r="O1230" s="173">
        <f t="shared" si="486"/>
        <v>0</v>
      </c>
      <c r="P1230" s="173">
        <f t="shared" si="486"/>
        <v>0</v>
      </c>
      <c r="Q1230" s="173">
        <f t="shared" si="486"/>
        <v>0</v>
      </c>
      <c r="R1230" s="173">
        <f t="shared" si="486"/>
        <v>19278.899999999998</v>
      </c>
      <c r="S1230" s="12"/>
      <c r="T1230" s="13"/>
    </row>
    <row r="1231" spans="1:20" ht="18" customHeight="1">
      <c r="A1231" s="76" t="s">
        <v>208</v>
      </c>
      <c r="B1231" s="77" t="s">
        <v>265</v>
      </c>
      <c r="C1231" s="77" t="s">
        <v>198</v>
      </c>
      <c r="D1231" s="196" t="s">
        <v>142</v>
      </c>
      <c r="E1231" s="196" t="s">
        <v>209</v>
      </c>
      <c r="F1231" s="197" t="s">
        <v>114</v>
      </c>
      <c r="G1231" s="197" t="s">
        <v>326</v>
      </c>
      <c r="H1231" s="198" t="s">
        <v>327</v>
      </c>
      <c r="I1231" s="198"/>
      <c r="J1231" s="36">
        <f t="shared" si="486"/>
        <v>375.6</v>
      </c>
      <c r="K1231" s="36">
        <f t="shared" si="486"/>
        <v>0</v>
      </c>
      <c r="L1231" s="36">
        <f t="shared" si="486"/>
        <v>0</v>
      </c>
      <c r="M1231" s="36">
        <f t="shared" si="486"/>
        <v>21951.5</v>
      </c>
      <c r="N1231" s="36">
        <f t="shared" si="486"/>
        <v>22327.1</v>
      </c>
      <c r="O1231" s="36">
        <f t="shared" si="486"/>
        <v>0</v>
      </c>
      <c r="P1231" s="36">
        <f t="shared" si="486"/>
        <v>0</v>
      </c>
      <c r="Q1231" s="36">
        <f t="shared" si="486"/>
        <v>0</v>
      </c>
      <c r="R1231" s="36">
        <f t="shared" si="486"/>
        <v>19278.899999999998</v>
      </c>
      <c r="S1231" s="12"/>
      <c r="T1231" s="13"/>
    </row>
    <row r="1232" spans="1:20" s="243" customFormat="1" ht="15.75" customHeight="1">
      <c r="A1232" s="156" t="s">
        <v>213</v>
      </c>
      <c r="B1232" s="241" t="s">
        <v>265</v>
      </c>
      <c r="C1232" s="241" t="s">
        <v>198</v>
      </c>
      <c r="D1232" s="127" t="s">
        <v>142</v>
      </c>
      <c r="E1232" s="127" t="s">
        <v>209</v>
      </c>
      <c r="F1232" s="128" t="s">
        <v>131</v>
      </c>
      <c r="G1232" s="128" t="s">
        <v>326</v>
      </c>
      <c r="H1232" s="129" t="s">
        <v>327</v>
      </c>
      <c r="I1232" s="242"/>
      <c r="J1232" s="239">
        <f>J1233+J1238</f>
        <v>375.6</v>
      </c>
      <c r="K1232" s="239">
        <f>K1233+K1238</f>
        <v>0</v>
      </c>
      <c r="L1232" s="239">
        <f t="shared" ref="L1232:Q1232" si="487">L1233+L1238</f>
        <v>0</v>
      </c>
      <c r="M1232" s="239">
        <f t="shared" si="487"/>
        <v>21951.5</v>
      </c>
      <c r="N1232" s="239">
        <f t="shared" si="487"/>
        <v>22327.1</v>
      </c>
      <c r="O1232" s="239">
        <f t="shared" si="487"/>
        <v>0</v>
      </c>
      <c r="P1232" s="239">
        <f t="shared" si="487"/>
        <v>0</v>
      </c>
      <c r="Q1232" s="239">
        <f t="shared" si="487"/>
        <v>0</v>
      </c>
      <c r="R1232" s="239">
        <f>R1233+R1238+R1244</f>
        <v>19278.899999999998</v>
      </c>
      <c r="S1232" s="12"/>
      <c r="T1232" s="13"/>
    </row>
    <row r="1233" spans="1:20" s="19" customFormat="1" ht="39" customHeight="1">
      <c r="A1233" s="20" t="s">
        <v>317</v>
      </c>
      <c r="B1233" s="80" t="s">
        <v>265</v>
      </c>
      <c r="C1233" s="80" t="s">
        <v>198</v>
      </c>
      <c r="D1233" s="87" t="s">
        <v>142</v>
      </c>
      <c r="E1233" s="28" t="s">
        <v>209</v>
      </c>
      <c r="F1233" s="29" t="s">
        <v>131</v>
      </c>
      <c r="G1233" s="29" t="s">
        <v>326</v>
      </c>
      <c r="H1233" s="1" t="s">
        <v>28</v>
      </c>
      <c r="I1233" s="18"/>
      <c r="J1233" s="32">
        <f>J1234+J1236</f>
        <v>0</v>
      </c>
      <c r="K1233" s="32">
        <f>K1234+K1236</f>
        <v>0</v>
      </c>
      <c r="L1233" s="32">
        <f t="shared" ref="L1233:R1233" si="488">L1234+L1236</f>
        <v>0</v>
      </c>
      <c r="M1233" s="32">
        <f t="shared" si="488"/>
        <v>21951.5</v>
      </c>
      <c r="N1233" s="32">
        <f t="shared" si="488"/>
        <v>21951.5</v>
      </c>
      <c r="O1233" s="32">
        <f t="shared" si="488"/>
        <v>0</v>
      </c>
      <c r="P1233" s="32">
        <f t="shared" si="488"/>
        <v>0</v>
      </c>
      <c r="Q1233" s="32">
        <f t="shared" si="488"/>
        <v>0</v>
      </c>
      <c r="R1233" s="32">
        <f t="shared" si="488"/>
        <v>18413.8</v>
      </c>
      <c r="S1233" s="12"/>
      <c r="T1233" s="13"/>
    </row>
    <row r="1234" spans="1:20" s="306" customFormat="1" ht="23.25" customHeight="1">
      <c r="A1234" s="20" t="s">
        <v>132</v>
      </c>
      <c r="B1234" s="86" t="s">
        <v>265</v>
      </c>
      <c r="C1234" s="80" t="s">
        <v>198</v>
      </c>
      <c r="D1234" s="87" t="s">
        <v>142</v>
      </c>
      <c r="E1234" s="28" t="s">
        <v>209</v>
      </c>
      <c r="F1234" s="29" t="s">
        <v>131</v>
      </c>
      <c r="G1234" s="29" t="s">
        <v>326</v>
      </c>
      <c r="H1234" s="1" t="s">
        <v>28</v>
      </c>
      <c r="I1234" s="18">
        <v>200</v>
      </c>
      <c r="J1234" s="32">
        <f>J1235</f>
        <v>0</v>
      </c>
      <c r="K1234" s="32">
        <f>K1235</f>
        <v>0</v>
      </c>
      <c r="L1234" s="32">
        <f t="shared" ref="L1234:R1234" si="489">L1235</f>
        <v>0</v>
      </c>
      <c r="M1234" s="32">
        <f t="shared" si="489"/>
        <v>324.39999999999998</v>
      </c>
      <c r="N1234" s="32">
        <f t="shared" si="489"/>
        <v>324.39999999999998</v>
      </c>
      <c r="O1234" s="32">
        <f t="shared" si="489"/>
        <v>0</v>
      </c>
      <c r="P1234" s="32">
        <f t="shared" si="489"/>
        <v>0</v>
      </c>
      <c r="Q1234" s="32">
        <f t="shared" si="489"/>
        <v>0</v>
      </c>
      <c r="R1234" s="32">
        <f t="shared" si="489"/>
        <v>272.10000000000002</v>
      </c>
      <c r="S1234" s="12"/>
      <c r="T1234" s="13"/>
    </row>
    <row r="1235" spans="1:20" s="306" customFormat="1" ht="22.5" customHeight="1">
      <c r="A1235" s="189" t="s">
        <v>134</v>
      </c>
      <c r="B1235" s="300" t="s">
        <v>265</v>
      </c>
      <c r="C1235" s="207" t="s">
        <v>198</v>
      </c>
      <c r="D1235" s="208" t="s">
        <v>142</v>
      </c>
      <c r="E1235" s="209" t="s">
        <v>209</v>
      </c>
      <c r="F1235" s="210" t="s">
        <v>131</v>
      </c>
      <c r="G1235" s="210" t="s">
        <v>326</v>
      </c>
      <c r="H1235" s="211" t="s">
        <v>28</v>
      </c>
      <c r="I1235" s="62">
        <v>240</v>
      </c>
      <c r="J1235" s="205"/>
      <c r="K1235" s="205"/>
      <c r="L1235" s="205"/>
      <c r="M1235" s="205">
        <v>324.39999999999998</v>
      </c>
      <c r="N1235" s="2">
        <f>SUM(J1235:M1235)</f>
        <v>324.39999999999998</v>
      </c>
      <c r="O1235" s="205"/>
      <c r="P1235" s="205"/>
      <c r="Q1235" s="205"/>
      <c r="R1235" s="2">
        <v>272.10000000000002</v>
      </c>
      <c r="S1235" s="12"/>
      <c r="T1235" s="13"/>
    </row>
    <row r="1236" spans="1:20" s="19" customFormat="1" ht="15.75" customHeight="1">
      <c r="A1236" s="20" t="s">
        <v>165</v>
      </c>
      <c r="B1236" s="80" t="s">
        <v>265</v>
      </c>
      <c r="C1236" s="80" t="s">
        <v>198</v>
      </c>
      <c r="D1236" s="87" t="s">
        <v>142</v>
      </c>
      <c r="E1236" s="28" t="s">
        <v>209</v>
      </c>
      <c r="F1236" s="29" t="s">
        <v>131</v>
      </c>
      <c r="G1236" s="29" t="s">
        <v>326</v>
      </c>
      <c r="H1236" s="1" t="s">
        <v>28</v>
      </c>
      <c r="I1236" s="18">
        <v>300</v>
      </c>
      <c r="J1236" s="32">
        <f>J1237</f>
        <v>0</v>
      </c>
      <c r="K1236" s="32">
        <f>K1237</f>
        <v>0</v>
      </c>
      <c r="L1236" s="32">
        <f t="shared" ref="L1236:R1236" si="490">L1237</f>
        <v>0</v>
      </c>
      <c r="M1236" s="32">
        <f t="shared" si="490"/>
        <v>21627.1</v>
      </c>
      <c r="N1236" s="32">
        <f t="shared" si="490"/>
        <v>21627.1</v>
      </c>
      <c r="O1236" s="32">
        <f t="shared" si="490"/>
        <v>0</v>
      </c>
      <c r="P1236" s="32">
        <f t="shared" si="490"/>
        <v>0</v>
      </c>
      <c r="Q1236" s="32">
        <f t="shared" si="490"/>
        <v>0</v>
      </c>
      <c r="R1236" s="32">
        <f t="shared" si="490"/>
        <v>18141.7</v>
      </c>
      <c r="S1236" s="12"/>
      <c r="T1236" s="13"/>
    </row>
    <row r="1237" spans="1:20" s="26" customFormat="1" ht="23.25" customHeight="1">
      <c r="A1237" s="189" t="s">
        <v>166</v>
      </c>
      <c r="B1237" s="207" t="s">
        <v>265</v>
      </c>
      <c r="C1237" s="207" t="s">
        <v>198</v>
      </c>
      <c r="D1237" s="208" t="s">
        <v>142</v>
      </c>
      <c r="E1237" s="209" t="s">
        <v>209</v>
      </c>
      <c r="F1237" s="210" t="s">
        <v>131</v>
      </c>
      <c r="G1237" s="210" t="s">
        <v>326</v>
      </c>
      <c r="H1237" s="211" t="s">
        <v>28</v>
      </c>
      <c r="I1237" s="62">
        <v>320</v>
      </c>
      <c r="J1237" s="205"/>
      <c r="K1237" s="205"/>
      <c r="L1237" s="205"/>
      <c r="M1237" s="205">
        <v>21627.1</v>
      </c>
      <c r="N1237" s="2">
        <f>SUM(J1237:M1237)</f>
        <v>21627.1</v>
      </c>
      <c r="O1237" s="205"/>
      <c r="P1237" s="205"/>
      <c r="Q1237" s="205"/>
      <c r="R1237" s="2">
        <v>18141.7</v>
      </c>
      <c r="S1237" s="12"/>
      <c r="T1237" s="13"/>
    </row>
    <row r="1238" spans="1:20" s="19" customFormat="1" ht="38.25" customHeight="1">
      <c r="A1238" s="20" t="s">
        <v>318</v>
      </c>
      <c r="B1238" s="80" t="s">
        <v>265</v>
      </c>
      <c r="C1238" s="80" t="s">
        <v>198</v>
      </c>
      <c r="D1238" s="87" t="s">
        <v>142</v>
      </c>
      <c r="E1238" s="28" t="s">
        <v>209</v>
      </c>
      <c r="F1238" s="29" t="s">
        <v>131</v>
      </c>
      <c r="G1238" s="29" t="s">
        <v>326</v>
      </c>
      <c r="H1238" s="1" t="s">
        <v>365</v>
      </c>
      <c r="I1238" s="18"/>
      <c r="J1238" s="32">
        <f>J1239+J1242</f>
        <v>375.6</v>
      </c>
      <c r="K1238" s="32">
        <f>K1239+K1242</f>
        <v>0</v>
      </c>
      <c r="L1238" s="32">
        <f t="shared" ref="L1238:R1238" si="491">L1239+L1242</f>
        <v>0</v>
      </c>
      <c r="M1238" s="32">
        <f t="shared" si="491"/>
        <v>0</v>
      </c>
      <c r="N1238" s="32">
        <f t="shared" si="491"/>
        <v>375.6</v>
      </c>
      <c r="O1238" s="32">
        <f t="shared" si="491"/>
        <v>0</v>
      </c>
      <c r="P1238" s="32">
        <f t="shared" si="491"/>
        <v>0</v>
      </c>
      <c r="Q1238" s="32">
        <f t="shared" si="491"/>
        <v>0</v>
      </c>
      <c r="R1238" s="32">
        <f t="shared" si="491"/>
        <v>281.59999999999997</v>
      </c>
      <c r="S1238" s="12"/>
      <c r="T1238" s="13"/>
    </row>
    <row r="1239" spans="1:20" s="306" customFormat="1" ht="24.75" customHeight="1">
      <c r="A1239" s="20" t="s">
        <v>132</v>
      </c>
      <c r="B1239" s="86" t="s">
        <v>265</v>
      </c>
      <c r="C1239" s="80" t="s">
        <v>198</v>
      </c>
      <c r="D1239" s="87" t="s">
        <v>142</v>
      </c>
      <c r="E1239" s="28" t="s">
        <v>209</v>
      </c>
      <c r="F1239" s="29" t="s">
        <v>131</v>
      </c>
      <c r="G1239" s="29" t="s">
        <v>326</v>
      </c>
      <c r="H1239" s="1" t="s">
        <v>365</v>
      </c>
      <c r="I1239" s="18">
        <v>200</v>
      </c>
      <c r="J1239" s="32">
        <f t="shared" ref="J1239:R1240" si="492">J1240</f>
        <v>5.6</v>
      </c>
      <c r="K1239" s="32">
        <f t="shared" si="492"/>
        <v>0</v>
      </c>
      <c r="L1239" s="32">
        <f t="shared" si="492"/>
        <v>0</v>
      </c>
      <c r="M1239" s="32">
        <f t="shared" si="492"/>
        <v>0</v>
      </c>
      <c r="N1239" s="32">
        <f t="shared" si="492"/>
        <v>5.6</v>
      </c>
      <c r="O1239" s="32">
        <f t="shared" si="492"/>
        <v>0</v>
      </c>
      <c r="P1239" s="32">
        <f t="shared" si="492"/>
        <v>0</v>
      </c>
      <c r="Q1239" s="32">
        <f t="shared" si="492"/>
        <v>0</v>
      </c>
      <c r="R1239" s="32">
        <f t="shared" si="492"/>
        <v>4.2</v>
      </c>
      <c r="S1239" s="12"/>
      <c r="T1239" s="13"/>
    </row>
    <row r="1240" spans="1:20" s="306" customFormat="1" ht="21" customHeight="1">
      <c r="A1240" s="189" t="s">
        <v>134</v>
      </c>
      <c r="B1240" s="300" t="s">
        <v>265</v>
      </c>
      <c r="C1240" s="207" t="s">
        <v>198</v>
      </c>
      <c r="D1240" s="208" t="s">
        <v>142</v>
      </c>
      <c r="E1240" s="209" t="s">
        <v>209</v>
      </c>
      <c r="F1240" s="210" t="s">
        <v>131</v>
      </c>
      <c r="G1240" s="210" t="s">
        <v>326</v>
      </c>
      <c r="H1240" s="211" t="s">
        <v>365</v>
      </c>
      <c r="I1240" s="62">
        <v>240</v>
      </c>
      <c r="J1240" s="205">
        <f t="shared" si="492"/>
        <v>5.6</v>
      </c>
      <c r="K1240" s="205">
        <f t="shared" si="492"/>
        <v>0</v>
      </c>
      <c r="L1240" s="205">
        <f t="shared" si="492"/>
        <v>0</v>
      </c>
      <c r="M1240" s="205">
        <f t="shared" si="492"/>
        <v>0</v>
      </c>
      <c r="N1240" s="205">
        <f t="shared" si="492"/>
        <v>5.6</v>
      </c>
      <c r="O1240" s="205">
        <f t="shared" si="492"/>
        <v>0</v>
      </c>
      <c r="P1240" s="205">
        <f t="shared" si="492"/>
        <v>0</v>
      </c>
      <c r="Q1240" s="205">
        <f t="shared" si="492"/>
        <v>0</v>
      </c>
      <c r="R1240" s="205">
        <f t="shared" si="492"/>
        <v>4.2</v>
      </c>
      <c r="S1240" s="12"/>
      <c r="T1240" s="13"/>
    </row>
    <row r="1241" spans="1:20" s="306" customFormat="1" ht="15" hidden="1" customHeight="1">
      <c r="A1241" s="43" t="s">
        <v>51</v>
      </c>
      <c r="B1241" s="300"/>
      <c r="C1241" s="207"/>
      <c r="D1241" s="208"/>
      <c r="E1241" s="209"/>
      <c r="F1241" s="210"/>
      <c r="G1241" s="210"/>
      <c r="H1241" s="211"/>
      <c r="I1241" s="62"/>
      <c r="J1241" s="205">
        <v>5.6</v>
      </c>
      <c r="K1241" s="205"/>
      <c r="L1241" s="205"/>
      <c r="M1241" s="205"/>
      <c r="N1241" s="2">
        <f>SUM(J1241:M1241)</f>
        <v>5.6</v>
      </c>
      <c r="O1241" s="205"/>
      <c r="P1241" s="205"/>
      <c r="Q1241" s="205"/>
      <c r="R1241" s="2">
        <v>4.2</v>
      </c>
      <c r="S1241" s="12"/>
      <c r="T1241" s="13"/>
    </row>
    <row r="1242" spans="1:20" s="19" customFormat="1" ht="13.5" customHeight="1">
      <c r="A1242" s="20" t="s">
        <v>165</v>
      </c>
      <c r="B1242" s="80" t="s">
        <v>265</v>
      </c>
      <c r="C1242" s="80" t="s">
        <v>198</v>
      </c>
      <c r="D1242" s="87" t="s">
        <v>142</v>
      </c>
      <c r="E1242" s="28" t="s">
        <v>209</v>
      </c>
      <c r="F1242" s="29" t="s">
        <v>131</v>
      </c>
      <c r="G1242" s="29" t="s">
        <v>326</v>
      </c>
      <c r="H1242" s="1" t="s">
        <v>365</v>
      </c>
      <c r="I1242" s="18">
        <v>300</v>
      </c>
      <c r="J1242" s="32">
        <f>J1243</f>
        <v>370</v>
      </c>
      <c r="K1242" s="32">
        <f>K1243</f>
        <v>0</v>
      </c>
      <c r="L1242" s="32">
        <f t="shared" ref="L1242:R1242" si="493">L1243</f>
        <v>0</v>
      </c>
      <c r="M1242" s="32">
        <f t="shared" si="493"/>
        <v>0</v>
      </c>
      <c r="N1242" s="32">
        <f t="shared" si="493"/>
        <v>370</v>
      </c>
      <c r="O1242" s="32">
        <f t="shared" si="493"/>
        <v>0</v>
      </c>
      <c r="P1242" s="32">
        <f t="shared" si="493"/>
        <v>0</v>
      </c>
      <c r="Q1242" s="32">
        <f t="shared" si="493"/>
        <v>0</v>
      </c>
      <c r="R1242" s="32">
        <f t="shared" si="493"/>
        <v>277.39999999999998</v>
      </c>
      <c r="S1242" s="12"/>
      <c r="T1242" s="13"/>
    </row>
    <row r="1243" spans="1:20" s="26" customFormat="1" ht="22.5" customHeight="1">
      <c r="A1243" s="189" t="s">
        <v>166</v>
      </c>
      <c r="B1243" s="207" t="s">
        <v>265</v>
      </c>
      <c r="C1243" s="207" t="s">
        <v>198</v>
      </c>
      <c r="D1243" s="208" t="s">
        <v>142</v>
      </c>
      <c r="E1243" s="209" t="s">
        <v>209</v>
      </c>
      <c r="F1243" s="210" t="s">
        <v>131</v>
      </c>
      <c r="G1243" s="210" t="s">
        <v>326</v>
      </c>
      <c r="H1243" s="211" t="s">
        <v>365</v>
      </c>
      <c r="I1243" s="62">
        <v>320</v>
      </c>
      <c r="J1243" s="205">
        <v>370</v>
      </c>
      <c r="K1243" s="205"/>
      <c r="L1243" s="205"/>
      <c r="M1243" s="205"/>
      <c r="N1243" s="2">
        <f>SUM(J1243:M1243)</f>
        <v>370</v>
      </c>
      <c r="O1243" s="205"/>
      <c r="P1243" s="205"/>
      <c r="Q1243" s="205"/>
      <c r="R1243" s="2">
        <v>277.39999999999998</v>
      </c>
      <c r="S1243" s="12"/>
      <c r="T1243" s="13"/>
    </row>
    <row r="1244" spans="1:20" s="26" customFormat="1" ht="22.5" customHeight="1">
      <c r="A1244" s="82" t="s">
        <v>852</v>
      </c>
      <c r="B1244" s="80" t="s">
        <v>265</v>
      </c>
      <c r="C1244" s="80" t="s">
        <v>198</v>
      </c>
      <c r="D1244" s="87" t="s">
        <v>142</v>
      </c>
      <c r="E1244" s="114" t="s">
        <v>209</v>
      </c>
      <c r="F1244" s="115" t="s">
        <v>131</v>
      </c>
      <c r="G1244" s="115" t="s">
        <v>326</v>
      </c>
      <c r="H1244" s="116" t="s">
        <v>853</v>
      </c>
      <c r="I1244" s="237"/>
      <c r="J1244" s="205"/>
      <c r="K1244" s="205"/>
      <c r="L1244" s="205"/>
      <c r="M1244" s="205"/>
      <c r="N1244" s="2"/>
      <c r="O1244" s="205"/>
      <c r="P1244" s="205"/>
      <c r="Q1244" s="205"/>
      <c r="R1244" s="237">
        <f t="shared" ref="R1244:R1246" si="494">R1245</f>
        <v>583.5</v>
      </c>
      <c r="S1244" s="12"/>
      <c r="T1244" s="13"/>
    </row>
    <row r="1245" spans="1:20" s="26" customFormat="1" ht="22.5" customHeight="1">
      <c r="A1245" s="122" t="s">
        <v>177</v>
      </c>
      <c r="B1245" s="80" t="s">
        <v>265</v>
      </c>
      <c r="C1245" s="80" t="s">
        <v>198</v>
      </c>
      <c r="D1245" s="87" t="s">
        <v>142</v>
      </c>
      <c r="E1245" s="28" t="s">
        <v>209</v>
      </c>
      <c r="F1245" s="29" t="s">
        <v>131</v>
      </c>
      <c r="G1245" s="29" t="s">
        <v>326</v>
      </c>
      <c r="H1245" s="1" t="s">
        <v>853</v>
      </c>
      <c r="I1245" s="10" t="s">
        <v>178</v>
      </c>
      <c r="J1245" s="205"/>
      <c r="K1245" s="205"/>
      <c r="L1245" s="205"/>
      <c r="M1245" s="205"/>
      <c r="N1245" s="2"/>
      <c r="O1245" s="205"/>
      <c r="P1245" s="205"/>
      <c r="Q1245" s="205"/>
      <c r="R1245" s="60">
        <f t="shared" si="494"/>
        <v>583.5</v>
      </c>
      <c r="S1245" s="12"/>
      <c r="T1245" s="13"/>
    </row>
    <row r="1246" spans="1:20" s="26" customFormat="1" ht="16.899999999999999" customHeight="1">
      <c r="A1246" s="126" t="s">
        <v>179</v>
      </c>
      <c r="B1246" s="207" t="s">
        <v>265</v>
      </c>
      <c r="C1246" s="207" t="s">
        <v>198</v>
      </c>
      <c r="D1246" s="208" t="s">
        <v>142</v>
      </c>
      <c r="E1246" s="209" t="s">
        <v>209</v>
      </c>
      <c r="F1246" s="210" t="s">
        <v>131</v>
      </c>
      <c r="G1246" s="210" t="s">
        <v>326</v>
      </c>
      <c r="H1246" s="211" t="s">
        <v>853</v>
      </c>
      <c r="I1246" s="10" t="s">
        <v>180</v>
      </c>
      <c r="J1246" s="205"/>
      <c r="K1246" s="205"/>
      <c r="L1246" s="205"/>
      <c r="M1246" s="205"/>
      <c r="N1246" s="2"/>
      <c r="O1246" s="205"/>
      <c r="P1246" s="205"/>
      <c r="Q1246" s="205"/>
      <c r="R1246" s="60">
        <f t="shared" si="494"/>
        <v>583.5</v>
      </c>
      <c r="S1246" s="12"/>
      <c r="T1246" s="13"/>
    </row>
    <row r="1247" spans="1:20" s="26" customFormat="1" ht="12" hidden="1" customHeight="1">
      <c r="A1247" s="276" t="s">
        <v>684</v>
      </c>
      <c r="B1247" s="5"/>
      <c r="C1247" s="5"/>
      <c r="D1247" s="6"/>
      <c r="E1247" s="6"/>
      <c r="F1247" s="248"/>
      <c r="G1247" s="248"/>
      <c r="H1247" s="10"/>
      <c r="I1247" s="10" t="s">
        <v>290</v>
      </c>
      <c r="J1247" s="205"/>
      <c r="K1247" s="205"/>
      <c r="L1247" s="205"/>
      <c r="M1247" s="205"/>
      <c r="N1247" s="2"/>
      <c r="O1247" s="205"/>
      <c r="P1247" s="205"/>
      <c r="Q1247" s="205"/>
      <c r="R1247" s="60">
        <v>583.5</v>
      </c>
      <c r="S1247" s="12"/>
      <c r="T1247" s="13"/>
    </row>
    <row r="1248" spans="1:20" s="19" customFormat="1" ht="15.75" customHeight="1">
      <c r="A1248" s="76" t="s">
        <v>319</v>
      </c>
      <c r="B1248" s="77" t="s">
        <v>265</v>
      </c>
      <c r="C1248" s="77" t="s">
        <v>198</v>
      </c>
      <c r="D1248" s="77" t="s">
        <v>148</v>
      </c>
      <c r="E1248" s="355"/>
      <c r="F1248" s="356"/>
      <c r="G1248" s="356"/>
      <c r="H1248" s="357"/>
      <c r="I1248" s="80"/>
      <c r="J1248" s="234">
        <f>J1249+J1276</f>
        <v>11714.099999999999</v>
      </c>
      <c r="K1248" s="234">
        <f>K1249+K1276</f>
        <v>-16.400000000000546</v>
      </c>
      <c r="L1248" s="234">
        <f t="shared" ref="L1248:R1248" si="495">L1249+L1276</f>
        <v>0</v>
      </c>
      <c r="M1248" s="234">
        <f t="shared" si="495"/>
        <v>499.6</v>
      </c>
      <c r="N1248" s="234">
        <f t="shared" si="495"/>
        <v>12197.3</v>
      </c>
      <c r="O1248" s="234">
        <f t="shared" si="495"/>
        <v>0</v>
      </c>
      <c r="P1248" s="234">
        <f t="shared" si="495"/>
        <v>0</v>
      </c>
      <c r="Q1248" s="234">
        <f t="shared" si="495"/>
        <v>0</v>
      </c>
      <c r="R1248" s="234">
        <f t="shared" si="495"/>
        <v>14110.800000000001</v>
      </c>
      <c r="S1248" s="12"/>
      <c r="T1248" s="13"/>
    </row>
    <row r="1249" spans="1:20" s="15" customFormat="1" ht="27" customHeight="1">
      <c r="A1249" s="176" t="s">
        <v>434</v>
      </c>
      <c r="B1249" s="177" t="s">
        <v>265</v>
      </c>
      <c r="C1249" s="177" t="s">
        <v>198</v>
      </c>
      <c r="D1249" s="178" t="s">
        <v>148</v>
      </c>
      <c r="E1249" s="178" t="s">
        <v>111</v>
      </c>
      <c r="F1249" s="179" t="s">
        <v>114</v>
      </c>
      <c r="G1249" s="179" t="s">
        <v>326</v>
      </c>
      <c r="H1249" s="180" t="s">
        <v>115</v>
      </c>
      <c r="I1249" s="180"/>
      <c r="J1249" s="181">
        <f>J1250</f>
        <v>11714.099999999999</v>
      </c>
      <c r="K1249" s="181">
        <f>K1250</f>
        <v>-16.400000000000546</v>
      </c>
      <c r="L1249" s="181">
        <f t="shared" ref="L1249:R1249" si="496">L1250</f>
        <v>0</v>
      </c>
      <c r="M1249" s="181">
        <f t="shared" si="496"/>
        <v>499.6</v>
      </c>
      <c r="N1249" s="181">
        <f t="shared" si="496"/>
        <v>12197.3</v>
      </c>
      <c r="O1249" s="181">
        <f t="shared" si="496"/>
        <v>0</v>
      </c>
      <c r="P1249" s="181">
        <f t="shared" si="496"/>
        <v>0</v>
      </c>
      <c r="Q1249" s="181">
        <f t="shared" si="496"/>
        <v>0</v>
      </c>
      <c r="R1249" s="181">
        <f t="shared" si="496"/>
        <v>14110.800000000001</v>
      </c>
      <c r="S1249" s="12"/>
      <c r="T1249" s="13"/>
    </row>
    <row r="1250" spans="1:20" s="187" customFormat="1" ht="60" customHeight="1">
      <c r="A1250" s="20" t="s">
        <v>435</v>
      </c>
      <c r="B1250" s="182" t="s">
        <v>265</v>
      </c>
      <c r="C1250" s="182" t="s">
        <v>198</v>
      </c>
      <c r="D1250" s="183" t="s">
        <v>148</v>
      </c>
      <c r="E1250" s="183" t="s">
        <v>111</v>
      </c>
      <c r="F1250" s="184" t="s">
        <v>116</v>
      </c>
      <c r="G1250" s="184" t="s">
        <v>326</v>
      </c>
      <c r="H1250" s="185" t="s">
        <v>115</v>
      </c>
      <c r="I1250" s="185"/>
      <c r="J1250" s="186">
        <f>J1251+J1261</f>
        <v>11714.099999999999</v>
      </c>
      <c r="K1250" s="186">
        <f>K1251+K1261</f>
        <v>-16.400000000000546</v>
      </c>
      <c r="L1250" s="186">
        <f t="shared" ref="L1250:R1250" si="497">L1251+L1261</f>
        <v>0</v>
      </c>
      <c r="M1250" s="186">
        <f t="shared" si="497"/>
        <v>499.6</v>
      </c>
      <c r="N1250" s="186">
        <f t="shared" si="497"/>
        <v>12197.3</v>
      </c>
      <c r="O1250" s="186">
        <f t="shared" si="497"/>
        <v>0</v>
      </c>
      <c r="P1250" s="186">
        <f t="shared" si="497"/>
        <v>0</v>
      </c>
      <c r="Q1250" s="186">
        <f t="shared" si="497"/>
        <v>0</v>
      </c>
      <c r="R1250" s="186">
        <f t="shared" si="497"/>
        <v>14110.800000000001</v>
      </c>
      <c r="S1250" s="12"/>
      <c r="T1250" s="13"/>
    </row>
    <row r="1251" spans="1:20" s="187" customFormat="1" ht="19.5" customHeight="1">
      <c r="A1251" s="20" t="s">
        <v>320</v>
      </c>
      <c r="B1251" s="38" t="s">
        <v>265</v>
      </c>
      <c r="C1251" s="38" t="s">
        <v>198</v>
      </c>
      <c r="D1251" s="39" t="s">
        <v>148</v>
      </c>
      <c r="E1251" s="28" t="s">
        <v>111</v>
      </c>
      <c r="F1251" s="29" t="s">
        <v>116</v>
      </c>
      <c r="G1251" s="29" t="s">
        <v>326</v>
      </c>
      <c r="H1251" s="1" t="s">
        <v>24</v>
      </c>
      <c r="I1251" s="18"/>
      <c r="J1251" s="32">
        <f>J1252+J1257</f>
        <v>0</v>
      </c>
      <c r="K1251" s="32">
        <f>K1252+K1257</f>
        <v>0</v>
      </c>
      <c r="L1251" s="32">
        <f t="shared" ref="L1251:R1251" si="498">L1252+L1257</f>
        <v>0</v>
      </c>
      <c r="M1251" s="32">
        <f t="shared" si="498"/>
        <v>499.6</v>
      </c>
      <c r="N1251" s="32">
        <f t="shared" si="498"/>
        <v>499.6</v>
      </c>
      <c r="O1251" s="32">
        <f t="shared" si="498"/>
        <v>0</v>
      </c>
      <c r="P1251" s="32">
        <f t="shared" si="498"/>
        <v>0</v>
      </c>
      <c r="Q1251" s="32">
        <f t="shared" si="498"/>
        <v>0</v>
      </c>
      <c r="R1251" s="32">
        <f t="shared" si="498"/>
        <v>563</v>
      </c>
      <c r="S1251" s="12"/>
      <c r="T1251" s="13"/>
    </row>
    <row r="1252" spans="1:20" s="15" customFormat="1" ht="40.5" customHeight="1">
      <c r="A1252" s="20" t="s">
        <v>118</v>
      </c>
      <c r="B1252" s="38" t="s">
        <v>265</v>
      </c>
      <c r="C1252" s="38" t="s">
        <v>198</v>
      </c>
      <c r="D1252" s="39" t="s">
        <v>148</v>
      </c>
      <c r="E1252" s="28" t="s">
        <v>111</v>
      </c>
      <c r="F1252" s="29" t="s">
        <v>116</v>
      </c>
      <c r="G1252" s="29" t="s">
        <v>326</v>
      </c>
      <c r="H1252" s="1" t="s">
        <v>24</v>
      </c>
      <c r="I1252" s="18">
        <v>100</v>
      </c>
      <c r="J1252" s="32">
        <f>J1253</f>
        <v>0</v>
      </c>
      <c r="K1252" s="32">
        <f>K1253</f>
        <v>0</v>
      </c>
      <c r="L1252" s="32">
        <f t="shared" ref="L1252:R1252" si="499">L1253</f>
        <v>0</v>
      </c>
      <c r="M1252" s="32">
        <f t="shared" si="499"/>
        <v>449.5</v>
      </c>
      <c r="N1252" s="32">
        <f t="shared" si="499"/>
        <v>449.5</v>
      </c>
      <c r="O1252" s="32">
        <f t="shared" si="499"/>
        <v>0</v>
      </c>
      <c r="P1252" s="32">
        <f t="shared" si="499"/>
        <v>0</v>
      </c>
      <c r="Q1252" s="32">
        <f t="shared" si="499"/>
        <v>0</v>
      </c>
      <c r="R1252" s="32">
        <f t="shared" si="499"/>
        <v>513</v>
      </c>
      <c r="S1252" s="12"/>
      <c r="T1252" s="13"/>
    </row>
    <row r="1253" spans="1:20" s="187" customFormat="1" ht="14.25" customHeight="1">
      <c r="A1253" s="189" t="s">
        <v>120</v>
      </c>
      <c r="B1253" s="190" t="s">
        <v>265</v>
      </c>
      <c r="C1253" s="190" t="s">
        <v>198</v>
      </c>
      <c r="D1253" s="191" t="s">
        <v>148</v>
      </c>
      <c r="E1253" s="209" t="s">
        <v>111</v>
      </c>
      <c r="F1253" s="210" t="s">
        <v>116</v>
      </c>
      <c r="G1253" s="210" t="s">
        <v>326</v>
      </c>
      <c r="H1253" s="211" t="s">
        <v>24</v>
      </c>
      <c r="I1253" s="62">
        <v>120</v>
      </c>
      <c r="J1253" s="205">
        <f>J1254+J1255+J1256</f>
        <v>0</v>
      </c>
      <c r="K1253" s="205">
        <f>K1254+K1255+K1256</f>
        <v>0</v>
      </c>
      <c r="L1253" s="205">
        <f t="shared" ref="L1253:R1253" si="500">L1254+L1255+L1256</f>
        <v>0</v>
      </c>
      <c r="M1253" s="205">
        <f t="shared" si="500"/>
        <v>449.5</v>
      </c>
      <c r="N1253" s="205">
        <f t="shared" si="500"/>
        <v>449.5</v>
      </c>
      <c r="O1253" s="205">
        <f t="shared" si="500"/>
        <v>0</v>
      </c>
      <c r="P1253" s="205">
        <f t="shared" si="500"/>
        <v>0</v>
      </c>
      <c r="Q1253" s="205">
        <f t="shared" si="500"/>
        <v>0</v>
      </c>
      <c r="R1253" s="205">
        <f t="shared" si="500"/>
        <v>513</v>
      </c>
      <c r="S1253" s="12"/>
      <c r="T1253" s="13"/>
    </row>
    <row r="1254" spans="1:20" s="26" customFormat="1" ht="13.5" hidden="1" customHeight="1">
      <c r="A1254" s="43" t="s">
        <v>380</v>
      </c>
      <c r="B1254" s="190"/>
      <c r="C1254" s="190"/>
      <c r="D1254" s="191"/>
      <c r="E1254" s="191"/>
      <c r="F1254" s="192"/>
      <c r="G1254" s="192"/>
      <c r="H1254" s="193"/>
      <c r="I1254" s="193" t="s">
        <v>369</v>
      </c>
      <c r="J1254" s="205"/>
      <c r="K1254" s="205"/>
      <c r="L1254" s="205"/>
      <c r="M1254" s="205">
        <v>345.2</v>
      </c>
      <c r="N1254" s="2">
        <f>SUM(J1254:M1254)</f>
        <v>345.2</v>
      </c>
      <c r="O1254" s="205"/>
      <c r="P1254" s="205"/>
      <c r="Q1254" s="205"/>
      <c r="R1254" s="60">
        <v>378.6</v>
      </c>
      <c r="S1254" s="12"/>
      <c r="T1254" s="13"/>
    </row>
    <row r="1255" spans="1:20" s="26" customFormat="1" ht="13.5" hidden="1" customHeight="1">
      <c r="A1255" s="43" t="s">
        <v>381</v>
      </c>
      <c r="B1255" s="190"/>
      <c r="C1255" s="190"/>
      <c r="D1255" s="191"/>
      <c r="E1255" s="191"/>
      <c r="F1255" s="192"/>
      <c r="G1255" s="192"/>
      <c r="H1255" s="193"/>
      <c r="I1255" s="193" t="s">
        <v>371</v>
      </c>
      <c r="J1255" s="205"/>
      <c r="K1255" s="205"/>
      <c r="L1255" s="205"/>
      <c r="M1255" s="205"/>
      <c r="N1255" s="2">
        <f>SUM(J1255:M1255)</f>
        <v>0</v>
      </c>
      <c r="O1255" s="205"/>
      <c r="P1255" s="205"/>
      <c r="Q1255" s="205"/>
      <c r="R1255" s="60">
        <v>20</v>
      </c>
      <c r="S1255" s="12"/>
      <c r="T1255" s="13"/>
    </row>
    <row r="1256" spans="1:20" s="26" customFormat="1" ht="13.5" hidden="1" customHeight="1">
      <c r="A1256" s="43" t="s">
        <v>382</v>
      </c>
      <c r="B1256" s="190"/>
      <c r="C1256" s="190"/>
      <c r="D1256" s="191"/>
      <c r="E1256" s="191"/>
      <c r="F1256" s="192"/>
      <c r="G1256" s="192"/>
      <c r="H1256" s="193"/>
      <c r="I1256" s="193" t="s">
        <v>370</v>
      </c>
      <c r="J1256" s="205"/>
      <c r="K1256" s="205"/>
      <c r="L1256" s="205"/>
      <c r="M1256" s="205">
        <v>104.3</v>
      </c>
      <c r="N1256" s="2">
        <f>SUM(J1256:M1256)</f>
        <v>104.3</v>
      </c>
      <c r="O1256" s="205"/>
      <c r="P1256" s="205"/>
      <c r="Q1256" s="205"/>
      <c r="R1256" s="60">
        <v>114.4</v>
      </c>
      <c r="S1256" s="12"/>
      <c r="T1256" s="13"/>
    </row>
    <row r="1257" spans="1:20" s="15" customFormat="1" ht="23.25" customHeight="1">
      <c r="A1257" s="20" t="s">
        <v>132</v>
      </c>
      <c r="B1257" s="38" t="s">
        <v>265</v>
      </c>
      <c r="C1257" s="38" t="s">
        <v>198</v>
      </c>
      <c r="D1257" s="39" t="s">
        <v>148</v>
      </c>
      <c r="E1257" s="28" t="s">
        <v>111</v>
      </c>
      <c r="F1257" s="29" t="s">
        <v>116</v>
      </c>
      <c r="G1257" s="29" t="s">
        <v>326</v>
      </c>
      <c r="H1257" s="1" t="s">
        <v>24</v>
      </c>
      <c r="I1257" s="18">
        <v>200</v>
      </c>
      <c r="J1257" s="32">
        <f>J1258</f>
        <v>0</v>
      </c>
      <c r="K1257" s="32">
        <f>K1258</f>
        <v>0</v>
      </c>
      <c r="L1257" s="32">
        <f t="shared" ref="L1257:R1257" si="501">L1258</f>
        <v>0</v>
      </c>
      <c r="M1257" s="32">
        <f t="shared" si="501"/>
        <v>50.1</v>
      </c>
      <c r="N1257" s="32">
        <f t="shared" si="501"/>
        <v>50.1</v>
      </c>
      <c r="O1257" s="32">
        <f t="shared" si="501"/>
        <v>0</v>
      </c>
      <c r="P1257" s="32">
        <f t="shared" si="501"/>
        <v>0</v>
      </c>
      <c r="Q1257" s="32">
        <f t="shared" si="501"/>
        <v>0</v>
      </c>
      <c r="R1257" s="32">
        <f t="shared" si="501"/>
        <v>50</v>
      </c>
      <c r="S1257" s="12"/>
      <c r="T1257" s="13"/>
    </row>
    <row r="1258" spans="1:20" s="187" customFormat="1" ht="22.5" customHeight="1">
      <c r="A1258" s="189" t="s">
        <v>134</v>
      </c>
      <c r="B1258" s="190" t="s">
        <v>265</v>
      </c>
      <c r="C1258" s="190" t="s">
        <v>198</v>
      </c>
      <c r="D1258" s="191" t="s">
        <v>148</v>
      </c>
      <c r="E1258" s="209" t="s">
        <v>111</v>
      </c>
      <c r="F1258" s="210" t="s">
        <v>116</v>
      </c>
      <c r="G1258" s="210" t="s">
        <v>326</v>
      </c>
      <c r="H1258" s="211" t="s">
        <v>24</v>
      </c>
      <c r="I1258" s="62">
        <v>240</v>
      </c>
      <c r="J1258" s="205">
        <f>J1259+J1260</f>
        <v>0</v>
      </c>
      <c r="K1258" s="205">
        <f>K1259+K1260</f>
        <v>0</v>
      </c>
      <c r="L1258" s="205">
        <f t="shared" ref="L1258:R1258" si="502">L1259+L1260</f>
        <v>0</v>
      </c>
      <c r="M1258" s="205">
        <f t="shared" si="502"/>
        <v>50.1</v>
      </c>
      <c r="N1258" s="205">
        <f t="shared" si="502"/>
        <v>50.1</v>
      </c>
      <c r="O1258" s="205">
        <f t="shared" si="502"/>
        <v>0</v>
      </c>
      <c r="P1258" s="205">
        <f t="shared" si="502"/>
        <v>0</v>
      </c>
      <c r="Q1258" s="205">
        <f t="shared" si="502"/>
        <v>0</v>
      </c>
      <c r="R1258" s="205">
        <f t="shared" si="502"/>
        <v>50</v>
      </c>
      <c r="S1258" s="12"/>
      <c r="T1258" s="13"/>
    </row>
    <row r="1259" spans="1:20" s="26" customFormat="1" ht="15.75" hidden="1" customHeight="1">
      <c r="A1259" s="43" t="s">
        <v>29</v>
      </c>
      <c r="B1259" s="207"/>
      <c r="C1259" s="207"/>
      <c r="D1259" s="208"/>
      <c r="E1259" s="209"/>
      <c r="F1259" s="210"/>
      <c r="G1259" s="210"/>
      <c r="H1259" s="211"/>
      <c r="I1259" s="212" t="s">
        <v>372</v>
      </c>
      <c r="J1259" s="205"/>
      <c r="K1259" s="205"/>
      <c r="L1259" s="205"/>
      <c r="M1259" s="205">
        <v>50.1</v>
      </c>
      <c r="N1259" s="2">
        <f>SUM(J1259:M1259)</f>
        <v>50.1</v>
      </c>
      <c r="O1259" s="205"/>
      <c r="P1259" s="205"/>
      <c r="Q1259" s="205"/>
      <c r="R1259" s="60">
        <v>50</v>
      </c>
      <c r="S1259" s="12"/>
      <c r="T1259" s="13"/>
    </row>
    <row r="1260" spans="1:20" s="26" customFormat="1" ht="14.25" hidden="1" customHeight="1">
      <c r="A1260" s="43" t="s">
        <v>375</v>
      </c>
      <c r="B1260" s="207"/>
      <c r="C1260" s="207"/>
      <c r="D1260" s="208"/>
      <c r="E1260" s="209"/>
      <c r="F1260" s="210"/>
      <c r="G1260" s="210"/>
      <c r="H1260" s="211"/>
      <c r="I1260" s="212" t="s">
        <v>373</v>
      </c>
      <c r="J1260" s="205"/>
      <c r="K1260" s="205"/>
      <c r="L1260" s="205"/>
      <c r="M1260" s="205"/>
      <c r="N1260" s="2">
        <f>SUM(J1260:M1260)</f>
        <v>0</v>
      </c>
      <c r="O1260" s="205"/>
      <c r="P1260" s="205"/>
      <c r="Q1260" s="205"/>
      <c r="R1260" s="2"/>
      <c r="S1260" s="12"/>
      <c r="T1260" s="13"/>
    </row>
    <row r="1261" spans="1:20" s="25" customFormat="1" ht="24" customHeight="1">
      <c r="A1261" s="82" t="s">
        <v>321</v>
      </c>
      <c r="B1261" s="16" t="s">
        <v>265</v>
      </c>
      <c r="C1261" s="16" t="s">
        <v>198</v>
      </c>
      <c r="D1261" s="17" t="s">
        <v>148</v>
      </c>
      <c r="E1261" s="17" t="s">
        <v>111</v>
      </c>
      <c r="F1261" s="188" t="s">
        <v>116</v>
      </c>
      <c r="G1261" s="188" t="s">
        <v>326</v>
      </c>
      <c r="H1261" s="3" t="s">
        <v>366</v>
      </c>
      <c r="I1261" s="3"/>
      <c r="J1261" s="33">
        <f>J1262+J1267+J1271+J1274</f>
        <v>11714.099999999999</v>
      </c>
      <c r="K1261" s="33">
        <f>K1262+K1267+K1271+K1274</f>
        <v>-16.400000000000546</v>
      </c>
      <c r="L1261" s="33">
        <f t="shared" ref="L1261:R1261" si="503">L1262+L1267+L1271+L1274</f>
        <v>0</v>
      </c>
      <c r="M1261" s="33">
        <f t="shared" si="503"/>
        <v>0</v>
      </c>
      <c r="N1261" s="33">
        <f t="shared" si="503"/>
        <v>11697.699999999999</v>
      </c>
      <c r="O1261" s="33">
        <f t="shared" si="503"/>
        <v>0</v>
      </c>
      <c r="P1261" s="33">
        <f t="shared" si="503"/>
        <v>0</v>
      </c>
      <c r="Q1261" s="33">
        <f t="shared" si="503"/>
        <v>0</v>
      </c>
      <c r="R1261" s="33">
        <f t="shared" si="503"/>
        <v>13547.800000000001</v>
      </c>
      <c r="S1261" s="12"/>
      <c r="T1261" s="13"/>
    </row>
    <row r="1262" spans="1:20" s="19" customFormat="1" ht="35.25" customHeight="1">
      <c r="A1262" s="20" t="s">
        <v>118</v>
      </c>
      <c r="B1262" s="16" t="s">
        <v>265</v>
      </c>
      <c r="C1262" s="16" t="s">
        <v>198</v>
      </c>
      <c r="D1262" s="17" t="s">
        <v>148</v>
      </c>
      <c r="E1262" s="17" t="s">
        <v>111</v>
      </c>
      <c r="F1262" s="188" t="s">
        <v>116</v>
      </c>
      <c r="G1262" s="188" t="s">
        <v>326</v>
      </c>
      <c r="H1262" s="3" t="s">
        <v>366</v>
      </c>
      <c r="I1262" s="3" t="s">
        <v>119</v>
      </c>
      <c r="J1262" s="33">
        <f>J1263</f>
        <v>11428.699999999999</v>
      </c>
      <c r="K1262" s="33">
        <f>K1263</f>
        <v>-16.400000000000546</v>
      </c>
      <c r="L1262" s="33">
        <f t="shared" ref="L1262:R1262" si="504">L1263</f>
        <v>0</v>
      </c>
      <c r="M1262" s="33">
        <f t="shared" si="504"/>
        <v>0</v>
      </c>
      <c r="N1262" s="33">
        <f t="shared" si="504"/>
        <v>11412.3</v>
      </c>
      <c r="O1262" s="33">
        <f t="shared" si="504"/>
        <v>0</v>
      </c>
      <c r="P1262" s="33">
        <f t="shared" si="504"/>
        <v>0</v>
      </c>
      <c r="Q1262" s="33">
        <f t="shared" si="504"/>
        <v>0</v>
      </c>
      <c r="R1262" s="33">
        <f t="shared" si="504"/>
        <v>12931.1</v>
      </c>
      <c r="S1262" s="12"/>
      <c r="T1262" s="13"/>
    </row>
    <row r="1263" spans="1:20" s="85" customFormat="1" ht="16.5" customHeight="1">
      <c r="A1263" s="189" t="s">
        <v>120</v>
      </c>
      <c r="B1263" s="190" t="s">
        <v>265</v>
      </c>
      <c r="C1263" s="190" t="s">
        <v>198</v>
      </c>
      <c r="D1263" s="191" t="s">
        <v>148</v>
      </c>
      <c r="E1263" s="191" t="s">
        <v>111</v>
      </c>
      <c r="F1263" s="192" t="s">
        <v>116</v>
      </c>
      <c r="G1263" s="192" t="s">
        <v>326</v>
      </c>
      <c r="H1263" s="193" t="s">
        <v>366</v>
      </c>
      <c r="I1263" s="193" t="s">
        <v>121</v>
      </c>
      <c r="J1263" s="41">
        <f>J1264+J1265+J1266</f>
        <v>11428.699999999999</v>
      </c>
      <c r="K1263" s="41">
        <f>K1264+K1265+K1266</f>
        <v>-16.400000000000546</v>
      </c>
      <c r="L1263" s="41">
        <f t="shared" ref="L1263:R1263" si="505">L1264+L1265+L1266</f>
        <v>0</v>
      </c>
      <c r="M1263" s="41">
        <f t="shared" si="505"/>
        <v>0</v>
      </c>
      <c r="N1263" s="41">
        <f t="shared" si="505"/>
        <v>11412.3</v>
      </c>
      <c r="O1263" s="41">
        <f t="shared" si="505"/>
        <v>0</v>
      </c>
      <c r="P1263" s="41">
        <f t="shared" si="505"/>
        <v>0</v>
      </c>
      <c r="Q1263" s="41">
        <f t="shared" si="505"/>
        <v>0</v>
      </c>
      <c r="R1263" s="41">
        <f t="shared" si="505"/>
        <v>12931.1</v>
      </c>
      <c r="S1263" s="12"/>
      <c r="T1263" s="13"/>
    </row>
    <row r="1264" spans="1:20" s="26" customFormat="1" ht="14.25" hidden="1" customHeight="1">
      <c r="A1264" s="43" t="s">
        <v>380</v>
      </c>
      <c r="B1264" s="190"/>
      <c r="C1264" s="190"/>
      <c r="D1264" s="191"/>
      <c r="E1264" s="191"/>
      <c r="F1264" s="192"/>
      <c r="G1264" s="192"/>
      <c r="H1264" s="206"/>
      <c r="I1264" s="193" t="s">
        <v>369</v>
      </c>
      <c r="J1264" s="205">
        <v>8705.9</v>
      </c>
      <c r="K1264" s="205">
        <f>8693.3-J1264</f>
        <v>-12.600000000000364</v>
      </c>
      <c r="L1264" s="205"/>
      <c r="M1264" s="205"/>
      <c r="N1264" s="2">
        <f>SUM(J1264:M1264)</f>
        <v>8693.2999999999993</v>
      </c>
      <c r="O1264" s="205"/>
      <c r="P1264" s="205"/>
      <c r="Q1264" s="205"/>
      <c r="R1264" s="60">
        <v>9882.2999999999993</v>
      </c>
      <c r="S1264" s="12"/>
      <c r="T1264" s="13"/>
    </row>
    <row r="1265" spans="1:20" s="26" customFormat="1" ht="13.5" hidden="1" customHeight="1">
      <c r="A1265" s="43" t="s">
        <v>381</v>
      </c>
      <c r="B1265" s="190"/>
      <c r="C1265" s="190"/>
      <c r="D1265" s="191"/>
      <c r="E1265" s="191"/>
      <c r="F1265" s="192"/>
      <c r="G1265" s="192"/>
      <c r="H1265" s="193"/>
      <c r="I1265" s="193" t="s">
        <v>371</v>
      </c>
      <c r="J1265" s="205">
        <v>121.4</v>
      </c>
      <c r="K1265" s="205"/>
      <c r="L1265" s="205"/>
      <c r="M1265" s="205"/>
      <c r="N1265" s="2">
        <f>SUM(J1265:M1265)</f>
        <v>121.4</v>
      </c>
      <c r="O1265" s="205"/>
      <c r="P1265" s="205"/>
      <c r="Q1265" s="205"/>
      <c r="R1265" s="60">
        <v>93.7</v>
      </c>
      <c r="S1265" s="12"/>
      <c r="T1265" s="13"/>
    </row>
    <row r="1266" spans="1:20" s="26" customFormat="1" ht="13.5" hidden="1" customHeight="1">
      <c r="A1266" s="43" t="s">
        <v>382</v>
      </c>
      <c r="B1266" s="190"/>
      <c r="C1266" s="190"/>
      <c r="D1266" s="191"/>
      <c r="E1266" s="191"/>
      <c r="F1266" s="192"/>
      <c r="G1266" s="192"/>
      <c r="H1266" s="206"/>
      <c r="I1266" s="193" t="s">
        <v>370</v>
      </c>
      <c r="J1266" s="205">
        <v>2601.4</v>
      </c>
      <c r="K1266" s="205">
        <f>2597.6-J1266</f>
        <v>-3.8000000000001819</v>
      </c>
      <c r="L1266" s="205"/>
      <c r="M1266" s="205"/>
      <c r="N1266" s="2">
        <f>SUM(J1266:M1266)</f>
        <v>2597.6</v>
      </c>
      <c r="O1266" s="205"/>
      <c r="P1266" s="205"/>
      <c r="Q1266" s="205"/>
      <c r="R1266" s="60">
        <v>2955.1</v>
      </c>
      <c r="S1266" s="12"/>
      <c r="T1266" s="13"/>
    </row>
    <row r="1267" spans="1:20" s="19" customFormat="1" ht="23.25" customHeight="1">
      <c r="A1267" s="20" t="s">
        <v>132</v>
      </c>
      <c r="B1267" s="80" t="s">
        <v>265</v>
      </c>
      <c r="C1267" s="80" t="s">
        <v>198</v>
      </c>
      <c r="D1267" s="87" t="s">
        <v>148</v>
      </c>
      <c r="E1267" s="28" t="s">
        <v>111</v>
      </c>
      <c r="F1267" s="29" t="s">
        <v>116</v>
      </c>
      <c r="G1267" s="29" t="s">
        <v>326</v>
      </c>
      <c r="H1267" s="1" t="s">
        <v>366</v>
      </c>
      <c r="I1267" s="204" t="s">
        <v>133</v>
      </c>
      <c r="J1267" s="34">
        <f>J1268</f>
        <v>285.39999999999998</v>
      </c>
      <c r="K1267" s="34">
        <f>K1268</f>
        <v>0</v>
      </c>
      <c r="L1267" s="34">
        <f t="shared" ref="L1267:R1267" si="506">L1268</f>
        <v>0</v>
      </c>
      <c r="M1267" s="34">
        <f t="shared" si="506"/>
        <v>0</v>
      </c>
      <c r="N1267" s="34">
        <f t="shared" si="506"/>
        <v>285.39999999999998</v>
      </c>
      <c r="O1267" s="34">
        <f t="shared" si="506"/>
        <v>0</v>
      </c>
      <c r="P1267" s="34">
        <f t="shared" si="506"/>
        <v>0</v>
      </c>
      <c r="Q1267" s="34">
        <f t="shared" si="506"/>
        <v>0</v>
      </c>
      <c r="R1267" s="34">
        <f t="shared" si="506"/>
        <v>616.70000000000005</v>
      </c>
      <c r="S1267" s="12"/>
      <c r="T1267" s="13"/>
    </row>
    <row r="1268" spans="1:20" s="85" customFormat="1" ht="24.75" customHeight="1">
      <c r="A1268" s="189" t="s">
        <v>134</v>
      </c>
      <c r="B1268" s="207" t="s">
        <v>265</v>
      </c>
      <c r="C1268" s="207" t="s">
        <v>198</v>
      </c>
      <c r="D1268" s="208" t="s">
        <v>148</v>
      </c>
      <c r="E1268" s="209" t="s">
        <v>111</v>
      </c>
      <c r="F1268" s="210" t="s">
        <v>116</v>
      </c>
      <c r="G1268" s="210" t="s">
        <v>326</v>
      </c>
      <c r="H1268" s="211" t="s">
        <v>366</v>
      </c>
      <c r="I1268" s="212" t="s">
        <v>135</v>
      </c>
      <c r="J1268" s="42">
        <f>J1269+J1270</f>
        <v>285.39999999999998</v>
      </c>
      <c r="K1268" s="42">
        <f>K1269+K1270</f>
        <v>0</v>
      </c>
      <c r="L1268" s="42">
        <f t="shared" ref="L1268:R1268" si="507">L1269+L1270</f>
        <v>0</v>
      </c>
      <c r="M1268" s="42">
        <f t="shared" si="507"/>
        <v>0</v>
      </c>
      <c r="N1268" s="42">
        <f t="shared" si="507"/>
        <v>285.39999999999998</v>
      </c>
      <c r="O1268" s="42">
        <f t="shared" si="507"/>
        <v>0</v>
      </c>
      <c r="P1268" s="42">
        <f t="shared" si="507"/>
        <v>0</v>
      </c>
      <c r="Q1268" s="42">
        <f t="shared" si="507"/>
        <v>0</v>
      </c>
      <c r="R1268" s="42">
        <f t="shared" si="507"/>
        <v>616.70000000000005</v>
      </c>
      <c r="S1268" s="12"/>
      <c r="T1268" s="13"/>
    </row>
    <row r="1269" spans="1:20" s="26" customFormat="1" ht="15" hidden="1" customHeight="1">
      <c r="A1269" s="43" t="s">
        <v>374</v>
      </c>
      <c r="B1269" s="207"/>
      <c r="C1269" s="207"/>
      <c r="D1269" s="208"/>
      <c r="E1269" s="209"/>
      <c r="F1269" s="210"/>
      <c r="G1269" s="210"/>
      <c r="H1269" s="211"/>
      <c r="I1269" s="212" t="s">
        <v>372</v>
      </c>
      <c r="J1269" s="205">
        <v>245.4</v>
      </c>
      <c r="K1269" s="205"/>
      <c r="L1269" s="205"/>
      <c r="M1269" s="205"/>
      <c r="N1269" s="2">
        <f>SUM(J1269:M1269)</f>
        <v>245.4</v>
      </c>
      <c r="O1269" s="205"/>
      <c r="P1269" s="205"/>
      <c r="Q1269" s="205"/>
      <c r="R1269" s="60">
        <v>433.1</v>
      </c>
      <c r="S1269" s="12"/>
      <c r="T1269" s="13"/>
    </row>
    <row r="1270" spans="1:20" s="26" customFormat="1" ht="15" hidden="1" customHeight="1">
      <c r="A1270" s="43" t="s">
        <v>375</v>
      </c>
      <c r="B1270" s="207"/>
      <c r="C1270" s="207"/>
      <c r="D1270" s="208"/>
      <c r="E1270" s="209"/>
      <c r="F1270" s="210"/>
      <c r="G1270" s="210"/>
      <c r="H1270" s="211"/>
      <c r="I1270" s="212" t="s">
        <v>373</v>
      </c>
      <c r="J1270" s="205">
        <v>40</v>
      </c>
      <c r="K1270" s="205"/>
      <c r="L1270" s="205"/>
      <c r="M1270" s="205"/>
      <c r="N1270" s="2">
        <f>SUM(J1270:M1270)</f>
        <v>40</v>
      </c>
      <c r="O1270" s="205"/>
      <c r="P1270" s="205"/>
      <c r="Q1270" s="205"/>
      <c r="R1270" s="60">
        <v>183.6</v>
      </c>
      <c r="S1270" s="12"/>
      <c r="T1270" s="13"/>
    </row>
    <row r="1271" spans="1:20" s="14" customFormat="1" ht="14.25" hidden="1" customHeight="1">
      <c r="A1271" s="20" t="s">
        <v>165</v>
      </c>
      <c r="B1271" s="5" t="s">
        <v>265</v>
      </c>
      <c r="C1271" s="5" t="s">
        <v>198</v>
      </c>
      <c r="D1271" s="6" t="s">
        <v>148</v>
      </c>
      <c r="E1271" s="28" t="s">
        <v>111</v>
      </c>
      <c r="F1271" s="29" t="s">
        <v>116</v>
      </c>
      <c r="G1271" s="29" t="s">
        <v>326</v>
      </c>
      <c r="H1271" s="1" t="s">
        <v>366</v>
      </c>
      <c r="I1271" s="18">
        <v>300</v>
      </c>
      <c r="J1271" s="32">
        <f t="shared" ref="J1271:R1272" si="508">J1272</f>
        <v>0</v>
      </c>
      <c r="K1271" s="32">
        <f t="shared" si="508"/>
        <v>0</v>
      </c>
      <c r="L1271" s="32">
        <f t="shared" si="508"/>
        <v>0</v>
      </c>
      <c r="M1271" s="32">
        <f t="shared" si="508"/>
        <v>0</v>
      </c>
      <c r="N1271" s="32">
        <f t="shared" si="508"/>
        <v>0</v>
      </c>
      <c r="O1271" s="32">
        <f t="shared" si="508"/>
        <v>0</v>
      </c>
      <c r="P1271" s="32">
        <f t="shared" si="508"/>
        <v>0</v>
      </c>
      <c r="Q1271" s="32">
        <f t="shared" si="508"/>
        <v>0</v>
      </c>
      <c r="R1271" s="32">
        <f t="shared" si="508"/>
        <v>0</v>
      </c>
      <c r="S1271" s="12"/>
      <c r="T1271" s="13"/>
    </row>
    <row r="1272" spans="1:20" s="26" customFormat="1" ht="21.75" hidden="1" customHeight="1">
      <c r="A1272" s="189" t="s">
        <v>166</v>
      </c>
      <c r="B1272" s="207" t="s">
        <v>265</v>
      </c>
      <c r="C1272" s="207" t="s">
        <v>198</v>
      </c>
      <c r="D1272" s="208" t="s">
        <v>148</v>
      </c>
      <c r="E1272" s="209" t="s">
        <v>111</v>
      </c>
      <c r="F1272" s="210" t="s">
        <v>116</v>
      </c>
      <c r="G1272" s="210" t="s">
        <v>326</v>
      </c>
      <c r="H1272" s="211" t="s">
        <v>366</v>
      </c>
      <c r="I1272" s="62">
        <v>320</v>
      </c>
      <c r="J1272" s="205">
        <f t="shared" si="508"/>
        <v>0</v>
      </c>
      <c r="K1272" s="205">
        <f t="shared" si="508"/>
        <v>0</v>
      </c>
      <c r="L1272" s="205">
        <f t="shared" si="508"/>
        <v>0</v>
      </c>
      <c r="M1272" s="205">
        <f t="shared" si="508"/>
        <v>0</v>
      </c>
      <c r="N1272" s="205">
        <f t="shared" si="508"/>
        <v>0</v>
      </c>
      <c r="O1272" s="205">
        <f t="shared" si="508"/>
        <v>0</v>
      </c>
      <c r="P1272" s="205">
        <f t="shared" si="508"/>
        <v>0</v>
      </c>
      <c r="Q1272" s="205">
        <f t="shared" si="508"/>
        <v>0</v>
      </c>
      <c r="R1272" s="205">
        <f t="shared" si="508"/>
        <v>0</v>
      </c>
      <c r="S1272" s="12"/>
      <c r="T1272" s="13"/>
    </row>
    <row r="1273" spans="1:20" s="19" customFormat="1" ht="22.5" hidden="1" customHeight="1">
      <c r="A1273" s="4" t="s">
        <v>175</v>
      </c>
      <c r="B1273" s="5"/>
      <c r="C1273" s="5"/>
      <c r="D1273" s="6"/>
      <c r="E1273" s="7"/>
      <c r="F1273" s="8"/>
      <c r="G1273" s="8"/>
      <c r="H1273" s="9"/>
      <c r="I1273" s="10" t="s">
        <v>174</v>
      </c>
      <c r="J1273" s="2"/>
      <c r="K1273" s="2"/>
      <c r="L1273" s="2"/>
      <c r="M1273" s="2"/>
      <c r="N1273" s="2">
        <f>SUM(J1273:M1273)</f>
        <v>0</v>
      </c>
      <c r="O1273" s="2"/>
      <c r="P1273" s="2"/>
      <c r="Q1273" s="2"/>
      <c r="R1273" s="2">
        <f>N1273+Q1273</f>
        <v>0</v>
      </c>
      <c r="S1273" s="12"/>
      <c r="T1273" s="13"/>
    </row>
    <row r="1274" spans="1:20" s="19" customFormat="1" ht="13.5" hidden="1" customHeight="1">
      <c r="A1274" s="20" t="s">
        <v>136</v>
      </c>
      <c r="B1274" s="80" t="s">
        <v>265</v>
      </c>
      <c r="C1274" s="80" t="s">
        <v>198</v>
      </c>
      <c r="D1274" s="87" t="s">
        <v>148</v>
      </c>
      <c r="E1274" s="28" t="s">
        <v>111</v>
      </c>
      <c r="F1274" s="29" t="s">
        <v>116</v>
      </c>
      <c r="G1274" s="29" t="s">
        <v>326</v>
      </c>
      <c r="H1274" s="1" t="s">
        <v>366</v>
      </c>
      <c r="I1274" s="204" t="s">
        <v>137</v>
      </c>
      <c r="J1274" s="34">
        <f>J1275</f>
        <v>0</v>
      </c>
      <c r="K1274" s="34">
        <f>K1275</f>
        <v>0</v>
      </c>
      <c r="L1274" s="34">
        <f t="shared" ref="L1274:R1274" si="509">L1275</f>
        <v>0</v>
      </c>
      <c r="M1274" s="34">
        <f t="shared" si="509"/>
        <v>0</v>
      </c>
      <c r="N1274" s="34">
        <f t="shared" si="509"/>
        <v>0</v>
      </c>
      <c r="O1274" s="34">
        <f t="shared" si="509"/>
        <v>0</v>
      </c>
      <c r="P1274" s="34">
        <f t="shared" si="509"/>
        <v>0</v>
      </c>
      <c r="Q1274" s="34">
        <f t="shared" si="509"/>
        <v>0</v>
      </c>
      <c r="R1274" s="34">
        <f t="shared" si="509"/>
        <v>0</v>
      </c>
      <c r="S1274" s="12"/>
      <c r="T1274" s="13"/>
    </row>
    <row r="1275" spans="1:20" s="85" customFormat="1" ht="15" hidden="1" customHeight="1">
      <c r="A1275" s="189" t="s">
        <v>138</v>
      </c>
      <c r="B1275" s="207" t="s">
        <v>265</v>
      </c>
      <c r="C1275" s="207" t="s">
        <v>198</v>
      </c>
      <c r="D1275" s="208" t="s">
        <v>148</v>
      </c>
      <c r="E1275" s="209" t="s">
        <v>111</v>
      </c>
      <c r="F1275" s="210" t="s">
        <v>116</v>
      </c>
      <c r="G1275" s="210" t="s">
        <v>326</v>
      </c>
      <c r="H1275" s="211" t="s">
        <v>366</v>
      </c>
      <c r="I1275" s="212" t="s">
        <v>139</v>
      </c>
      <c r="J1275" s="205"/>
      <c r="K1275" s="205"/>
      <c r="L1275" s="205"/>
      <c r="M1275" s="205"/>
      <c r="N1275" s="2">
        <f>SUM(J1275:M1275)</f>
        <v>0</v>
      </c>
      <c r="O1275" s="205"/>
      <c r="P1275" s="205"/>
      <c r="Q1275" s="205"/>
      <c r="R1275" s="2">
        <f>N1275+Q1275</f>
        <v>0</v>
      </c>
      <c r="S1275" s="12"/>
      <c r="T1275" s="13"/>
    </row>
    <row r="1276" spans="1:20" s="19" customFormat="1" ht="25.5" hidden="1" customHeight="1">
      <c r="A1276" s="213" t="s">
        <v>57</v>
      </c>
      <c r="B1276" s="177" t="s">
        <v>265</v>
      </c>
      <c r="C1276" s="177" t="s">
        <v>198</v>
      </c>
      <c r="D1276" s="178" t="s">
        <v>148</v>
      </c>
      <c r="E1276" s="178" t="s">
        <v>61</v>
      </c>
      <c r="F1276" s="179" t="s">
        <v>114</v>
      </c>
      <c r="G1276" s="179" t="s">
        <v>326</v>
      </c>
      <c r="H1276" s="180" t="s">
        <v>327</v>
      </c>
      <c r="I1276" s="180"/>
      <c r="J1276" s="181">
        <f>J1277</f>
        <v>0</v>
      </c>
      <c r="K1276" s="181">
        <f>K1277</f>
        <v>0</v>
      </c>
      <c r="L1276" s="181">
        <f t="shared" ref="L1276:R1279" si="510">L1277</f>
        <v>0</v>
      </c>
      <c r="M1276" s="181">
        <f t="shared" si="510"/>
        <v>0</v>
      </c>
      <c r="N1276" s="181">
        <f t="shared" si="510"/>
        <v>0</v>
      </c>
      <c r="O1276" s="181">
        <f t="shared" si="510"/>
        <v>0</v>
      </c>
      <c r="P1276" s="181">
        <f t="shared" si="510"/>
        <v>0</v>
      </c>
      <c r="Q1276" s="181">
        <f t="shared" si="510"/>
        <v>0</v>
      </c>
      <c r="R1276" s="181">
        <f t="shared" si="510"/>
        <v>0</v>
      </c>
      <c r="S1276" s="12"/>
      <c r="T1276" s="13"/>
    </row>
    <row r="1277" spans="1:20" s="19" customFormat="1" ht="15" hidden="1" customHeight="1">
      <c r="A1277" s="82" t="s">
        <v>58</v>
      </c>
      <c r="B1277" s="80" t="s">
        <v>265</v>
      </c>
      <c r="C1277" s="80" t="s">
        <v>198</v>
      </c>
      <c r="D1277" s="87" t="s">
        <v>148</v>
      </c>
      <c r="E1277" s="28" t="s">
        <v>61</v>
      </c>
      <c r="F1277" s="29" t="s">
        <v>114</v>
      </c>
      <c r="G1277" s="29" t="s">
        <v>326</v>
      </c>
      <c r="H1277" s="1" t="s">
        <v>59</v>
      </c>
      <c r="I1277" s="204"/>
      <c r="J1277" s="34">
        <f t="shared" ref="J1277:K1279" si="511">J1278</f>
        <v>0</v>
      </c>
      <c r="K1277" s="34">
        <f t="shared" si="511"/>
        <v>0</v>
      </c>
      <c r="L1277" s="34">
        <f t="shared" si="510"/>
        <v>0</v>
      </c>
      <c r="M1277" s="34">
        <f t="shared" si="510"/>
        <v>0</v>
      </c>
      <c r="N1277" s="34">
        <f t="shared" si="510"/>
        <v>0</v>
      </c>
      <c r="O1277" s="34">
        <f t="shared" si="510"/>
        <v>0</v>
      </c>
      <c r="P1277" s="34">
        <f t="shared" si="510"/>
        <v>0</v>
      </c>
      <c r="Q1277" s="34">
        <f t="shared" si="510"/>
        <v>0</v>
      </c>
      <c r="R1277" s="34">
        <f t="shared" si="510"/>
        <v>0</v>
      </c>
      <c r="S1277" s="12"/>
      <c r="T1277" s="13"/>
    </row>
    <row r="1278" spans="1:20" s="15" customFormat="1" ht="34.5" hidden="1" customHeight="1">
      <c r="A1278" s="20" t="s">
        <v>118</v>
      </c>
      <c r="B1278" s="16" t="s">
        <v>265</v>
      </c>
      <c r="C1278" s="16" t="s">
        <v>198</v>
      </c>
      <c r="D1278" s="17" t="s">
        <v>148</v>
      </c>
      <c r="E1278" s="17" t="s">
        <v>61</v>
      </c>
      <c r="F1278" s="188" t="s">
        <v>114</v>
      </c>
      <c r="G1278" s="188" t="s">
        <v>326</v>
      </c>
      <c r="H1278" s="3" t="s">
        <v>59</v>
      </c>
      <c r="I1278" s="3" t="s">
        <v>119</v>
      </c>
      <c r="J1278" s="33">
        <f t="shared" si="511"/>
        <v>0</v>
      </c>
      <c r="K1278" s="33">
        <f t="shared" si="511"/>
        <v>0</v>
      </c>
      <c r="L1278" s="33">
        <f t="shared" si="510"/>
        <v>0</v>
      </c>
      <c r="M1278" s="33">
        <f t="shared" si="510"/>
        <v>0</v>
      </c>
      <c r="N1278" s="33">
        <f t="shared" si="510"/>
        <v>0</v>
      </c>
      <c r="O1278" s="33">
        <f t="shared" si="510"/>
        <v>0</v>
      </c>
      <c r="P1278" s="33">
        <f t="shared" si="510"/>
        <v>0</v>
      </c>
      <c r="Q1278" s="33">
        <f t="shared" si="510"/>
        <v>0</v>
      </c>
      <c r="R1278" s="33">
        <f t="shared" si="510"/>
        <v>0</v>
      </c>
      <c r="S1278" s="12"/>
      <c r="T1278" s="13"/>
    </row>
    <row r="1279" spans="1:20" s="26" customFormat="1" ht="15" hidden="1" customHeight="1">
      <c r="A1279" s="189" t="s">
        <v>120</v>
      </c>
      <c r="B1279" s="190" t="s">
        <v>265</v>
      </c>
      <c r="C1279" s="190" t="s">
        <v>198</v>
      </c>
      <c r="D1279" s="191" t="s">
        <v>148</v>
      </c>
      <c r="E1279" s="191" t="s">
        <v>61</v>
      </c>
      <c r="F1279" s="192" t="s">
        <v>114</v>
      </c>
      <c r="G1279" s="192" t="s">
        <v>326</v>
      </c>
      <c r="H1279" s="193" t="s">
        <v>59</v>
      </c>
      <c r="I1279" s="193" t="s">
        <v>121</v>
      </c>
      <c r="J1279" s="41">
        <f t="shared" si="511"/>
        <v>0</v>
      </c>
      <c r="K1279" s="41">
        <f t="shared" si="511"/>
        <v>0</v>
      </c>
      <c r="L1279" s="41">
        <f t="shared" si="510"/>
        <v>0</v>
      </c>
      <c r="M1279" s="41">
        <f t="shared" si="510"/>
        <v>0</v>
      </c>
      <c r="N1279" s="41">
        <f t="shared" si="510"/>
        <v>0</v>
      </c>
      <c r="O1279" s="41">
        <f t="shared" si="510"/>
        <v>0</v>
      </c>
      <c r="P1279" s="41">
        <f t="shared" si="510"/>
        <v>0</v>
      </c>
      <c r="Q1279" s="41">
        <f t="shared" si="510"/>
        <v>0</v>
      </c>
      <c r="R1279" s="41">
        <f t="shared" si="510"/>
        <v>0</v>
      </c>
      <c r="S1279" s="12"/>
      <c r="T1279" s="13"/>
    </row>
    <row r="1280" spans="1:20" s="14" customFormat="1" ht="13.5" hidden="1" customHeight="1">
      <c r="A1280" s="4" t="s">
        <v>94</v>
      </c>
      <c r="B1280" s="38"/>
      <c r="C1280" s="38"/>
      <c r="D1280" s="39"/>
      <c r="E1280" s="39"/>
      <c r="F1280" s="194"/>
      <c r="G1280" s="194"/>
      <c r="H1280" s="195"/>
      <c r="I1280" s="195" t="s">
        <v>371</v>
      </c>
      <c r="J1280" s="2"/>
      <c r="K1280" s="2"/>
      <c r="L1280" s="2"/>
      <c r="M1280" s="2"/>
      <c r="N1280" s="2">
        <f>SUM(J1280:M1280)</f>
        <v>0</v>
      </c>
      <c r="O1280" s="2"/>
      <c r="P1280" s="2"/>
      <c r="Q1280" s="2"/>
      <c r="R1280" s="2">
        <f>N1280+Q1280</f>
        <v>0</v>
      </c>
      <c r="S1280" s="12"/>
      <c r="T1280" s="13"/>
    </row>
    <row r="1281" spans="1:20" ht="14.25" customHeight="1">
      <c r="A1281" s="76" t="s">
        <v>262</v>
      </c>
      <c r="B1281" s="77" t="s">
        <v>265</v>
      </c>
      <c r="C1281" s="77" t="s">
        <v>155</v>
      </c>
      <c r="D1281" s="77"/>
      <c r="E1281" s="349"/>
      <c r="F1281" s="350"/>
      <c r="G1281" s="350"/>
      <c r="H1281" s="351"/>
      <c r="I1281" s="77"/>
      <c r="J1281" s="173">
        <f>J1282+J1289+J1318</f>
        <v>2129.6</v>
      </c>
      <c r="K1281" s="173">
        <f>K1282+K1289+K1318</f>
        <v>-12</v>
      </c>
      <c r="L1281" s="173">
        <f t="shared" ref="L1281:R1281" si="512">L1282+L1289+L1318</f>
        <v>0</v>
      </c>
      <c r="M1281" s="173">
        <f t="shared" si="512"/>
        <v>0</v>
      </c>
      <c r="N1281" s="173">
        <f t="shared" si="512"/>
        <v>2117.6</v>
      </c>
      <c r="O1281" s="173">
        <f t="shared" si="512"/>
        <v>0</v>
      </c>
      <c r="P1281" s="173">
        <f t="shared" si="512"/>
        <v>0</v>
      </c>
      <c r="Q1281" s="173">
        <f t="shared" si="512"/>
        <v>0</v>
      </c>
      <c r="R1281" s="173">
        <f t="shared" si="512"/>
        <v>2675</v>
      </c>
      <c r="S1281" s="12">
        <v>2675000</v>
      </c>
      <c r="T1281" s="13"/>
    </row>
    <row r="1282" spans="1:20" ht="15.75" customHeight="1">
      <c r="A1282" s="83" t="s">
        <v>322</v>
      </c>
      <c r="B1282" s="77" t="s">
        <v>265</v>
      </c>
      <c r="C1282" s="77" t="s">
        <v>155</v>
      </c>
      <c r="D1282" s="77" t="s">
        <v>111</v>
      </c>
      <c r="E1282" s="349"/>
      <c r="F1282" s="350"/>
      <c r="G1282" s="350"/>
      <c r="H1282" s="351"/>
      <c r="I1282" s="77"/>
      <c r="J1282" s="173">
        <f t="shared" ref="J1282:R1285" si="513">J1283</f>
        <v>350</v>
      </c>
      <c r="K1282" s="173">
        <f t="shared" si="513"/>
        <v>0</v>
      </c>
      <c r="L1282" s="173">
        <f t="shared" si="513"/>
        <v>0</v>
      </c>
      <c r="M1282" s="173">
        <f t="shared" si="513"/>
        <v>0</v>
      </c>
      <c r="N1282" s="173">
        <f t="shared" si="513"/>
        <v>350</v>
      </c>
      <c r="O1282" s="173">
        <f t="shared" si="513"/>
        <v>0</v>
      </c>
      <c r="P1282" s="173">
        <f t="shared" si="513"/>
        <v>0</v>
      </c>
      <c r="Q1282" s="173">
        <f t="shared" si="513"/>
        <v>0</v>
      </c>
      <c r="R1282" s="173">
        <f t="shared" si="513"/>
        <v>340</v>
      </c>
      <c r="S1282" s="12"/>
      <c r="T1282" s="13"/>
    </row>
    <row r="1283" spans="1:20" s="299" customFormat="1" ht="39.75" customHeight="1">
      <c r="A1283" s="121" t="s">
        <v>636</v>
      </c>
      <c r="B1283" s="177" t="s">
        <v>265</v>
      </c>
      <c r="C1283" s="177" t="s">
        <v>155</v>
      </c>
      <c r="D1283" s="178" t="s">
        <v>111</v>
      </c>
      <c r="E1283" s="178" t="s">
        <v>283</v>
      </c>
      <c r="F1283" s="179" t="s">
        <v>114</v>
      </c>
      <c r="G1283" s="179" t="s">
        <v>326</v>
      </c>
      <c r="H1283" s="180" t="s">
        <v>327</v>
      </c>
      <c r="I1283" s="310"/>
      <c r="J1283" s="181">
        <f t="shared" si="513"/>
        <v>350</v>
      </c>
      <c r="K1283" s="181">
        <f t="shared" si="513"/>
        <v>0</v>
      </c>
      <c r="L1283" s="181">
        <f t="shared" si="513"/>
        <v>0</v>
      </c>
      <c r="M1283" s="181">
        <f t="shared" si="513"/>
        <v>0</v>
      </c>
      <c r="N1283" s="181">
        <f t="shared" si="513"/>
        <v>350</v>
      </c>
      <c r="O1283" s="181">
        <f t="shared" si="513"/>
        <v>0</v>
      </c>
      <c r="P1283" s="181">
        <f t="shared" si="513"/>
        <v>0</v>
      </c>
      <c r="Q1283" s="181">
        <f t="shared" si="513"/>
        <v>0</v>
      </c>
      <c r="R1283" s="181">
        <f t="shared" si="513"/>
        <v>340</v>
      </c>
      <c r="S1283" s="12"/>
      <c r="T1283" s="13"/>
    </row>
    <row r="1284" spans="1:20" s="19" customFormat="1" ht="22.15" customHeight="1">
      <c r="A1284" s="82" t="s">
        <v>323</v>
      </c>
      <c r="B1284" s="80" t="s">
        <v>265</v>
      </c>
      <c r="C1284" s="80" t="s">
        <v>155</v>
      </c>
      <c r="D1284" s="87" t="s">
        <v>111</v>
      </c>
      <c r="E1284" s="114" t="s">
        <v>283</v>
      </c>
      <c r="F1284" s="115" t="s">
        <v>114</v>
      </c>
      <c r="G1284" s="115" t="s">
        <v>326</v>
      </c>
      <c r="H1284" s="116" t="s">
        <v>367</v>
      </c>
      <c r="I1284" s="116"/>
      <c r="J1284" s="236">
        <f t="shared" si="513"/>
        <v>350</v>
      </c>
      <c r="K1284" s="236">
        <f t="shared" si="513"/>
        <v>0</v>
      </c>
      <c r="L1284" s="236">
        <f t="shared" si="513"/>
        <v>0</v>
      </c>
      <c r="M1284" s="236">
        <f t="shared" si="513"/>
        <v>0</v>
      </c>
      <c r="N1284" s="236">
        <f t="shared" si="513"/>
        <v>350</v>
      </c>
      <c r="O1284" s="236">
        <f t="shared" si="513"/>
        <v>0</v>
      </c>
      <c r="P1284" s="236">
        <f t="shared" si="513"/>
        <v>0</v>
      </c>
      <c r="Q1284" s="236">
        <f t="shared" si="513"/>
        <v>0</v>
      </c>
      <c r="R1284" s="236">
        <f t="shared" si="513"/>
        <v>340</v>
      </c>
      <c r="S1284" s="12"/>
      <c r="T1284" s="13"/>
    </row>
    <row r="1285" spans="1:20" s="19" customFormat="1" ht="27.75" customHeight="1">
      <c r="A1285" s="122" t="s">
        <v>177</v>
      </c>
      <c r="B1285" s="80" t="s">
        <v>265</v>
      </c>
      <c r="C1285" s="80" t="s">
        <v>155</v>
      </c>
      <c r="D1285" s="87" t="s">
        <v>111</v>
      </c>
      <c r="E1285" s="28" t="s">
        <v>283</v>
      </c>
      <c r="F1285" s="29" t="s">
        <v>114</v>
      </c>
      <c r="G1285" s="29" t="s">
        <v>326</v>
      </c>
      <c r="H1285" s="1" t="s">
        <v>367</v>
      </c>
      <c r="I1285" s="1" t="s">
        <v>178</v>
      </c>
      <c r="J1285" s="32">
        <f t="shared" si="513"/>
        <v>350</v>
      </c>
      <c r="K1285" s="32">
        <f t="shared" si="513"/>
        <v>0</v>
      </c>
      <c r="L1285" s="32">
        <f t="shared" si="513"/>
        <v>0</v>
      </c>
      <c r="M1285" s="32">
        <f t="shared" si="513"/>
        <v>0</v>
      </c>
      <c r="N1285" s="32">
        <f t="shared" si="513"/>
        <v>350</v>
      </c>
      <c r="O1285" s="32">
        <f t="shared" si="513"/>
        <v>0</v>
      </c>
      <c r="P1285" s="32">
        <f t="shared" si="513"/>
        <v>0</v>
      </c>
      <c r="Q1285" s="32">
        <f t="shared" si="513"/>
        <v>0</v>
      </c>
      <c r="R1285" s="32">
        <f t="shared" si="513"/>
        <v>340</v>
      </c>
      <c r="S1285" s="12"/>
      <c r="T1285" s="13"/>
    </row>
    <row r="1286" spans="1:20" s="26" customFormat="1" ht="15" customHeight="1">
      <c r="A1286" s="247" t="s">
        <v>179</v>
      </c>
      <c r="B1286" s="207" t="s">
        <v>265</v>
      </c>
      <c r="C1286" s="207" t="s">
        <v>155</v>
      </c>
      <c r="D1286" s="208" t="s">
        <v>111</v>
      </c>
      <c r="E1286" s="209" t="s">
        <v>283</v>
      </c>
      <c r="F1286" s="210" t="s">
        <v>114</v>
      </c>
      <c r="G1286" s="210" t="s">
        <v>326</v>
      </c>
      <c r="H1286" s="211" t="s">
        <v>367</v>
      </c>
      <c r="I1286" s="211" t="s">
        <v>180</v>
      </c>
      <c r="J1286" s="205">
        <f>J1287+J1288</f>
        <v>350</v>
      </c>
      <c r="K1286" s="205">
        <f>K1287+K1288</f>
        <v>0</v>
      </c>
      <c r="L1286" s="205">
        <f t="shared" ref="L1286:Q1286" si="514">L1287+L1288</f>
        <v>0</v>
      </c>
      <c r="M1286" s="205">
        <f t="shared" si="514"/>
        <v>0</v>
      </c>
      <c r="N1286" s="205">
        <f t="shared" si="514"/>
        <v>350</v>
      </c>
      <c r="O1286" s="205">
        <f t="shared" si="514"/>
        <v>0</v>
      </c>
      <c r="P1286" s="205">
        <f t="shared" si="514"/>
        <v>0</v>
      </c>
      <c r="Q1286" s="205">
        <f t="shared" si="514"/>
        <v>0</v>
      </c>
      <c r="R1286" s="205">
        <f>R1287+R1288</f>
        <v>340</v>
      </c>
      <c r="S1286" s="12"/>
      <c r="T1286" s="13"/>
    </row>
    <row r="1287" spans="1:20" s="14" customFormat="1" ht="13.5" hidden="1" customHeight="1">
      <c r="A1287" s="138" t="s">
        <v>53</v>
      </c>
      <c r="B1287" s="5"/>
      <c r="C1287" s="5"/>
      <c r="D1287" s="6"/>
      <c r="E1287" s="7"/>
      <c r="F1287" s="8"/>
      <c r="G1287" s="8"/>
      <c r="H1287" s="9"/>
      <c r="I1287" s="9" t="s">
        <v>290</v>
      </c>
      <c r="J1287" s="2">
        <v>260</v>
      </c>
      <c r="K1287" s="2"/>
      <c r="L1287" s="2"/>
      <c r="M1287" s="2"/>
      <c r="N1287" s="2">
        <f>SUM(J1287:M1287)</f>
        <v>260</v>
      </c>
      <c r="O1287" s="2"/>
      <c r="P1287" s="2"/>
      <c r="Q1287" s="2"/>
      <c r="R1287" s="2">
        <v>250</v>
      </c>
      <c r="S1287" s="12"/>
      <c r="T1287" s="13"/>
    </row>
    <row r="1288" spans="1:20" s="14" customFormat="1" ht="13.5" hidden="1" customHeight="1">
      <c r="A1288" s="138" t="s">
        <v>54</v>
      </c>
      <c r="B1288" s="5"/>
      <c r="C1288" s="5"/>
      <c r="D1288" s="6"/>
      <c r="E1288" s="7"/>
      <c r="F1288" s="8"/>
      <c r="G1288" s="8"/>
      <c r="H1288" s="9"/>
      <c r="I1288" s="9" t="s">
        <v>290</v>
      </c>
      <c r="J1288" s="2">
        <v>90</v>
      </c>
      <c r="K1288" s="2"/>
      <c r="L1288" s="2"/>
      <c r="M1288" s="2"/>
      <c r="N1288" s="2">
        <f>SUM(J1288:M1288)</f>
        <v>90</v>
      </c>
      <c r="O1288" s="2"/>
      <c r="P1288" s="2"/>
      <c r="Q1288" s="2"/>
      <c r="R1288" s="2">
        <v>90</v>
      </c>
      <c r="S1288" s="12"/>
      <c r="T1288" s="13"/>
    </row>
    <row r="1289" spans="1:20" ht="15.75" customHeight="1">
      <c r="A1289" s="83" t="s">
        <v>263</v>
      </c>
      <c r="B1289" s="77" t="s">
        <v>265</v>
      </c>
      <c r="C1289" s="77" t="s">
        <v>155</v>
      </c>
      <c r="D1289" s="77" t="s">
        <v>113</v>
      </c>
      <c r="E1289" s="349"/>
      <c r="F1289" s="350"/>
      <c r="G1289" s="350"/>
      <c r="H1289" s="351"/>
      <c r="I1289" s="77"/>
      <c r="J1289" s="173">
        <f>J1290</f>
        <v>879.6</v>
      </c>
      <c r="K1289" s="173">
        <f>K1290</f>
        <v>88</v>
      </c>
      <c r="L1289" s="173">
        <f t="shared" ref="L1289:R1289" si="515">L1290</f>
        <v>0</v>
      </c>
      <c r="M1289" s="173">
        <f t="shared" si="515"/>
        <v>0</v>
      </c>
      <c r="N1289" s="173">
        <f t="shared" si="515"/>
        <v>967.6</v>
      </c>
      <c r="O1289" s="173">
        <f t="shared" si="515"/>
        <v>0</v>
      </c>
      <c r="P1289" s="173">
        <f t="shared" si="515"/>
        <v>0</v>
      </c>
      <c r="Q1289" s="173">
        <f t="shared" si="515"/>
        <v>0</v>
      </c>
      <c r="R1289" s="173">
        <f t="shared" si="515"/>
        <v>2335</v>
      </c>
      <c r="S1289" s="12"/>
      <c r="T1289" s="13"/>
    </row>
    <row r="1290" spans="1:20" s="299" customFormat="1" ht="36" customHeight="1">
      <c r="A1290" s="121" t="s">
        <v>636</v>
      </c>
      <c r="B1290" s="177" t="s">
        <v>265</v>
      </c>
      <c r="C1290" s="177" t="s">
        <v>155</v>
      </c>
      <c r="D1290" s="178" t="s">
        <v>113</v>
      </c>
      <c r="E1290" s="178" t="s">
        <v>283</v>
      </c>
      <c r="F1290" s="179" t="s">
        <v>114</v>
      </c>
      <c r="G1290" s="179" t="s">
        <v>326</v>
      </c>
      <c r="H1290" s="180" t="s">
        <v>327</v>
      </c>
      <c r="I1290" s="310"/>
      <c r="J1290" s="311">
        <f>J1291+J1294+J1312</f>
        <v>879.6</v>
      </c>
      <c r="K1290" s="311">
        <f>K1291+K1294+K1312</f>
        <v>88</v>
      </c>
      <c r="L1290" s="311">
        <f t="shared" ref="L1290:R1290" si="516">L1291+L1294+L1312</f>
        <v>0</v>
      </c>
      <c r="M1290" s="311">
        <f t="shared" si="516"/>
        <v>0</v>
      </c>
      <c r="N1290" s="311">
        <f t="shared" si="516"/>
        <v>967.6</v>
      </c>
      <c r="O1290" s="311">
        <f t="shared" si="516"/>
        <v>0</v>
      </c>
      <c r="P1290" s="311">
        <f t="shared" si="516"/>
        <v>0</v>
      </c>
      <c r="Q1290" s="311">
        <f t="shared" si="516"/>
        <v>0</v>
      </c>
      <c r="R1290" s="311">
        <f t="shared" si="516"/>
        <v>2335</v>
      </c>
      <c r="S1290" s="12"/>
      <c r="T1290" s="13"/>
    </row>
    <row r="1291" spans="1:20" s="19" customFormat="1" ht="25.5" hidden="1" customHeight="1">
      <c r="A1291" s="82" t="s">
        <v>324</v>
      </c>
      <c r="B1291" s="80" t="s">
        <v>265</v>
      </c>
      <c r="C1291" s="80" t="s">
        <v>155</v>
      </c>
      <c r="D1291" s="87" t="s">
        <v>113</v>
      </c>
      <c r="E1291" s="114" t="s">
        <v>283</v>
      </c>
      <c r="F1291" s="115" t="s">
        <v>114</v>
      </c>
      <c r="G1291" s="115" t="s">
        <v>326</v>
      </c>
      <c r="H1291" s="116" t="s">
        <v>37</v>
      </c>
      <c r="I1291" s="116"/>
      <c r="J1291" s="236">
        <f t="shared" ref="J1291:R1292" si="517">J1292</f>
        <v>0</v>
      </c>
      <c r="K1291" s="236">
        <f t="shared" si="517"/>
        <v>0</v>
      </c>
      <c r="L1291" s="236">
        <f t="shared" si="517"/>
        <v>0</v>
      </c>
      <c r="M1291" s="236">
        <f t="shared" si="517"/>
        <v>0</v>
      </c>
      <c r="N1291" s="236">
        <f t="shared" si="517"/>
        <v>0</v>
      </c>
      <c r="O1291" s="236">
        <f t="shared" si="517"/>
        <v>0</v>
      </c>
      <c r="P1291" s="236">
        <f t="shared" si="517"/>
        <v>0</v>
      </c>
      <c r="Q1291" s="236">
        <f t="shared" si="517"/>
        <v>0</v>
      </c>
      <c r="R1291" s="236">
        <f t="shared" si="517"/>
        <v>0</v>
      </c>
      <c r="S1291" s="12"/>
      <c r="T1291" s="13"/>
    </row>
    <row r="1292" spans="1:20" s="19" customFormat="1" ht="22.5" hidden="1" customHeight="1">
      <c r="A1292" s="122" t="s">
        <v>177</v>
      </c>
      <c r="B1292" s="80" t="s">
        <v>265</v>
      </c>
      <c r="C1292" s="80" t="s">
        <v>155</v>
      </c>
      <c r="D1292" s="87" t="s">
        <v>113</v>
      </c>
      <c r="E1292" s="28" t="s">
        <v>283</v>
      </c>
      <c r="F1292" s="29" t="s">
        <v>114</v>
      </c>
      <c r="G1292" s="29" t="s">
        <v>326</v>
      </c>
      <c r="H1292" s="1" t="s">
        <v>37</v>
      </c>
      <c r="I1292" s="1" t="s">
        <v>178</v>
      </c>
      <c r="J1292" s="32">
        <f t="shared" si="517"/>
        <v>0</v>
      </c>
      <c r="K1292" s="32">
        <f t="shared" si="517"/>
        <v>0</v>
      </c>
      <c r="L1292" s="32">
        <f t="shared" si="517"/>
        <v>0</v>
      </c>
      <c r="M1292" s="32">
        <f t="shared" si="517"/>
        <v>0</v>
      </c>
      <c r="N1292" s="32">
        <f t="shared" si="517"/>
        <v>0</v>
      </c>
      <c r="O1292" s="32">
        <f t="shared" si="517"/>
        <v>0</v>
      </c>
      <c r="P1292" s="32">
        <f t="shared" si="517"/>
        <v>0</v>
      </c>
      <c r="Q1292" s="32">
        <f t="shared" si="517"/>
        <v>0</v>
      </c>
      <c r="R1292" s="32">
        <f t="shared" si="517"/>
        <v>0</v>
      </c>
      <c r="S1292" s="12"/>
      <c r="T1292" s="13"/>
    </row>
    <row r="1293" spans="1:20" s="26" customFormat="1" ht="15" hidden="1" customHeight="1">
      <c r="A1293" s="247" t="s">
        <v>179</v>
      </c>
      <c r="B1293" s="207" t="s">
        <v>265</v>
      </c>
      <c r="C1293" s="207" t="s">
        <v>155</v>
      </c>
      <c r="D1293" s="208" t="s">
        <v>113</v>
      </c>
      <c r="E1293" s="209" t="s">
        <v>283</v>
      </c>
      <c r="F1293" s="210" t="s">
        <v>114</v>
      </c>
      <c r="G1293" s="210" t="s">
        <v>326</v>
      </c>
      <c r="H1293" s="211" t="s">
        <v>37</v>
      </c>
      <c r="I1293" s="211" t="s">
        <v>180</v>
      </c>
      <c r="J1293" s="205"/>
      <c r="K1293" s="205"/>
      <c r="L1293" s="205"/>
      <c r="M1293" s="205"/>
      <c r="N1293" s="2">
        <f>SUM(J1293:M1293)</f>
        <v>0</v>
      </c>
      <c r="O1293" s="205"/>
      <c r="P1293" s="205"/>
      <c r="Q1293" s="205"/>
      <c r="R1293" s="2">
        <f>N1293+Q1293</f>
        <v>0</v>
      </c>
      <c r="S1293" s="12"/>
      <c r="T1293" s="13"/>
    </row>
    <row r="1294" spans="1:20" s="19" customFormat="1" ht="14.25" customHeight="1">
      <c r="A1294" s="82" t="s">
        <v>323</v>
      </c>
      <c r="B1294" s="80" t="s">
        <v>265</v>
      </c>
      <c r="C1294" s="80" t="s">
        <v>155</v>
      </c>
      <c r="D1294" s="87" t="s">
        <v>113</v>
      </c>
      <c r="E1294" s="114" t="s">
        <v>283</v>
      </c>
      <c r="F1294" s="115" t="s">
        <v>114</v>
      </c>
      <c r="G1294" s="115" t="s">
        <v>326</v>
      </c>
      <c r="H1294" s="116" t="s">
        <v>367</v>
      </c>
      <c r="I1294" s="116"/>
      <c r="J1294" s="236">
        <f t="shared" ref="J1294:R1294" si="518">J1295+J1299</f>
        <v>447</v>
      </c>
      <c r="K1294" s="236">
        <f t="shared" si="518"/>
        <v>88</v>
      </c>
      <c r="L1294" s="236">
        <f t="shared" si="518"/>
        <v>0</v>
      </c>
      <c r="M1294" s="236">
        <f t="shared" si="518"/>
        <v>0</v>
      </c>
      <c r="N1294" s="236">
        <f t="shared" si="518"/>
        <v>535</v>
      </c>
      <c r="O1294" s="236">
        <f t="shared" si="518"/>
        <v>0</v>
      </c>
      <c r="P1294" s="236">
        <f t="shared" si="518"/>
        <v>0</v>
      </c>
      <c r="Q1294" s="236">
        <f t="shared" si="518"/>
        <v>0</v>
      </c>
      <c r="R1294" s="236">
        <f t="shared" si="518"/>
        <v>2335</v>
      </c>
      <c r="S1294" s="12"/>
      <c r="T1294" s="13"/>
    </row>
    <row r="1295" spans="1:20" s="19" customFormat="1" ht="14.25" hidden="1" customHeight="1">
      <c r="A1295" s="20" t="s">
        <v>165</v>
      </c>
      <c r="B1295" s="80" t="s">
        <v>265</v>
      </c>
      <c r="C1295" s="80" t="s">
        <v>155</v>
      </c>
      <c r="D1295" s="87" t="s">
        <v>113</v>
      </c>
      <c r="E1295" s="28" t="s">
        <v>283</v>
      </c>
      <c r="F1295" s="29" t="s">
        <v>114</v>
      </c>
      <c r="G1295" s="29" t="s">
        <v>326</v>
      </c>
      <c r="H1295" s="1" t="s">
        <v>367</v>
      </c>
      <c r="I1295" s="18">
        <v>300</v>
      </c>
      <c r="J1295" s="32">
        <f>J1296</f>
        <v>12</v>
      </c>
      <c r="K1295" s="32">
        <f>K1296</f>
        <v>-12</v>
      </c>
      <c r="L1295" s="32">
        <f t="shared" ref="L1295:R1295" si="519">L1296</f>
        <v>0</v>
      </c>
      <c r="M1295" s="32">
        <f t="shared" si="519"/>
        <v>0</v>
      </c>
      <c r="N1295" s="32">
        <f t="shared" si="519"/>
        <v>0</v>
      </c>
      <c r="O1295" s="32">
        <f t="shared" si="519"/>
        <v>0</v>
      </c>
      <c r="P1295" s="32">
        <f t="shared" si="519"/>
        <v>0</v>
      </c>
      <c r="Q1295" s="32">
        <f t="shared" si="519"/>
        <v>0</v>
      </c>
      <c r="R1295" s="32">
        <f t="shared" si="519"/>
        <v>0</v>
      </c>
      <c r="S1295" s="12"/>
      <c r="T1295" s="13"/>
    </row>
    <row r="1296" spans="1:20" s="26" customFormat="1" ht="12" hidden="1" customHeight="1">
      <c r="A1296" s="189" t="s">
        <v>167</v>
      </c>
      <c r="B1296" s="207" t="s">
        <v>265</v>
      </c>
      <c r="C1296" s="207" t="s">
        <v>155</v>
      </c>
      <c r="D1296" s="208" t="s">
        <v>113</v>
      </c>
      <c r="E1296" s="209" t="s">
        <v>283</v>
      </c>
      <c r="F1296" s="210" t="s">
        <v>114</v>
      </c>
      <c r="G1296" s="210" t="s">
        <v>326</v>
      </c>
      <c r="H1296" s="211" t="s">
        <v>367</v>
      </c>
      <c r="I1296" s="62">
        <v>360</v>
      </c>
      <c r="J1296" s="205">
        <f>SUM(J1297:J1298)</f>
        <v>12</v>
      </c>
      <c r="K1296" s="205">
        <f>SUM(K1297:K1298)</f>
        <v>-12</v>
      </c>
      <c r="L1296" s="205">
        <f t="shared" ref="L1296:R1296" si="520">SUM(L1297:L1298)</f>
        <v>0</v>
      </c>
      <c r="M1296" s="205">
        <f t="shared" si="520"/>
        <v>0</v>
      </c>
      <c r="N1296" s="205">
        <f t="shared" si="520"/>
        <v>0</v>
      </c>
      <c r="O1296" s="205">
        <f t="shared" si="520"/>
        <v>0</v>
      </c>
      <c r="P1296" s="205">
        <f t="shared" si="520"/>
        <v>0</v>
      </c>
      <c r="Q1296" s="205">
        <f t="shared" si="520"/>
        <v>0</v>
      </c>
      <c r="R1296" s="205">
        <f t="shared" si="520"/>
        <v>0</v>
      </c>
      <c r="S1296" s="12"/>
      <c r="T1296" s="13"/>
    </row>
    <row r="1297" spans="1:20" s="14" customFormat="1" ht="12" hidden="1" customHeight="1">
      <c r="A1297" s="4" t="s">
        <v>55</v>
      </c>
      <c r="B1297" s="5"/>
      <c r="C1297" s="5"/>
      <c r="D1297" s="6"/>
      <c r="E1297" s="7"/>
      <c r="F1297" s="8"/>
      <c r="G1297" s="8"/>
      <c r="H1297" s="9"/>
      <c r="I1297" s="246"/>
      <c r="J1297" s="2"/>
      <c r="K1297" s="2"/>
      <c r="L1297" s="2"/>
      <c r="M1297" s="2"/>
      <c r="N1297" s="2">
        <f>SUM(J1297:M1297)</f>
        <v>0</v>
      </c>
      <c r="O1297" s="2"/>
      <c r="P1297" s="2"/>
      <c r="Q1297" s="2"/>
      <c r="R1297" s="2">
        <f>N1297+Q1297</f>
        <v>0</v>
      </c>
      <c r="S1297" s="12"/>
      <c r="T1297" s="13"/>
    </row>
    <row r="1298" spans="1:20" s="14" customFormat="1" ht="22.5" hidden="1" customHeight="1">
      <c r="A1298" s="138" t="s">
        <v>707</v>
      </c>
      <c r="B1298" s="5"/>
      <c r="C1298" s="5"/>
      <c r="D1298" s="6"/>
      <c r="E1298" s="7"/>
      <c r="F1298" s="8"/>
      <c r="G1298" s="8"/>
      <c r="H1298" s="9"/>
      <c r="I1298" s="246"/>
      <c r="J1298" s="2">
        <v>12</v>
      </c>
      <c r="K1298" s="2">
        <v>-12</v>
      </c>
      <c r="L1298" s="2"/>
      <c r="M1298" s="2"/>
      <c r="N1298" s="2">
        <f>SUM(J1298:M1298)</f>
        <v>0</v>
      </c>
      <c r="O1298" s="2"/>
      <c r="P1298" s="2"/>
      <c r="Q1298" s="2"/>
      <c r="R1298" s="2">
        <f>N1298+Q1298</f>
        <v>0</v>
      </c>
      <c r="S1298" s="12"/>
      <c r="T1298" s="13"/>
    </row>
    <row r="1299" spans="1:20" s="19" customFormat="1" ht="22.5" customHeight="1">
      <c r="A1299" s="122" t="s">
        <v>177</v>
      </c>
      <c r="B1299" s="80" t="s">
        <v>265</v>
      </c>
      <c r="C1299" s="80" t="s">
        <v>155</v>
      </c>
      <c r="D1299" s="87" t="s">
        <v>113</v>
      </c>
      <c r="E1299" s="28" t="s">
        <v>283</v>
      </c>
      <c r="F1299" s="29" t="s">
        <v>114</v>
      </c>
      <c r="G1299" s="29" t="s">
        <v>326</v>
      </c>
      <c r="H1299" s="1" t="s">
        <v>367</v>
      </c>
      <c r="I1299" s="1" t="s">
        <v>178</v>
      </c>
      <c r="J1299" s="32">
        <f>J1300+J1310</f>
        <v>435</v>
      </c>
      <c r="K1299" s="32">
        <f>K1300+K1310</f>
        <v>100</v>
      </c>
      <c r="L1299" s="32">
        <f t="shared" ref="L1299:R1299" si="521">L1300+L1310</f>
        <v>0</v>
      </c>
      <c r="M1299" s="32">
        <f t="shared" si="521"/>
        <v>0</v>
      </c>
      <c r="N1299" s="32">
        <f t="shared" si="521"/>
        <v>535</v>
      </c>
      <c r="O1299" s="32">
        <f t="shared" si="521"/>
        <v>0</v>
      </c>
      <c r="P1299" s="32">
        <f t="shared" si="521"/>
        <v>0</v>
      </c>
      <c r="Q1299" s="32">
        <f t="shared" si="521"/>
        <v>0</v>
      </c>
      <c r="R1299" s="32">
        <f t="shared" si="521"/>
        <v>2335</v>
      </c>
      <c r="S1299" s="12"/>
      <c r="T1299" s="13"/>
    </row>
    <row r="1300" spans="1:20" s="26" customFormat="1" ht="15.75" customHeight="1">
      <c r="A1300" s="247" t="s">
        <v>179</v>
      </c>
      <c r="B1300" s="207" t="s">
        <v>265</v>
      </c>
      <c r="C1300" s="207" t="s">
        <v>155</v>
      </c>
      <c r="D1300" s="208" t="s">
        <v>113</v>
      </c>
      <c r="E1300" s="209" t="s">
        <v>283</v>
      </c>
      <c r="F1300" s="210" t="s">
        <v>114</v>
      </c>
      <c r="G1300" s="210" t="s">
        <v>326</v>
      </c>
      <c r="H1300" s="211" t="s">
        <v>367</v>
      </c>
      <c r="I1300" s="211" t="s">
        <v>180</v>
      </c>
      <c r="J1300" s="205">
        <f>SUM(J1301:J1309)</f>
        <v>335</v>
      </c>
      <c r="K1300" s="205">
        <f>SUM(K1301:K1309)</f>
        <v>0</v>
      </c>
      <c r="L1300" s="205">
        <f t="shared" ref="L1300:R1300" si="522">SUM(L1301:L1309)</f>
        <v>0</v>
      </c>
      <c r="M1300" s="205">
        <f t="shared" si="522"/>
        <v>0</v>
      </c>
      <c r="N1300" s="205">
        <f t="shared" si="522"/>
        <v>335</v>
      </c>
      <c r="O1300" s="205">
        <f t="shared" si="522"/>
        <v>0</v>
      </c>
      <c r="P1300" s="205">
        <f t="shared" si="522"/>
        <v>0</v>
      </c>
      <c r="Q1300" s="205">
        <f t="shared" si="522"/>
        <v>0</v>
      </c>
      <c r="R1300" s="205">
        <f t="shared" si="522"/>
        <v>2135</v>
      </c>
      <c r="S1300" s="12"/>
      <c r="T1300" s="13"/>
    </row>
    <row r="1301" spans="1:20" s="14" customFormat="1" ht="23.25" hidden="1" customHeight="1">
      <c r="A1301" s="138" t="s">
        <v>314</v>
      </c>
      <c r="B1301" s="5"/>
      <c r="C1301" s="5"/>
      <c r="D1301" s="6"/>
      <c r="E1301" s="7"/>
      <c r="F1301" s="8"/>
      <c r="G1301" s="8"/>
      <c r="H1301" s="9"/>
      <c r="I1301" s="9" t="s">
        <v>290</v>
      </c>
      <c r="J1301" s="2">
        <v>70</v>
      </c>
      <c r="K1301" s="2"/>
      <c r="L1301" s="2"/>
      <c r="M1301" s="2"/>
      <c r="N1301" s="2">
        <f t="shared" ref="N1301:N1309" si="523">SUM(J1301:M1301)</f>
        <v>70</v>
      </c>
      <c r="O1301" s="2"/>
      <c r="P1301" s="2"/>
      <c r="Q1301" s="2"/>
      <c r="R1301" s="60">
        <v>65</v>
      </c>
      <c r="S1301" s="12"/>
      <c r="T1301" s="13"/>
    </row>
    <row r="1302" spans="1:20" s="14" customFormat="1" ht="23.25" hidden="1" customHeight="1">
      <c r="A1302" s="138" t="s">
        <v>686</v>
      </c>
      <c r="B1302" s="5"/>
      <c r="C1302" s="5"/>
      <c r="D1302" s="6"/>
      <c r="E1302" s="7"/>
      <c r="F1302" s="8"/>
      <c r="G1302" s="8"/>
      <c r="H1302" s="9"/>
      <c r="I1302" s="9"/>
      <c r="J1302" s="2">
        <v>35</v>
      </c>
      <c r="K1302" s="2"/>
      <c r="L1302" s="2"/>
      <c r="M1302" s="2"/>
      <c r="N1302" s="2">
        <f t="shared" si="523"/>
        <v>35</v>
      </c>
      <c r="O1302" s="2"/>
      <c r="P1302" s="2"/>
      <c r="Q1302" s="2"/>
      <c r="R1302" s="60">
        <v>60</v>
      </c>
      <c r="S1302" s="12"/>
      <c r="T1302" s="13"/>
    </row>
    <row r="1303" spans="1:20" s="14" customFormat="1" ht="15.75" hidden="1" customHeight="1">
      <c r="A1303" s="142" t="s">
        <v>857</v>
      </c>
      <c r="B1303" s="5"/>
      <c r="C1303" s="5"/>
      <c r="D1303" s="6"/>
      <c r="E1303" s="7"/>
      <c r="F1303" s="8"/>
      <c r="G1303" s="8"/>
      <c r="H1303" s="9"/>
      <c r="I1303" s="9"/>
      <c r="J1303" s="2"/>
      <c r="K1303" s="2"/>
      <c r="L1303" s="2"/>
      <c r="M1303" s="2"/>
      <c r="N1303" s="2">
        <f t="shared" si="523"/>
        <v>0</v>
      </c>
      <c r="O1303" s="2"/>
      <c r="P1303" s="2"/>
      <c r="Q1303" s="2"/>
      <c r="R1303" s="60">
        <v>950</v>
      </c>
      <c r="S1303" s="12"/>
      <c r="T1303" s="13"/>
    </row>
    <row r="1304" spans="1:20" s="14" customFormat="1" ht="15.75" hidden="1" customHeight="1">
      <c r="A1304" s="138" t="s">
        <v>687</v>
      </c>
      <c r="B1304" s="5"/>
      <c r="C1304" s="5"/>
      <c r="D1304" s="6"/>
      <c r="E1304" s="7"/>
      <c r="F1304" s="8"/>
      <c r="G1304" s="8"/>
      <c r="H1304" s="9"/>
      <c r="I1304" s="9"/>
      <c r="J1304" s="2"/>
      <c r="K1304" s="2"/>
      <c r="L1304" s="2"/>
      <c r="M1304" s="2"/>
      <c r="N1304" s="2">
        <f t="shared" si="523"/>
        <v>0</v>
      </c>
      <c r="O1304" s="2"/>
      <c r="P1304" s="2"/>
      <c r="Q1304" s="2"/>
      <c r="R1304" s="60">
        <f>130+820</f>
        <v>950</v>
      </c>
      <c r="S1304" s="12"/>
      <c r="T1304" s="13"/>
    </row>
    <row r="1305" spans="1:20" s="14" customFormat="1" ht="13.5" hidden="1" customHeight="1">
      <c r="A1305" s="138" t="s">
        <v>688</v>
      </c>
      <c r="B1305" s="5"/>
      <c r="C1305" s="5"/>
      <c r="D1305" s="6"/>
      <c r="E1305" s="7"/>
      <c r="F1305" s="8"/>
      <c r="G1305" s="8"/>
      <c r="H1305" s="9"/>
      <c r="I1305" s="9"/>
      <c r="J1305" s="2">
        <v>140</v>
      </c>
      <c r="K1305" s="2"/>
      <c r="L1305" s="2"/>
      <c r="M1305" s="2"/>
      <c r="N1305" s="2">
        <f t="shared" si="523"/>
        <v>140</v>
      </c>
      <c r="O1305" s="2"/>
      <c r="P1305" s="2"/>
      <c r="Q1305" s="2"/>
      <c r="R1305" s="60">
        <v>35</v>
      </c>
      <c r="S1305" s="12"/>
      <c r="T1305" s="13"/>
    </row>
    <row r="1306" spans="1:20" s="14" customFormat="1" ht="13.5" hidden="1" customHeight="1">
      <c r="A1306" s="138" t="s">
        <v>707</v>
      </c>
      <c r="B1306" s="5"/>
      <c r="C1306" s="5"/>
      <c r="D1306" s="6"/>
      <c r="E1306" s="7"/>
      <c r="F1306" s="8"/>
      <c r="G1306" s="8"/>
      <c r="H1306" s="9"/>
      <c r="I1306" s="9"/>
      <c r="J1306" s="2">
        <v>35</v>
      </c>
      <c r="K1306" s="2"/>
      <c r="L1306" s="2"/>
      <c r="M1306" s="2"/>
      <c r="N1306" s="2">
        <f t="shared" si="523"/>
        <v>35</v>
      </c>
      <c r="O1306" s="2"/>
      <c r="P1306" s="2"/>
      <c r="Q1306" s="2"/>
      <c r="R1306" s="60">
        <v>0</v>
      </c>
      <c r="S1306" s="12"/>
      <c r="T1306" s="13"/>
    </row>
    <row r="1307" spans="1:20" s="14" customFormat="1" ht="24.75" hidden="1" customHeight="1">
      <c r="A1307" s="138" t="s">
        <v>689</v>
      </c>
      <c r="B1307" s="5"/>
      <c r="C1307" s="5"/>
      <c r="D1307" s="6"/>
      <c r="E1307" s="7"/>
      <c r="F1307" s="8"/>
      <c r="G1307" s="8"/>
      <c r="H1307" s="9"/>
      <c r="I1307" s="9"/>
      <c r="J1307" s="2">
        <v>0</v>
      </c>
      <c r="K1307" s="2"/>
      <c r="L1307" s="2"/>
      <c r="M1307" s="2"/>
      <c r="N1307" s="2">
        <f t="shared" si="523"/>
        <v>0</v>
      </c>
      <c r="O1307" s="2"/>
      <c r="P1307" s="2"/>
      <c r="Q1307" s="2"/>
      <c r="R1307" s="60">
        <v>50</v>
      </c>
      <c r="S1307" s="12"/>
      <c r="T1307" s="13"/>
    </row>
    <row r="1308" spans="1:20" s="14" customFormat="1" ht="15.75" hidden="1" customHeight="1">
      <c r="A1308" s="138" t="s">
        <v>690</v>
      </c>
      <c r="B1308" s="5"/>
      <c r="C1308" s="5"/>
      <c r="D1308" s="6"/>
      <c r="E1308" s="7"/>
      <c r="F1308" s="8"/>
      <c r="G1308" s="8"/>
      <c r="H1308" s="9"/>
      <c r="I1308" s="9"/>
      <c r="J1308" s="2">
        <v>30</v>
      </c>
      <c r="K1308" s="2"/>
      <c r="L1308" s="2"/>
      <c r="M1308" s="2"/>
      <c r="N1308" s="2">
        <f t="shared" si="523"/>
        <v>30</v>
      </c>
      <c r="O1308" s="2"/>
      <c r="P1308" s="2"/>
      <c r="Q1308" s="2"/>
      <c r="R1308" s="60">
        <v>25</v>
      </c>
      <c r="S1308" s="12"/>
      <c r="T1308" s="13"/>
    </row>
    <row r="1309" spans="1:20" s="14" customFormat="1" ht="15.75" hidden="1" customHeight="1">
      <c r="A1309" s="138"/>
      <c r="B1309" s="5"/>
      <c r="C1309" s="5"/>
      <c r="D1309" s="6"/>
      <c r="E1309" s="7"/>
      <c r="F1309" s="8"/>
      <c r="G1309" s="8"/>
      <c r="H1309" s="9"/>
      <c r="I1309" s="9"/>
      <c r="J1309" s="2">
        <v>25</v>
      </c>
      <c r="K1309" s="2"/>
      <c r="L1309" s="2"/>
      <c r="M1309" s="2"/>
      <c r="N1309" s="2">
        <f t="shared" si="523"/>
        <v>25</v>
      </c>
      <c r="O1309" s="2"/>
      <c r="P1309" s="2"/>
      <c r="Q1309" s="2"/>
      <c r="R1309" s="2"/>
      <c r="S1309" s="12"/>
      <c r="T1309" s="13"/>
    </row>
    <row r="1310" spans="1:20" s="26" customFormat="1" ht="23.25" customHeight="1">
      <c r="A1310" s="247" t="s">
        <v>182</v>
      </c>
      <c r="B1310" s="207" t="s">
        <v>265</v>
      </c>
      <c r="C1310" s="207" t="s">
        <v>155</v>
      </c>
      <c r="D1310" s="208" t="s">
        <v>113</v>
      </c>
      <c r="E1310" s="209" t="s">
        <v>283</v>
      </c>
      <c r="F1310" s="210" t="s">
        <v>114</v>
      </c>
      <c r="G1310" s="210" t="s">
        <v>326</v>
      </c>
      <c r="H1310" s="210" t="s">
        <v>367</v>
      </c>
      <c r="I1310" s="300" t="s">
        <v>183</v>
      </c>
      <c r="J1310" s="205">
        <f>J1311</f>
        <v>100</v>
      </c>
      <c r="K1310" s="205">
        <f>K1311</f>
        <v>100</v>
      </c>
      <c r="L1310" s="205">
        <f t="shared" ref="L1310:R1310" si="524">L1311</f>
        <v>0</v>
      </c>
      <c r="M1310" s="205">
        <f t="shared" si="524"/>
        <v>0</v>
      </c>
      <c r="N1310" s="205">
        <f t="shared" si="524"/>
        <v>200</v>
      </c>
      <c r="O1310" s="205">
        <f t="shared" si="524"/>
        <v>0</v>
      </c>
      <c r="P1310" s="205">
        <f t="shared" si="524"/>
        <v>0</v>
      </c>
      <c r="Q1310" s="205">
        <f t="shared" si="524"/>
        <v>0</v>
      </c>
      <c r="R1310" s="205">
        <f t="shared" si="524"/>
        <v>200</v>
      </c>
      <c r="S1310" s="12"/>
      <c r="T1310" s="13"/>
    </row>
    <row r="1311" spans="1:20" s="26" customFormat="1" ht="23.25" hidden="1" customHeight="1">
      <c r="A1311" s="247" t="s">
        <v>691</v>
      </c>
      <c r="B1311" s="207"/>
      <c r="C1311" s="207"/>
      <c r="D1311" s="208"/>
      <c r="E1311" s="312"/>
      <c r="F1311" s="313"/>
      <c r="G1311" s="313"/>
      <c r="H1311" s="314"/>
      <c r="I1311" s="300" t="s">
        <v>873</v>
      </c>
      <c r="J1311" s="205">
        <v>100</v>
      </c>
      <c r="K1311" s="205">
        <v>100</v>
      </c>
      <c r="L1311" s="205"/>
      <c r="M1311" s="205"/>
      <c r="N1311" s="2">
        <f>SUM(J1311:M1311)</f>
        <v>200</v>
      </c>
      <c r="O1311" s="205"/>
      <c r="P1311" s="205"/>
      <c r="Q1311" s="205"/>
      <c r="R1311" s="60">
        <v>200</v>
      </c>
      <c r="S1311" s="12"/>
      <c r="T1311" s="13"/>
    </row>
    <row r="1312" spans="1:20" s="19" customFormat="1" ht="60" hidden="1" customHeight="1">
      <c r="A1312" s="140" t="s">
        <v>884</v>
      </c>
      <c r="B1312" s="80" t="s">
        <v>265</v>
      </c>
      <c r="C1312" s="80" t="s">
        <v>155</v>
      </c>
      <c r="D1312" s="87" t="s">
        <v>113</v>
      </c>
      <c r="E1312" s="114" t="s">
        <v>283</v>
      </c>
      <c r="F1312" s="115" t="s">
        <v>114</v>
      </c>
      <c r="G1312" s="115" t="s">
        <v>326</v>
      </c>
      <c r="H1312" s="315" t="s">
        <v>240</v>
      </c>
      <c r="I1312" s="316"/>
      <c r="J1312" s="236">
        <f t="shared" ref="J1312:R1313" si="525">J1313</f>
        <v>432.6</v>
      </c>
      <c r="K1312" s="236">
        <f t="shared" si="525"/>
        <v>0</v>
      </c>
      <c r="L1312" s="236">
        <f t="shared" si="525"/>
        <v>0</v>
      </c>
      <c r="M1312" s="236">
        <f t="shared" si="525"/>
        <v>0</v>
      </c>
      <c r="N1312" s="236">
        <f t="shared" si="525"/>
        <v>432.6</v>
      </c>
      <c r="O1312" s="236">
        <f t="shared" si="525"/>
        <v>0</v>
      </c>
      <c r="P1312" s="236">
        <f t="shared" si="525"/>
        <v>0</v>
      </c>
      <c r="Q1312" s="236">
        <f t="shared" si="525"/>
        <v>0</v>
      </c>
      <c r="R1312" s="236">
        <f t="shared" si="525"/>
        <v>0</v>
      </c>
      <c r="S1312" s="12"/>
      <c r="T1312" s="13"/>
    </row>
    <row r="1313" spans="1:20" s="26" customFormat="1" ht="22.5" hidden="1" customHeight="1">
      <c r="A1313" s="122" t="s">
        <v>177</v>
      </c>
      <c r="B1313" s="80" t="s">
        <v>265</v>
      </c>
      <c r="C1313" s="80" t="s">
        <v>155</v>
      </c>
      <c r="D1313" s="87" t="s">
        <v>113</v>
      </c>
      <c r="E1313" s="28" t="s">
        <v>283</v>
      </c>
      <c r="F1313" s="29" t="s">
        <v>114</v>
      </c>
      <c r="G1313" s="29" t="s">
        <v>326</v>
      </c>
      <c r="H1313" s="1" t="s">
        <v>240</v>
      </c>
      <c r="I1313" s="1" t="s">
        <v>178</v>
      </c>
      <c r="J1313" s="32">
        <f t="shared" si="525"/>
        <v>432.6</v>
      </c>
      <c r="K1313" s="32">
        <f t="shared" si="525"/>
        <v>0</v>
      </c>
      <c r="L1313" s="32">
        <f t="shared" si="525"/>
        <v>0</v>
      </c>
      <c r="M1313" s="32">
        <f t="shared" si="525"/>
        <v>0</v>
      </c>
      <c r="N1313" s="32">
        <f t="shared" si="525"/>
        <v>432.6</v>
      </c>
      <c r="O1313" s="32">
        <f t="shared" si="525"/>
        <v>0</v>
      </c>
      <c r="P1313" s="32">
        <f t="shared" si="525"/>
        <v>0</v>
      </c>
      <c r="Q1313" s="32">
        <f t="shared" si="525"/>
        <v>0</v>
      </c>
      <c r="R1313" s="32">
        <f t="shared" si="525"/>
        <v>0</v>
      </c>
      <c r="S1313" s="12"/>
      <c r="T1313" s="13"/>
    </row>
    <row r="1314" spans="1:20" s="26" customFormat="1" ht="15" hidden="1" customHeight="1">
      <c r="A1314" s="126" t="s">
        <v>179</v>
      </c>
      <c r="B1314" s="207" t="s">
        <v>265</v>
      </c>
      <c r="C1314" s="207" t="s">
        <v>155</v>
      </c>
      <c r="D1314" s="208" t="s">
        <v>113</v>
      </c>
      <c r="E1314" s="209" t="s">
        <v>283</v>
      </c>
      <c r="F1314" s="210" t="s">
        <v>114</v>
      </c>
      <c r="G1314" s="210" t="s">
        <v>326</v>
      </c>
      <c r="H1314" s="211" t="s">
        <v>240</v>
      </c>
      <c r="I1314" s="211" t="s">
        <v>180</v>
      </c>
      <c r="J1314" s="205">
        <f>J1317+J1315+J1316</f>
        <v>432.6</v>
      </c>
      <c r="K1314" s="205">
        <f>K1317+K1315+K1316</f>
        <v>0</v>
      </c>
      <c r="L1314" s="205">
        <f t="shared" ref="L1314:R1314" si="526">L1317+L1315+L1316</f>
        <v>0</v>
      </c>
      <c r="M1314" s="205">
        <f t="shared" si="526"/>
        <v>0</v>
      </c>
      <c r="N1314" s="205">
        <f t="shared" si="526"/>
        <v>432.6</v>
      </c>
      <c r="O1314" s="205">
        <f t="shared" si="526"/>
        <v>0</v>
      </c>
      <c r="P1314" s="205">
        <f t="shared" si="526"/>
        <v>0</v>
      </c>
      <c r="Q1314" s="205">
        <f t="shared" si="526"/>
        <v>0</v>
      </c>
      <c r="R1314" s="205">
        <f t="shared" si="526"/>
        <v>0</v>
      </c>
      <c r="S1314" s="12"/>
      <c r="T1314" s="13"/>
    </row>
    <row r="1315" spans="1:20" s="26" customFormat="1" ht="15" hidden="1" customHeight="1">
      <c r="A1315" s="302" t="s">
        <v>692</v>
      </c>
      <c r="B1315" s="207"/>
      <c r="C1315" s="207"/>
      <c r="D1315" s="208"/>
      <c r="E1315" s="209"/>
      <c r="F1315" s="210"/>
      <c r="G1315" s="210"/>
      <c r="H1315" s="211"/>
      <c r="I1315" s="211" t="s">
        <v>290</v>
      </c>
      <c r="J1315" s="37">
        <v>173.3</v>
      </c>
      <c r="K1315" s="37"/>
      <c r="L1315" s="37"/>
      <c r="M1315" s="37"/>
      <c r="N1315" s="2">
        <f>SUM(J1315:M1315)</f>
        <v>173.3</v>
      </c>
      <c r="O1315" s="37"/>
      <c r="P1315" s="37"/>
      <c r="Q1315" s="37"/>
      <c r="R1315" s="2"/>
      <c r="S1315" s="12"/>
      <c r="T1315" s="13"/>
    </row>
    <row r="1316" spans="1:20" s="26" customFormat="1" ht="25.5" hidden="1" customHeight="1">
      <c r="A1316" s="302" t="s">
        <v>693</v>
      </c>
      <c r="B1316" s="207"/>
      <c r="C1316" s="207"/>
      <c r="D1316" s="208"/>
      <c r="E1316" s="209"/>
      <c r="F1316" s="210"/>
      <c r="G1316" s="210"/>
      <c r="H1316" s="211"/>
      <c r="I1316" s="211" t="s">
        <v>290</v>
      </c>
      <c r="J1316" s="37">
        <v>259.3</v>
      </c>
      <c r="K1316" s="37"/>
      <c r="L1316" s="37"/>
      <c r="M1316" s="37"/>
      <c r="N1316" s="2">
        <f>SUM(J1316:M1316)</f>
        <v>259.3</v>
      </c>
      <c r="O1316" s="37"/>
      <c r="P1316" s="37"/>
      <c r="Q1316" s="37"/>
      <c r="R1316" s="2"/>
      <c r="S1316" s="12"/>
      <c r="T1316" s="13"/>
    </row>
    <row r="1317" spans="1:20" s="26" customFormat="1" ht="14.25" hidden="1" customHeight="1">
      <c r="A1317" s="132" t="s">
        <v>694</v>
      </c>
      <c r="B1317" s="207"/>
      <c r="C1317" s="207"/>
      <c r="D1317" s="208"/>
      <c r="E1317" s="209"/>
      <c r="F1317" s="210"/>
      <c r="G1317" s="210"/>
      <c r="H1317" s="211"/>
      <c r="I1317" s="211" t="s">
        <v>290</v>
      </c>
      <c r="J1317" s="11"/>
      <c r="K1317" s="11"/>
      <c r="L1317" s="11"/>
      <c r="M1317" s="11"/>
      <c r="N1317" s="2">
        <f>SUM(J1317:M1317)</f>
        <v>0</v>
      </c>
      <c r="O1317" s="11"/>
      <c r="P1317" s="11"/>
      <c r="Q1317" s="11"/>
      <c r="R1317" s="2"/>
      <c r="S1317" s="12"/>
      <c r="T1317" s="13"/>
    </row>
    <row r="1318" spans="1:20" ht="16.5" hidden="1" customHeight="1">
      <c r="A1318" s="83" t="s">
        <v>325</v>
      </c>
      <c r="B1318" s="77" t="s">
        <v>265</v>
      </c>
      <c r="C1318" s="77" t="s">
        <v>155</v>
      </c>
      <c r="D1318" s="77" t="s">
        <v>123</v>
      </c>
      <c r="E1318" s="349"/>
      <c r="F1318" s="350"/>
      <c r="G1318" s="350"/>
      <c r="H1318" s="351"/>
      <c r="I1318" s="77"/>
      <c r="J1318" s="173">
        <f>J1319</f>
        <v>900</v>
      </c>
      <c r="K1318" s="173">
        <f>K1319</f>
        <v>-100</v>
      </c>
      <c r="L1318" s="173">
        <f t="shared" ref="L1318:R1318" si="527">L1319</f>
        <v>0</v>
      </c>
      <c r="M1318" s="173">
        <f t="shared" si="527"/>
        <v>0</v>
      </c>
      <c r="N1318" s="173">
        <f t="shared" si="527"/>
        <v>800</v>
      </c>
      <c r="O1318" s="173">
        <f t="shared" si="527"/>
        <v>0</v>
      </c>
      <c r="P1318" s="173">
        <f t="shared" si="527"/>
        <v>0</v>
      </c>
      <c r="Q1318" s="173">
        <f t="shared" si="527"/>
        <v>0</v>
      </c>
      <c r="R1318" s="173">
        <f t="shared" si="527"/>
        <v>0</v>
      </c>
      <c r="S1318" s="12"/>
      <c r="T1318" s="13"/>
    </row>
    <row r="1319" spans="1:20" s="299" customFormat="1" ht="36" hidden="1" customHeight="1">
      <c r="A1319" s="121" t="s">
        <v>636</v>
      </c>
      <c r="B1319" s="177" t="s">
        <v>265</v>
      </c>
      <c r="C1319" s="177" t="s">
        <v>155</v>
      </c>
      <c r="D1319" s="178" t="s">
        <v>123</v>
      </c>
      <c r="E1319" s="178" t="s">
        <v>283</v>
      </c>
      <c r="F1319" s="179" t="s">
        <v>114</v>
      </c>
      <c r="G1319" s="179" t="s">
        <v>326</v>
      </c>
      <c r="H1319" s="180" t="s">
        <v>327</v>
      </c>
      <c r="I1319" s="310"/>
      <c r="J1319" s="311">
        <f>J1320+J1324</f>
        <v>900</v>
      </c>
      <c r="K1319" s="311">
        <f>K1320+K1324</f>
        <v>-100</v>
      </c>
      <c r="L1319" s="311">
        <f t="shared" ref="L1319:R1319" si="528">L1320+L1324</f>
        <v>0</v>
      </c>
      <c r="M1319" s="311">
        <f t="shared" si="528"/>
        <v>0</v>
      </c>
      <c r="N1319" s="311">
        <f t="shared" si="528"/>
        <v>800</v>
      </c>
      <c r="O1319" s="311">
        <f t="shared" si="528"/>
        <v>0</v>
      </c>
      <c r="P1319" s="311">
        <f t="shared" si="528"/>
        <v>0</v>
      </c>
      <c r="Q1319" s="311">
        <f t="shared" si="528"/>
        <v>0</v>
      </c>
      <c r="R1319" s="311">
        <f t="shared" si="528"/>
        <v>0</v>
      </c>
      <c r="S1319" s="12"/>
      <c r="T1319" s="13"/>
    </row>
    <row r="1320" spans="1:20" s="19" customFormat="1" ht="14.25" hidden="1" customHeight="1">
      <c r="A1320" s="82" t="s">
        <v>323</v>
      </c>
      <c r="B1320" s="80" t="s">
        <v>265</v>
      </c>
      <c r="C1320" s="80" t="s">
        <v>155</v>
      </c>
      <c r="D1320" s="87" t="s">
        <v>123</v>
      </c>
      <c r="E1320" s="114" t="s">
        <v>283</v>
      </c>
      <c r="F1320" s="115" t="s">
        <v>114</v>
      </c>
      <c r="G1320" s="115" t="s">
        <v>326</v>
      </c>
      <c r="H1320" s="116" t="s">
        <v>367</v>
      </c>
      <c r="I1320" s="116"/>
      <c r="J1320" s="236">
        <f t="shared" ref="J1320:R1322" si="529">J1321</f>
        <v>900</v>
      </c>
      <c r="K1320" s="236">
        <f t="shared" si="529"/>
        <v>-100</v>
      </c>
      <c r="L1320" s="236">
        <f t="shared" si="529"/>
        <v>0</v>
      </c>
      <c r="M1320" s="236">
        <f t="shared" si="529"/>
        <v>0</v>
      </c>
      <c r="N1320" s="236">
        <f t="shared" si="529"/>
        <v>800</v>
      </c>
      <c r="O1320" s="236">
        <f t="shared" si="529"/>
        <v>0</v>
      </c>
      <c r="P1320" s="236">
        <f t="shared" si="529"/>
        <v>0</v>
      </c>
      <c r="Q1320" s="236">
        <f t="shared" si="529"/>
        <v>0</v>
      </c>
      <c r="R1320" s="236">
        <f t="shared" si="529"/>
        <v>0</v>
      </c>
      <c r="S1320" s="12"/>
      <c r="T1320" s="13"/>
    </row>
    <row r="1321" spans="1:20" s="19" customFormat="1" ht="22.5" hidden="1" customHeight="1">
      <c r="A1321" s="122" t="s">
        <v>177</v>
      </c>
      <c r="B1321" s="80" t="s">
        <v>265</v>
      </c>
      <c r="C1321" s="80" t="s">
        <v>155</v>
      </c>
      <c r="D1321" s="87" t="s">
        <v>123</v>
      </c>
      <c r="E1321" s="28" t="s">
        <v>283</v>
      </c>
      <c r="F1321" s="29" t="s">
        <v>114</v>
      </c>
      <c r="G1321" s="29" t="s">
        <v>326</v>
      </c>
      <c r="H1321" s="1" t="s">
        <v>367</v>
      </c>
      <c r="I1321" s="1" t="s">
        <v>178</v>
      </c>
      <c r="J1321" s="32">
        <f t="shared" si="529"/>
        <v>900</v>
      </c>
      <c r="K1321" s="32">
        <f t="shared" si="529"/>
        <v>-100</v>
      </c>
      <c r="L1321" s="32">
        <f t="shared" si="529"/>
        <v>0</v>
      </c>
      <c r="M1321" s="32">
        <f t="shared" si="529"/>
        <v>0</v>
      </c>
      <c r="N1321" s="32">
        <f t="shared" si="529"/>
        <v>800</v>
      </c>
      <c r="O1321" s="32">
        <f t="shared" si="529"/>
        <v>0</v>
      </c>
      <c r="P1321" s="32">
        <f t="shared" si="529"/>
        <v>0</v>
      </c>
      <c r="Q1321" s="32">
        <f t="shared" si="529"/>
        <v>0</v>
      </c>
      <c r="R1321" s="32">
        <f t="shared" si="529"/>
        <v>0</v>
      </c>
      <c r="S1321" s="12"/>
      <c r="T1321" s="13"/>
    </row>
    <row r="1322" spans="1:20" s="26" customFormat="1" ht="17.25" hidden="1" customHeight="1">
      <c r="A1322" s="247" t="s">
        <v>179</v>
      </c>
      <c r="B1322" s="207" t="s">
        <v>265</v>
      </c>
      <c r="C1322" s="207" t="s">
        <v>155</v>
      </c>
      <c r="D1322" s="208" t="s">
        <v>123</v>
      </c>
      <c r="E1322" s="312" t="s">
        <v>283</v>
      </c>
      <c r="F1322" s="313" t="s">
        <v>114</v>
      </c>
      <c r="G1322" s="313" t="s">
        <v>326</v>
      </c>
      <c r="H1322" s="211" t="s">
        <v>367</v>
      </c>
      <c r="I1322" s="211" t="s">
        <v>180</v>
      </c>
      <c r="J1322" s="205">
        <f t="shared" si="529"/>
        <v>900</v>
      </c>
      <c r="K1322" s="205">
        <f t="shared" si="529"/>
        <v>-100</v>
      </c>
      <c r="L1322" s="205">
        <f t="shared" si="529"/>
        <v>0</v>
      </c>
      <c r="M1322" s="205">
        <f t="shared" si="529"/>
        <v>0</v>
      </c>
      <c r="N1322" s="205">
        <f t="shared" si="529"/>
        <v>800</v>
      </c>
      <c r="O1322" s="205">
        <f t="shared" si="529"/>
        <v>0</v>
      </c>
      <c r="P1322" s="205">
        <f t="shared" si="529"/>
        <v>0</v>
      </c>
      <c r="Q1322" s="205">
        <f t="shared" si="529"/>
        <v>0</v>
      </c>
      <c r="R1322" s="205">
        <f t="shared" si="529"/>
        <v>0</v>
      </c>
      <c r="S1322" s="12"/>
      <c r="T1322" s="13"/>
    </row>
    <row r="1323" spans="1:20" s="14" customFormat="1" ht="15.75" hidden="1" customHeight="1">
      <c r="A1323" s="138" t="s">
        <v>53</v>
      </c>
      <c r="B1323" s="5"/>
      <c r="C1323" s="5"/>
      <c r="D1323" s="6"/>
      <c r="E1323" s="7"/>
      <c r="F1323" s="8"/>
      <c r="G1323" s="8"/>
      <c r="H1323" s="9"/>
      <c r="I1323" s="9"/>
      <c r="J1323" s="2">
        <v>900</v>
      </c>
      <c r="K1323" s="2">
        <v>-100</v>
      </c>
      <c r="L1323" s="2"/>
      <c r="M1323" s="2"/>
      <c r="N1323" s="2">
        <f>SUM(J1323:M1323)</f>
        <v>800</v>
      </c>
      <c r="O1323" s="2"/>
      <c r="P1323" s="2"/>
      <c r="Q1323" s="2"/>
      <c r="R1323" s="2"/>
      <c r="S1323" s="12"/>
      <c r="T1323" s="13"/>
    </row>
    <row r="1324" spans="1:20" s="19" customFormat="1" ht="62.25" hidden="1" customHeight="1">
      <c r="A1324" s="140" t="s">
        <v>140</v>
      </c>
      <c r="B1324" s="80" t="s">
        <v>265</v>
      </c>
      <c r="C1324" s="80" t="s">
        <v>155</v>
      </c>
      <c r="D1324" s="87" t="s">
        <v>123</v>
      </c>
      <c r="E1324" s="114" t="s">
        <v>283</v>
      </c>
      <c r="F1324" s="115" t="s">
        <v>114</v>
      </c>
      <c r="G1324" s="115" t="s">
        <v>326</v>
      </c>
      <c r="H1324" s="277" t="s">
        <v>240</v>
      </c>
      <c r="I1324" s="316"/>
      <c r="J1324" s="236">
        <f t="shared" ref="J1324:R1326" si="530">J1325</f>
        <v>0</v>
      </c>
      <c r="K1324" s="236">
        <f t="shared" si="530"/>
        <v>0</v>
      </c>
      <c r="L1324" s="236">
        <f t="shared" si="530"/>
        <v>0</v>
      </c>
      <c r="M1324" s="236">
        <f t="shared" si="530"/>
        <v>0</v>
      </c>
      <c r="N1324" s="236">
        <f t="shared" si="530"/>
        <v>0</v>
      </c>
      <c r="O1324" s="236">
        <f t="shared" si="530"/>
        <v>0</v>
      </c>
      <c r="P1324" s="236">
        <f t="shared" si="530"/>
        <v>0</v>
      </c>
      <c r="Q1324" s="236">
        <f t="shared" si="530"/>
        <v>0</v>
      </c>
      <c r="R1324" s="236">
        <f t="shared" si="530"/>
        <v>0</v>
      </c>
      <c r="S1324" s="12"/>
      <c r="T1324" s="13"/>
    </row>
    <row r="1325" spans="1:20" s="26" customFormat="1" ht="22.5" hidden="1" customHeight="1">
      <c r="A1325" s="122" t="s">
        <v>177</v>
      </c>
      <c r="B1325" s="80" t="s">
        <v>265</v>
      </c>
      <c r="C1325" s="80" t="s">
        <v>155</v>
      </c>
      <c r="D1325" s="87" t="s">
        <v>123</v>
      </c>
      <c r="E1325" s="28" t="s">
        <v>283</v>
      </c>
      <c r="F1325" s="29" t="s">
        <v>114</v>
      </c>
      <c r="G1325" s="29" t="s">
        <v>326</v>
      </c>
      <c r="H1325" s="1" t="s">
        <v>240</v>
      </c>
      <c r="I1325" s="1" t="s">
        <v>178</v>
      </c>
      <c r="J1325" s="32">
        <f t="shared" si="530"/>
        <v>0</v>
      </c>
      <c r="K1325" s="32">
        <f t="shared" si="530"/>
        <v>0</v>
      </c>
      <c r="L1325" s="32">
        <f t="shared" si="530"/>
        <v>0</v>
      </c>
      <c r="M1325" s="32">
        <f t="shared" si="530"/>
        <v>0</v>
      </c>
      <c r="N1325" s="32">
        <f t="shared" si="530"/>
        <v>0</v>
      </c>
      <c r="O1325" s="32">
        <f t="shared" si="530"/>
        <v>0</v>
      </c>
      <c r="P1325" s="32">
        <f t="shared" si="530"/>
        <v>0</v>
      </c>
      <c r="Q1325" s="32">
        <f t="shared" si="530"/>
        <v>0</v>
      </c>
      <c r="R1325" s="32">
        <f t="shared" si="530"/>
        <v>0</v>
      </c>
      <c r="S1325" s="12"/>
      <c r="T1325" s="13"/>
    </row>
    <row r="1326" spans="1:20" s="26" customFormat="1" ht="15" hidden="1" customHeight="1">
      <c r="A1326" s="247" t="s">
        <v>179</v>
      </c>
      <c r="B1326" s="207" t="s">
        <v>265</v>
      </c>
      <c r="C1326" s="207" t="s">
        <v>155</v>
      </c>
      <c r="D1326" s="208" t="s">
        <v>123</v>
      </c>
      <c r="E1326" s="209" t="s">
        <v>283</v>
      </c>
      <c r="F1326" s="210" t="s">
        <v>114</v>
      </c>
      <c r="G1326" s="210" t="s">
        <v>326</v>
      </c>
      <c r="H1326" s="211" t="s">
        <v>240</v>
      </c>
      <c r="I1326" s="211" t="s">
        <v>180</v>
      </c>
      <c r="J1326" s="205">
        <f t="shared" si="530"/>
        <v>0</v>
      </c>
      <c r="K1326" s="205">
        <f t="shared" si="530"/>
        <v>0</v>
      </c>
      <c r="L1326" s="205">
        <f t="shared" si="530"/>
        <v>0</v>
      </c>
      <c r="M1326" s="205">
        <f t="shared" si="530"/>
        <v>0</v>
      </c>
      <c r="N1326" s="205">
        <f t="shared" si="530"/>
        <v>0</v>
      </c>
      <c r="O1326" s="205">
        <f t="shared" si="530"/>
        <v>0</v>
      </c>
      <c r="P1326" s="205">
        <f t="shared" si="530"/>
        <v>0</v>
      </c>
      <c r="Q1326" s="205">
        <f t="shared" si="530"/>
        <v>0</v>
      </c>
      <c r="R1326" s="205">
        <f t="shared" si="530"/>
        <v>0</v>
      </c>
      <c r="S1326" s="12"/>
      <c r="T1326" s="13"/>
    </row>
    <row r="1327" spans="1:20" s="26" customFormat="1" ht="14.25" hidden="1" customHeight="1">
      <c r="A1327" s="138" t="s">
        <v>53</v>
      </c>
      <c r="B1327" s="207"/>
      <c r="C1327" s="207"/>
      <c r="D1327" s="208"/>
      <c r="E1327" s="209"/>
      <c r="F1327" s="210"/>
      <c r="G1327" s="210"/>
      <c r="H1327" s="211"/>
      <c r="I1327" s="211"/>
      <c r="J1327" s="11"/>
      <c r="K1327" s="11"/>
      <c r="L1327" s="11"/>
      <c r="M1327" s="11"/>
      <c r="N1327" s="2">
        <f>SUM(J1327:M1327)</f>
        <v>0</v>
      </c>
      <c r="O1327" s="11"/>
      <c r="P1327" s="11"/>
      <c r="Q1327" s="11"/>
      <c r="R1327" s="2">
        <f>N1327+Q1327</f>
        <v>0</v>
      </c>
      <c r="S1327" s="12"/>
      <c r="T1327" s="13"/>
    </row>
    <row r="1328" spans="1:20" s="318" customFormat="1" ht="18.75" customHeight="1">
      <c r="A1328" s="391" t="s">
        <v>107</v>
      </c>
      <c r="B1328" s="392"/>
      <c r="C1328" s="392"/>
      <c r="D1328" s="392"/>
      <c r="E1328" s="392"/>
      <c r="F1328" s="392"/>
      <c r="G1328" s="392"/>
      <c r="H1328" s="392"/>
      <c r="I1328" s="393"/>
      <c r="J1328" s="317" t="e">
        <f t="shared" ref="J1328:R1328" si="531">J675+J379+J9</f>
        <v>#REF!</v>
      </c>
      <c r="K1328" s="317" t="e">
        <f t="shared" si="531"/>
        <v>#REF!</v>
      </c>
      <c r="L1328" s="317" t="e">
        <f t="shared" si="531"/>
        <v>#REF!</v>
      </c>
      <c r="M1328" s="317" t="e">
        <f t="shared" si="531"/>
        <v>#REF!</v>
      </c>
      <c r="N1328" s="317" t="e">
        <f t="shared" si="531"/>
        <v>#REF!</v>
      </c>
      <c r="O1328" s="317" t="e">
        <f t="shared" si="531"/>
        <v>#REF!</v>
      </c>
      <c r="P1328" s="317" t="e">
        <f t="shared" si="531"/>
        <v>#REF!</v>
      </c>
      <c r="Q1328" s="317" t="e">
        <f t="shared" si="531"/>
        <v>#REF!</v>
      </c>
      <c r="R1328" s="317">
        <f t="shared" si="531"/>
        <v>1061028.81</v>
      </c>
      <c r="S1328" s="12"/>
      <c r="T1328" s="13"/>
    </row>
    <row r="1330" spans="8:19">
      <c r="H1330" s="346" t="s">
        <v>865</v>
      </c>
      <c r="I1330" s="346"/>
      <c r="R1330" s="97">
        <f>R1328-R1331-R1332</f>
        <v>578605.61</v>
      </c>
      <c r="S1330" s="319" t="s">
        <v>868</v>
      </c>
    </row>
    <row r="1331" spans="8:19">
      <c r="H1331" s="346" t="s">
        <v>866</v>
      </c>
      <c r="I1331" s="346"/>
      <c r="R1331" s="97">
        <f>R1251+R1233+R908+R837+R799+R751+R697+R661+R615+R444+R260+R90+R75+R65+R55+R647</f>
        <v>477417.10000000003</v>
      </c>
      <c r="S1331" s="319">
        <v>477417.1</v>
      </c>
    </row>
    <row r="1332" spans="8:19">
      <c r="H1332" s="346" t="s">
        <v>867</v>
      </c>
      <c r="I1332" s="346"/>
      <c r="R1332" s="97">
        <f>R659+R131+R284</f>
        <v>5006.1000000000004</v>
      </c>
      <c r="S1332" s="319">
        <v>5006.1000000000004</v>
      </c>
    </row>
    <row r="1333" spans="8:19">
      <c r="H1333" s="346" t="s">
        <v>869</v>
      </c>
      <c r="I1333" s="346"/>
      <c r="R1333" s="97">
        <f>R1330+R1331+R1332</f>
        <v>1061028.81</v>
      </c>
      <c r="S1333" s="319"/>
    </row>
    <row r="1334" spans="8:19">
      <c r="H1334" s="346" t="s">
        <v>870</v>
      </c>
      <c r="I1334" s="346"/>
      <c r="R1334" s="97">
        <f>R1332+R1331</f>
        <v>482423.2</v>
      </c>
      <c r="S1334" s="319">
        <f>S1331+S1332</f>
        <v>482423.19999999995</v>
      </c>
    </row>
  </sheetData>
  <mergeCells count="79">
    <mergeCell ref="H1333:I1333"/>
    <mergeCell ref="H1334:I1334"/>
    <mergeCell ref="E330:H330"/>
    <mergeCell ref="E379:H379"/>
    <mergeCell ref="H1330:I1330"/>
    <mergeCell ref="H1331:I1331"/>
    <mergeCell ref="H1332:I1332"/>
    <mergeCell ref="E653:H653"/>
    <mergeCell ref="E688:H688"/>
    <mergeCell ref="E748:H748"/>
    <mergeCell ref="E666:H666"/>
    <mergeCell ref="E667:H667"/>
    <mergeCell ref="E675:H675"/>
    <mergeCell ref="E1281:H1281"/>
    <mergeCell ref="E1282:H1282"/>
    <mergeCell ref="E1289:H1289"/>
    <mergeCell ref="E1318:H1318"/>
    <mergeCell ref="E676:H676"/>
    <mergeCell ref="E687:H687"/>
    <mergeCell ref="A1328:I1328"/>
    <mergeCell ref="E813:H813"/>
    <mergeCell ref="E1248:H1248"/>
    <mergeCell ref="G851:H851"/>
    <mergeCell ref="F859:G859"/>
    <mergeCell ref="F863:G863"/>
    <mergeCell ref="F867:G867"/>
    <mergeCell ref="E905:H905"/>
    <mergeCell ref="E975:H975"/>
    <mergeCell ref="E1041:H1041"/>
    <mergeCell ref="E1042:H1042"/>
    <mergeCell ref="E1129:H1129"/>
    <mergeCell ref="E1130:H1130"/>
    <mergeCell ref="E1137:H1137"/>
    <mergeCell ref="E1138:H1138"/>
    <mergeCell ref="E1230:H1230"/>
    <mergeCell ref="E481:H481"/>
    <mergeCell ref="E380:H380"/>
    <mergeCell ref="E404:H404"/>
    <mergeCell ref="E405:H405"/>
    <mergeCell ref="E411:H411"/>
    <mergeCell ref="E637:H637"/>
    <mergeCell ref="E638:H638"/>
    <mergeCell ref="E359:H359"/>
    <mergeCell ref="E360:H360"/>
    <mergeCell ref="E371:H371"/>
    <mergeCell ref="E437:H437"/>
    <mergeCell ref="E372:H372"/>
    <mergeCell ref="A1:R1"/>
    <mergeCell ref="E295:H295"/>
    <mergeCell ref="B5:B7"/>
    <mergeCell ref="C5:C7"/>
    <mergeCell ref="D5:D7"/>
    <mergeCell ref="E9:H9"/>
    <mergeCell ref="E10:H10"/>
    <mergeCell ref="F109:H109"/>
    <mergeCell ref="E5:H7"/>
    <mergeCell ref="E52:H52"/>
    <mergeCell ref="E11:H11"/>
    <mergeCell ref="F196:H196"/>
    <mergeCell ref="K5:M5"/>
    <mergeCell ref="N5:N7"/>
    <mergeCell ref="E8:H8"/>
    <mergeCell ref="O5:Q5"/>
    <mergeCell ref="E280:H280"/>
    <mergeCell ref="E281:H281"/>
    <mergeCell ref="E294:H294"/>
    <mergeCell ref="A3:R3"/>
    <mergeCell ref="E612:H612"/>
    <mergeCell ref="E500:H500"/>
    <mergeCell ref="E501:H501"/>
    <mergeCell ref="E508:H508"/>
    <mergeCell ref="E533:H533"/>
    <mergeCell ref="B4:I4"/>
    <mergeCell ref="A5:A7"/>
    <mergeCell ref="E324:H324"/>
    <mergeCell ref="J5:J6"/>
    <mergeCell ref="R5:R7"/>
    <mergeCell ref="I5:I7"/>
    <mergeCell ref="E331:H331"/>
  </mergeCells>
  <phoneticPr fontId="27" type="noConversion"/>
  <pageMargins left="0.86614173228346458" right="0.15748031496062992" top="0.27559055118110237" bottom="0.19685039370078741" header="0.15748031496062992" footer="0.15748031496062992"/>
  <pageSetup paperSize="9" scale="85" fitToHeight="16" orientation="portrait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65"/>
  <sheetViews>
    <sheetView tabSelected="1" view="pageBreakPreview" zoomScaleNormal="115" zoomScaleSheetLayoutView="100" workbookViewId="0">
      <pane xSplit="6" ySplit="5" topLeftCell="G6" activePane="bottomRight" state="frozenSplit"/>
      <selection pane="topRight" activeCell="G1" sqref="G1"/>
      <selection pane="bottomLeft" activeCell="A8" sqref="A8"/>
      <selection pane="bottomRight" activeCell="B6" sqref="B6:E6"/>
    </sheetView>
  </sheetViews>
  <sheetFormatPr defaultColWidth="9.140625" defaultRowHeight="12.75"/>
  <cols>
    <col min="1" max="1" width="69.42578125" style="165" customWidth="1"/>
    <col min="2" max="2" width="2.7109375" style="166" customWidth="1"/>
    <col min="3" max="3" width="2.5703125" style="166" customWidth="1"/>
    <col min="4" max="4" width="3.5703125" style="166" customWidth="1"/>
    <col min="5" max="5" width="6.140625" style="166" customWidth="1"/>
    <col min="6" max="6" width="4.7109375" style="166" customWidth="1"/>
    <col min="7" max="7" width="13.5703125" style="168" customWidth="1"/>
    <col min="8" max="8" width="14.28515625" style="102" customWidth="1"/>
    <col min="9" max="9" width="8.140625" style="102" customWidth="1"/>
    <col min="10" max="16384" width="9.140625" style="102"/>
  </cols>
  <sheetData>
    <row r="1" spans="1:7" s="99" customFormat="1" ht="41.25" customHeight="1">
      <c r="A1" s="396" t="s">
        <v>755</v>
      </c>
      <c r="B1" s="396"/>
      <c r="C1" s="396"/>
      <c r="D1" s="396"/>
      <c r="E1" s="396"/>
      <c r="F1" s="396"/>
      <c r="G1" s="396"/>
    </row>
    <row r="2" spans="1:7" s="99" customFormat="1" ht="47.25" customHeight="1">
      <c r="A2" s="397" t="s">
        <v>915</v>
      </c>
      <c r="B2" s="397"/>
      <c r="C2" s="397"/>
      <c r="D2" s="397"/>
      <c r="E2" s="397"/>
      <c r="F2" s="397"/>
      <c r="G2" s="397"/>
    </row>
    <row r="3" spans="1:7" s="99" customFormat="1" ht="7.5" customHeight="1">
      <c r="A3" s="100"/>
      <c r="B3" s="100"/>
      <c r="C3" s="100"/>
      <c r="D3" s="100"/>
      <c r="E3" s="100"/>
      <c r="F3" s="100"/>
      <c r="G3" s="101"/>
    </row>
    <row r="4" spans="1:7" ht="26.25" customHeight="1">
      <c r="A4" s="401" t="s">
        <v>101</v>
      </c>
      <c r="B4" s="401" t="s">
        <v>390</v>
      </c>
      <c r="C4" s="401"/>
      <c r="D4" s="401"/>
      <c r="E4" s="401"/>
      <c r="F4" s="402" t="s">
        <v>391</v>
      </c>
      <c r="G4" s="401" t="s">
        <v>909</v>
      </c>
    </row>
    <row r="5" spans="1:7" ht="35.25" customHeight="1">
      <c r="A5" s="401"/>
      <c r="B5" s="401"/>
      <c r="C5" s="401"/>
      <c r="D5" s="401"/>
      <c r="E5" s="401"/>
      <c r="F5" s="403"/>
      <c r="G5" s="401"/>
    </row>
    <row r="6" spans="1:7" ht="15" customHeight="1">
      <c r="A6" s="337">
        <v>1</v>
      </c>
      <c r="B6" s="404">
        <v>2</v>
      </c>
      <c r="C6" s="405"/>
      <c r="D6" s="405"/>
      <c r="E6" s="406"/>
      <c r="F6" s="338">
        <v>3</v>
      </c>
      <c r="G6" s="320">
        <v>4</v>
      </c>
    </row>
    <row r="7" spans="1:7" s="107" customFormat="1" ht="22.5">
      <c r="A7" s="103" t="s">
        <v>392</v>
      </c>
      <c r="B7" s="103"/>
      <c r="C7" s="104"/>
      <c r="D7" s="104"/>
      <c r="E7" s="105"/>
      <c r="F7" s="104"/>
      <c r="G7" s="106">
        <f>G8+G164+G211+G227+G252+G258+G278+G289+G415+G421+G436+G451+G488+G553+G561+G582+G622+G674+G680+G708+G814+G841</f>
        <v>1009862.01</v>
      </c>
    </row>
    <row r="8" spans="1:7" s="109" customFormat="1" ht="24">
      <c r="A8" s="108" t="s">
        <v>434</v>
      </c>
      <c r="B8" s="22" t="s">
        <v>111</v>
      </c>
      <c r="C8" s="23" t="s">
        <v>114</v>
      </c>
      <c r="D8" s="23" t="s">
        <v>326</v>
      </c>
      <c r="E8" s="24" t="s">
        <v>327</v>
      </c>
      <c r="F8" s="23"/>
      <c r="G8" s="84">
        <f t="shared" ref="G8" si="0">G9+G136</f>
        <v>74027</v>
      </c>
    </row>
    <row r="9" spans="1:7" s="99" customFormat="1" ht="72">
      <c r="A9" s="20" t="s">
        <v>435</v>
      </c>
      <c r="B9" s="28" t="s">
        <v>111</v>
      </c>
      <c r="C9" s="29" t="s">
        <v>116</v>
      </c>
      <c r="D9" s="29" t="s">
        <v>326</v>
      </c>
      <c r="E9" s="1" t="s">
        <v>327</v>
      </c>
      <c r="F9" s="29"/>
      <c r="G9" s="64">
        <f t="shared" ref="G9" si="1">G10+G20+G30+G40+G50+G55+G63+G73+G78+G96+G114+G132</f>
        <v>73114.8</v>
      </c>
    </row>
    <row r="10" spans="1:7" s="101" customFormat="1" ht="24">
      <c r="A10" s="20" t="s">
        <v>191</v>
      </c>
      <c r="B10" s="28" t="s">
        <v>111</v>
      </c>
      <c r="C10" s="29" t="s">
        <v>116</v>
      </c>
      <c r="D10" s="29" t="s">
        <v>326</v>
      </c>
      <c r="E10" s="1" t="s">
        <v>23</v>
      </c>
      <c r="F10" s="29"/>
      <c r="G10" s="64">
        <f t="shared" ref="G10" si="2">G11+G16</f>
        <v>2967.4</v>
      </c>
    </row>
    <row r="11" spans="1:7" s="101" customFormat="1" ht="36">
      <c r="A11" s="20" t="s">
        <v>118</v>
      </c>
      <c r="B11" s="28"/>
      <c r="C11" s="29"/>
      <c r="D11" s="29"/>
      <c r="E11" s="1"/>
      <c r="F11" s="29" t="s">
        <v>119</v>
      </c>
      <c r="G11" s="64">
        <f t="shared" ref="G11" si="3">G12</f>
        <v>2812</v>
      </c>
    </row>
    <row r="12" spans="1:7" s="101" customFormat="1" ht="12">
      <c r="A12" s="20" t="s">
        <v>120</v>
      </c>
      <c r="B12" s="28"/>
      <c r="C12" s="29"/>
      <c r="D12" s="29"/>
      <c r="E12" s="1"/>
      <c r="F12" s="29" t="s">
        <v>121</v>
      </c>
      <c r="G12" s="64">
        <f t="shared" ref="G12" si="4">SUM(G13:G15)</f>
        <v>2812</v>
      </c>
    </row>
    <row r="13" spans="1:7" s="110" customFormat="1" ht="12" hidden="1">
      <c r="A13" s="63" t="s">
        <v>380</v>
      </c>
      <c r="B13" s="28"/>
      <c r="C13" s="29"/>
      <c r="D13" s="29"/>
      <c r="E13" s="1"/>
      <c r="F13" s="29" t="s">
        <v>369</v>
      </c>
      <c r="G13" s="64">
        <f>'прил 9'!R287</f>
        <v>2094</v>
      </c>
    </row>
    <row r="14" spans="1:7" s="110" customFormat="1" ht="12" hidden="1">
      <c r="A14" s="63" t="s">
        <v>381</v>
      </c>
      <c r="B14" s="28"/>
      <c r="C14" s="29"/>
      <c r="D14" s="29"/>
      <c r="E14" s="1"/>
      <c r="F14" s="29" t="s">
        <v>371</v>
      </c>
      <c r="G14" s="64">
        <f>'прил 9'!R288</f>
        <v>85.6</v>
      </c>
    </row>
    <row r="15" spans="1:7" s="110" customFormat="1" ht="12" hidden="1">
      <c r="A15" s="63" t="s">
        <v>382</v>
      </c>
      <c r="B15" s="28"/>
      <c r="C15" s="29"/>
      <c r="D15" s="29"/>
      <c r="E15" s="1"/>
      <c r="F15" s="29" t="s">
        <v>370</v>
      </c>
      <c r="G15" s="64">
        <f>'прил 9'!R289</f>
        <v>632.4</v>
      </c>
    </row>
    <row r="16" spans="1:7" s="101" customFormat="1" ht="12">
      <c r="A16" s="20" t="s">
        <v>132</v>
      </c>
      <c r="B16" s="28"/>
      <c r="C16" s="29"/>
      <c r="D16" s="29"/>
      <c r="E16" s="1"/>
      <c r="F16" s="29" t="s">
        <v>133</v>
      </c>
      <c r="G16" s="64">
        <f t="shared" ref="G16" si="5">G17</f>
        <v>155.4</v>
      </c>
    </row>
    <row r="17" spans="1:7" s="101" customFormat="1" ht="24">
      <c r="A17" s="20" t="s">
        <v>134</v>
      </c>
      <c r="B17" s="28"/>
      <c r="C17" s="29"/>
      <c r="D17" s="29"/>
      <c r="E17" s="1"/>
      <c r="F17" s="29" t="s">
        <v>135</v>
      </c>
      <c r="G17" s="64">
        <f t="shared" ref="G17" si="6">SUM(G18:G19)</f>
        <v>155.4</v>
      </c>
    </row>
    <row r="18" spans="1:7" s="110" customFormat="1" ht="12" hidden="1">
      <c r="A18" s="63" t="s">
        <v>374</v>
      </c>
      <c r="B18" s="28"/>
      <c r="C18" s="29"/>
      <c r="D18" s="29"/>
      <c r="E18" s="1"/>
      <c r="F18" s="29" t="s">
        <v>372</v>
      </c>
      <c r="G18" s="64">
        <f>'прил 9'!R292</f>
        <v>56</v>
      </c>
    </row>
    <row r="19" spans="1:7" s="110" customFormat="1" ht="12" hidden="1">
      <c r="A19" s="63" t="s">
        <v>375</v>
      </c>
      <c r="B19" s="28"/>
      <c r="C19" s="29"/>
      <c r="D19" s="29"/>
      <c r="E19" s="1"/>
      <c r="F19" s="29" t="s">
        <v>373</v>
      </c>
      <c r="G19" s="64">
        <f>'прил 9'!R293</f>
        <v>99.4</v>
      </c>
    </row>
    <row r="20" spans="1:7" s="101" customFormat="1" ht="36">
      <c r="A20" s="20" t="s">
        <v>864</v>
      </c>
      <c r="B20" s="28" t="s">
        <v>111</v>
      </c>
      <c r="C20" s="29" t="s">
        <v>116</v>
      </c>
      <c r="D20" s="29" t="s">
        <v>326</v>
      </c>
      <c r="E20" s="1" t="s">
        <v>814</v>
      </c>
      <c r="F20" s="29"/>
      <c r="G20" s="64">
        <f t="shared" ref="G20" si="7">G21+G26</f>
        <v>1125.8999999999999</v>
      </c>
    </row>
    <row r="21" spans="1:7" s="101" customFormat="1" ht="36">
      <c r="A21" s="20" t="s">
        <v>118</v>
      </c>
      <c r="B21" s="28"/>
      <c r="C21" s="29"/>
      <c r="D21" s="29"/>
      <c r="E21" s="1"/>
      <c r="F21" s="29" t="s">
        <v>119</v>
      </c>
      <c r="G21" s="64">
        <f t="shared" ref="G21" si="8">G22</f>
        <v>1047.8999999999999</v>
      </c>
    </row>
    <row r="22" spans="1:7" s="101" customFormat="1" ht="12">
      <c r="A22" s="20" t="s">
        <v>120</v>
      </c>
      <c r="B22" s="28"/>
      <c r="C22" s="29"/>
      <c r="D22" s="29"/>
      <c r="E22" s="1"/>
      <c r="F22" s="29" t="s">
        <v>121</v>
      </c>
      <c r="G22" s="64">
        <f t="shared" ref="G22" si="9">SUM(G23:G25)</f>
        <v>1047.8999999999999</v>
      </c>
    </row>
    <row r="23" spans="1:7" s="110" customFormat="1" ht="12" hidden="1">
      <c r="A23" s="63" t="s">
        <v>380</v>
      </c>
      <c r="B23" s="28"/>
      <c r="C23" s="29"/>
      <c r="D23" s="29"/>
      <c r="E23" s="1"/>
      <c r="F23" s="29" t="s">
        <v>369</v>
      </c>
      <c r="G23" s="64">
        <f>'прил 9'!R58</f>
        <v>757.3</v>
      </c>
    </row>
    <row r="24" spans="1:7" s="110" customFormat="1" ht="12" hidden="1">
      <c r="A24" s="63" t="s">
        <v>381</v>
      </c>
      <c r="B24" s="28"/>
      <c r="C24" s="29"/>
      <c r="D24" s="29"/>
      <c r="E24" s="1"/>
      <c r="F24" s="29" t="s">
        <v>371</v>
      </c>
      <c r="G24" s="64">
        <f>'прил 9'!R59</f>
        <v>62</v>
      </c>
    </row>
    <row r="25" spans="1:7" s="110" customFormat="1" ht="12" hidden="1">
      <c r="A25" s="63" t="s">
        <v>382</v>
      </c>
      <c r="B25" s="28"/>
      <c r="C25" s="29"/>
      <c r="D25" s="29"/>
      <c r="E25" s="1"/>
      <c r="F25" s="29" t="s">
        <v>370</v>
      </c>
      <c r="G25" s="64">
        <f>'прил 9'!R60</f>
        <v>228.6</v>
      </c>
    </row>
    <row r="26" spans="1:7" s="101" customFormat="1" ht="12">
      <c r="A26" s="20" t="s">
        <v>132</v>
      </c>
      <c r="B26" s="28"/>
      <c r="C26" s="29"/>
      <c r="D26" s="29"/>
      <c r="E26" s="1"/>
      <c r="F26" s="29" t="s">
        <v>133</v>
      </c>
      <c r="G26" s="64">
        <f t="shared" ref="G26" si="10">G27</f>
        <v>78</v>
      </c>
    </row>
    <row r="27" spans="1:7" s="101" customFormat="1" ht="24">
      <c r="A27" s="20" t="s">
        <v>134</v>
      </c>
      <c r="B27" s="28"/>
      <c r="C27" s="29"/>
      <c r="D27" s="29"/>
      <c r="E27" s="1"/>
      <c r="F27" s="29" t="s">
        <v>135</v>
      </c>
      <c r="G27" s="64">
        <f t="shared" ref="G27" si="11">SUM(G28:G29)</f>
        <v>78</v>
      </c>
    </row>
    <row r="28" spans="1:7" s="110" customFormat="1" ht="12" hidden="1">
      <c r="A28" s="63" t="s">
        <v>374</v>
      </c>
      <c r="B28" s="28"/>
      <c r="C28" s="29"/>
      <c r="D28" s="29"/>
      <c r="E28" s="1"/>
      <c r="F28" s="29" t="s">
        <v>372</v>
      </c>
      <c r="G28" s="64">
        <f>'прил 9'!R63</f>
        <v>36</v>
      </c>
    </row>
    <row r="29" spans="1:7" s="110" customFormat="1" ht="12" hidden="1">
      <c r="A29" s="63" t="s">
        <v>375</v>
      </c>
      <c r="B29" s="28"/>
      <c r="C29" s="29"/>
      <c r="D29" s="29"/>
      <c r="E29" s="1"/>
      <c r="F29" s="29" t="s">
        <v>373</v>
      </c>
      <c r="G29" s="64">
        <f>'прил 9'!R64</f>
        <v>42</v>
      </c>
    </row>
    <row r="30" spans="1:7" s="101" customFormat="1" ht="36">
      <c r="A30" s="20" t="s">
        <v>863</v>
      </c>
      <c r="B30" s="28" t="s">
        <v>111</v>
      </c>
      <c r="C30" s="29" t="s">
        <v>116</v>
      </c>
      <c r="D30" s="29" t="s">
        <v>326</v>
      </c>
      <c r="E30" s="1" t="s">
        <v>813</v>
      </c>
      <c r="F30" s="29"/>
      <c r="G30" s="64">
        <f t="shared" ref="G30" si="12">G31+G36</f>
        <v>3096.4</v>
      </c>
    </row>
    <row r="31" spans="1:7" s="101" customFormat="1" ht="36">
      <c r="A31" s="20" t="s">
        <v>118</v>
      </c>
      <c r="B31" s="28"/>
      <c r="C31" s="29"/>
      <c r="D31" s="29"/>
      <c r="E31" s="1"/>
      <c r="F31" s="29" t="s">
        <v>119</v>
      </c>
      <c r="G31" s="64">
        <f t="shared" ref="G31" si="13">G32</f>
        <v>2821.4</v>
      </c>
    </row>
    <row r="32" spans="1:7" s="101" customFormat="1" ht="12">
      <c r="A32" s="20" t="s">
        <v>120</v>
      </c>
      <c r="B32" s="28"/>
      <c r="C32" s="29"/>
      <c r="D32" s="29"/>
      <c r="E32" s="1"/>
      <c r="F32" s="29" t="s">
        <v>121</v>
      </c>
      <c r="G32" s="64">
        <f t="shared" ref="G32" si="14">SUM(G33:G35)</f>
        <v>2821.4</v>
      </c>
    </row>
    <row r="33" spans="1:7" s="110" customFormat="1" ht="12" hidden="1">
      <c r="A33" s="63" t="s">
        <v>380</v>
      </c>
      <c r="B33" s="28"/>
      <c r="C33" s="29"/>
      <c r="D33" s="29"/>
      <c r="E33" s="1"/>
      <c r="F33" s="29" t="s">
        <v>369</v>
      </c>
      <c r="G33" s="64">
        <f>'прил 9'!R68</f>
        <v>2082.5</v>
      </c>
    </row>
    <row r="34" spans="1:7" s="110" customFormat="1" ht="12" hidden="1">
      <c r="A34" s="63" t="s">
        <v>381</v>
      </c>
      <c r="B34" s="28"/>
      <c r="C34" s="29"/>
      <c r="D34" s="29"/>
      <c r="E34" s="1"/>
      <c r="F34" s="29" t="s">
        <v>371</v>
      </c>
      <c r="G34" s="64">
        <f>'прил 9'!R69</f>
        <v>110</v>
      </c>
    </row>
    <row r="35" spans="1:7" s="110" customFormat="1" ht="12" hidden="1">
      <c r="A35" s="63" t="s">
        <v>382</v>
      </c>
      <c r="B35" s="28"/>
      <c r="C35" s="29"/>
      <c r="D35" s="29"/>
      <c r="E35" s="1"/>
      <c r="F35" s="29" t="s">
        <v>370</v>
      </c>
      <c r="G35" s="64">
        <f>'прил 9'!R70</f>
        <v>628.9</v>
      </c>
    </row>
    <row r="36" spans="1:7" s="101" customFormat="1" ht="12">
      <c r="A36" s="20" t="s">
        <v>132</v>
      </c>
      <c r="B36" s="28"/>
      <c r="C36" s="29"/>
      <c r="D36" s="29"/>
      <c r="E36" s="1"/>
      <c r="F36" s="29" t="s">
        <v>133</v>
      </c>
      <c r="G36" s="64">
        <f t="shared" ref="G36" si="15">G37</f>
        <v>275</v>
      </c>
    </row>
    <row r="37" spans="1:7" s="101" customFormat="1" ht="24">
      <c r="A37" s="20" t="s">
        <v>134</v>
      </c>
      <c r="B37" s="28"/>
      <c r="C37" s="29"/>
      <c r="D37" s="29"/>
      <c r="E37" s="1"/>
      <c r="F37" s="29" t="s">
        <v>135</v>
      </c>
      <c r="G37" s="64">
        <f t="shared" ref="G37" si="16">SUM(G38:G39)</f>
        <v>275</v>
      </c>
    </row>
    <row r="38" spans="1:7" s="110" customFormat="1" ht="12" hidden="1">
      <c r="A38" s="63" t="s">
        <v>374</v>
      </c>
      <c r="B38" s="28"/>
      <c r="C38" s="29"/>
      <c r="D38" s="29"/>
      <c r="E38" s="1"/>
      <c r="F38" s="29" t="s">
        <v>372</v>
      </c>
      <c r="G38" s="64">
        <f>'прил 9'!R73</f>
        <v>65</v>
      </c>
    </row>
    <row r="39" spans="1:7" s="110" customFormat="1" ht="12" hidden="1">
      <c r="A39" s="63" t="s">
        <v>375</v>
      </c>
      <c r="B39" s="28"/>
      <c r="C39" s="29"/>
      <c r="D39" s="29"/>
      <c r="E39" s="1"/>
      <c r="F39" s="29" t="s">
        <v>373</v>
      </c>
      <c r="G39" s="64">
        <f>'прил 9'!R74</f>
        <v>210</v>
      </c>
    </row>
    <row r="40" spans="1:7" s="101" customFormat="1" ht="12">
      <c r="A40" s="20" t="s">
        <v>143</v>
      </c>
      <c r="B40" s="28" t="s">
        <v>111</v>
      </c>
      <c r="C40" s="29" t="s">
        <v>116</v>
      </c>
      <c r="D40" s="29" t="s">
        <v>326</v>
      </c>
      <c r="E40" s="1" t="s">
        <v>20</v>
      </c>
      <c r="F40" s="29"/>
      <c r="G40" s="64">
        <f t="shared" ref="G40" si="17">G41+G46</f>
        <v>638</v>
      </c>
    </row>
    <row r="41" spans="1:7" s="101" customFormat="1" ht="36">
      <c r="A41" s="20" t="s">
        <v>118</v>
      </c>
      <c r="B41" s="28"/>
      <c r="C41" s="29"/>
      <c r="D41" s="29"/>
      <c r="E41" s="1"/>
      <c r="F41" s="29" t="s">
        <v>119</v>
      </c>
      <c r="G41" s="64">
        <f t="shared" ref="G41" si="18">G42</f>
        <v>513</v>
      </c>
    </row>
    <row r="42" spans="1:7" s="101" customFormat="1" ht="12">
      <c r="A42" s="20" t="s">
        <v>120</v>
      </c>
      <c r="B42" s="28"/>
      <c r="C42" s="29"/>
      <c r="D42" s="29"/>
      <c r="E42" s="1"/>
      <c r="F42" s="29" t="s">
        <v>121</v>
      </c>
      <c r="G42" s="64">
        <f t="shared" ref="G42" si="19">SUM(G43:G45)</f>
        <v>513</v>
      </c>
    </row>
    <row r="43" spans="1:7" s="110" customFormat="1" ht="12" hidden="1">
      <c r="A43" s="63" t="s">
        <v>380</v>
      </c>
      <c r="B43" s="28"/>
      <c r="C43" s="29"/>
      <c r="D43" s="29"/>
      <c r="E43" s="1"/>
      <c r="F43" s="29" t="s">
        <v>369</v>
      </c>
      <c r="G43" s="64">
        <f>'прил 9'!R78</f>
        <v>378.6</v>
      </c>
    </row>
    <row r="44" spans="1:7" s="110" customFormat="1" ht="12" hidden="1">
      <c r="A44" s="63" t="s">
        <v>381</v>
      </c>
      <c r="B44" s="28"/>
      <c r="C44" s="29"/>
      <c r="D44" s="29"/>
      <c r="E44" s="1"/>
      <c r="F44" s="29" t="s">
        <v>371</v>
      </c>
      <c r="G44" s="64">
        <f>'прил 9'!R79</f>
        <v>20</v>
      </c>
    </row>
    <row r="45" spans="1:7" s="110" customFormat="1" ht="12" hidden="1">
      <c r="A45" s="63" t="s">
        <v>382</v>
      </c>
      <c r="B45" s="28"/>
      <c r="C45" s="29"/>
      <c r="D45" s="29"/>
      <c r="E45" s="1"/>
      <c r="F45" s="29" t="s">
        <v>370</v>
      </c>
      <c r="G45" s="64">
        <f>'прил 9'!R80</f>
        <v>114.4</v>
      </c>
    </row>
    <row r="46" spans="1:7" s="101" customFormat="1" ht="12">
      <c r="A46" s="20" t="s">
        <v>132</v>
      </c>
      <c r="B46" s="28"/>
      <c r="C46" s="29"/>
      <c r="D46" s="29"/>
      <c r="E46" s="1"/>
      <c r="F46" s="29" t="s">
        <v>133</v>
      </c>
      <c r="G46" s="64">
        <f t="shared" ref="G46" si="20">G47</f>
        <v>125</v>
      </c>
    </row>
    <row r="47" spans="1:7" s="101" customFormat="1" ht="24">
      <c r="A47" s="20" t="s">
        <v>134</v>
      </c>
      <c r="B47" s="28"/>
      <c r="C47" s="29"/>
      <c r="D47" s="29"/>
      <c r="E47" s="1"/>
      <c r="F47" s="29" t="s">
        <v>135</v>
      </c>
      <c r="G47" s="64">
        <f t="shared" ref="G47" si="21">SUM(G48:G49)</f>
        <v>125</v>
      </c>
    </row>
    <row r="48" spans="1:7" s="110" customFormat="1" ht="12" hidden="1">
      <c r="A48" s="63" t="s">
        <v>374</v>
      </c>
      <c r="B48" s="28"/>
      <c r="C48" s="29"/>
      <c r="D48" s="29"/>
      <c r="E48" s="1"/>
      <c r="F48" s="29" t="s">
        <v>372</v>
      </c>
      <c r="G48" s="64">
        <f>'прил 9'!R83</f>
        <v>30</v>
      </c>
    </row>
    <row r="49" spans="1:7" s="110" customFormat="1" ht="12" hidden="1">
      <c r="A49" s="63" t="s">
        <v>375</v>
      </c>
      <c r="B49" s="28"/>
      <c r="C49" s="29"/>
      <c r="D49" s="29"/>
      <c r="E49" s="1"/>
      <c r="F49" s="29" t="s">
        <v>373</v>
      </c>
      <c r="G49" s="64">
        <f>'прил 9'!R84</f>
        <v>95</v>
      </c>
    </row>
    <row r="50" spans="1:7" s="101" customFormat="1" ht="36">
      <c r="A50" s="20" t="s">
        <v>144</v>
      </c>
      <c r="B50" s="28" t="s">
        <v>111</v>
      </c>
      <c r="C50" s="29" t="s">
        <v>116</v>
      </c>
      <c r="D50" s="29" t="s">
        <v>326</v>
      </c>
      <c r="E50" s="1" t="s">
        <v>21</v>
      </c>
      <c r="F50" s="29"/>
      <c r="G50" s="64">
        <f t="shared" ref="G50:G51" si="22">G51</f>
        <v>5</v>
      </c>
    </row>
    <row r="51" spans="1:7" s="101" customFormat="1" ht="12">
      <c r="A51" s="20" t="s">
        <v>132</v>
      </c>
      <c r="B51" s="28"/>
      <c r="C51" s="29"/>
      <c r="D51" s="29"/>
      <c r="E51" s="1"/>
      <c r="F51" s="29" t="s">
        <v>133</v>
      </c>
      <c r="G51" s="64">
        <f t="shared" si="22"/>
        <v>5</v>
      </c>
    </row>
    <row r="52" spans="1:7" s="101" customFormat="1" ht="24">
      <c r="A52" s="20" t="s">
        <v>134</v>
      </c>
      <c r="B52" s="28"/>
      <c r="C52" s="29"/>
      <c r="D52" s="29"/>
      <c r="E52" s="1"/>
      <c r="F52" s="29" t="s">
        <v>135</v>
      </c>
      <c r="G52" s="64">
        <f t="shared" ref="G52" si="23">SUM(G53:G54)</f>
        <v>5</v>
      </c>
    </row>
    <row r="53" spans="1:7" s="110" customFormat="1" ht="12" hidden="1">
      <c r="A53" s="63" t="s">
        <v>374</v>
      </c>
      <c r="B53" s="28"/>
      <c r="C53" s="29"/>
      <c r="D53" s="29"/>
      <c r="E53" s="1"/>
      <c r="F53" s="29" t="s">
        <v>372</v>
      </c>
      <c r="G53" s="64">
        <f>'прил 9'!R618</f>
        <v>5</v>
      </c>
    </row>
    <row r="54" spans="1:7" s="110" customFormat="1" ht="12" hidden="1">
      <c r="A54" s="63" t="s">
        <v>375</v>
      </c>
      <c r="B54" s="28"/>
      <c r="C54" s="29"/>
      <c r="D54" s="29"/>
      <c r="E54" s="1"/>
      <c r="F54" s="29" t="s">
        <v>373</v>
      </c>
      <c r="G54" s="64">
        <f>'прил 9'!R619</f>
        <v>0</v>
      </c>
    </row>
    <row r="55" spans="1:7" s="101" customFormat="1" ht="12">
      <c r="A55" s="20" t="s">
        <v>145</v>
      </c>
      <c r="B55" s="28" t="s">
        <v>111</v>
      </c>
      <c r="C55" s="29" t="s">
        <v>116</v>
      </c>
      <c r="D55" s="29" t="s">
        <v>326</v>
      </c>
      <c r="E55" s="1" t="s">
        <v>22</v>
      </c>
      <c r="F55" s="29"/>
      <c r="G55" s="64">
        <f t="shared" ref="G55" si="24">G56+G59</f>
        <v>25</v>
      </c>
    </row>
    <row r="56" spans="1:7" s="101" customFormat="1" ht="36">
      <c r="A56" s="20" t="s">
        <v>118</v>
      </c>
      <c r="B56" s="28"/>
      <c r="C56" s="29"/>
      <c r="D56" s="29"/>
      <c r="E56" s="1"/>
      <c r="F56" s="29" t="s">
        <v>119</v>
      </c>
      <c r="G56" s="64">
        <f t="shared" ref="G56:G57" si="25">G57</f>
        <v>7.7</v>
      </c>
    </row>
    <row r="57" spans="1:7" s="101" customFormat="1" ht="12">
      <c r="A57" s="20" t="s">
        <v>120</v>
      </c>
      <c r="B57" s="28"/>
      <c r="C57" s="29"/>
      <c r="D57" s="29"/>
      <c r="E57" s="1"/>
      <c r="F57" s="29" t="s">
        <v>121</v>
      </c>
      <c r="G57" s="64">
        <f t="shared" si="25"/>
        <v>7.7</v>
      </c>
    </row>
    <row r="58" spans="1:7" s="110" customFormat="1" ht="12" hidden="1">
      <c r="A58" s="63" t="s">
        <v>381</v>
      </c>
      <c r="B58" s="28"/>
      <c r="C58" s="29"/>
      <c r="D58" s="29"/>
      <c r="E58" s="1"/>
      <c r="F58" s="29" t="s">
        <v>371</v>
      </c>
      <c r="G58" s="64">
        <f>'прил 9'!R94</f>
        <v>7.7</v>
      </c>
    </row>
    <row r="59" spans="1:7" s="101" customFormat="1" ht="12">
      <c r="A59" s="20" t="s">
        <v>132</v>
      </c>
      <c r="B59" s="28"/>
      <c r="C59" s="29"/>
      <c r="D59" s="29"/>
      <c r="E59" s="1"/>
      <c r="F59" s="29" t="s">
        <v>133</v>
      </c>
      <c r="G59" s="64">
        <f t="shared" ref="G59" si="26">G60</f>
        <v>17.3</v>
      </c>
    </row>
    <row r="60" spans="1:7" s="101" customFormat="1" ht="24">
      <c r="A60" s="20" t="s">
        <v>134</v>
      </c>
      <c r="B60" s="28"/>
      <c r="C60" s="29"/>
      <c r="D60" s="29"/>
      <c r="E60" s="1"/>
      <c r="F60" s="29" t="s">
        <v>135</v>
      </c>
      <c r="G60" s="64">
        <f t="shared" ref="G60" si="27">SUM(G61:G62)</f>
        <v>17.3</v>
      </c>
    </row>
    <row r="61" spans="1:7" s="110" customFormat="1" ht="12" hidden="1">
      <c r="A61" s="63" t="s">
        <v>374</v>
      </c>
      <c r="B61" s="28"/>
      <c r="C61" s="29"/>
      <c r="D61" s="29"/>
      <c r="E61" s="1"/>
      <c r="F61" s="29" t="s">
        <v>372</v>
      </c>
      <c r="G61" s="64">
        <f>'прил 9'!R98</f>
        <v>4.3</v>
      </c>
    </row>
    <row r="62" spans="1:7" s="110" customFormat="1" ht="12" hidden="1">
      <c r="A62" s="63" t="s">
        <v>375</v>
      </c>
      <c r="B62" s="28"/>
      <c r="C62" s="29"/>
      <c r="D62" s="29"/>
      <c r="E62" s="1"/>
      <c r="F62" s="29" t="s">
        <v>373</v>
      </c>
      <c r="G62" s="64">
        <f>'прил 9'!R99</f>
        <v>13</v>
      </c>
    </row>
    <row r="63" spans="1:7" s="101" customFormat="1" ht="12">
      <c r="A63" s="20" t="s">
        <v>320</v>
      </c>
      <c r="B63" s="28" t="s">
        <v>111</v>
      </c>
      <c r="C63" s="29" t="s">
        <v>116</v>
      </c>
      <c r="D63" s="29" t="s">
        <v>326</v>
      </c>
      <c r="E63" s="1" t="s">
        <v>24</v>
      </c>
      <c r="F63" s="29"/>
      <c r="G63" s="64">
        <f t="shared" ref="G63" si="28">G64+G69</f>
        <v>563</v>
      </c>
    </row>
    <row r="64" spans="1:7" s="101" customFormat="1" ht="36">
      <c r="A64" s="20" t="s">
        <v>118</v>
      </c>
      <c r="B64" s="28"/>
      <c r="C64" s="29"/>
      <c r="D64" s="29"/>
      <c r="E64" s="1"/>
      <c r="F64" s="29" t="s">
        <v>119</v>
      </c>
      <c r="G64" s="64">
        <f t="shared" ref="G64" si="29">G65</f>
        <v>513</v>
      </c>
    </row>
    <row r="65" spans="1:7" s="101" customFormat="1" ht="12">
      <c r="A65" s="20" t="s">
        <v>120</v>
      </c>
      <c r="B65" s="28"/>
      <c r="C65" s="29"/>
      <c r="D65" s="29"/>
      <c r="E65" s="1"/>
      <c r="F65" s="29" t="s">
        <v>121</v>
      </c>
      <c r="G65" s="64">
        <f t="shared" ref="G65" si="30">SUM(G66:G68)</f>
        <v>513</v>
      </c>
    </row>
    <row r="66" spans="1:7" s="110" customFormat="1" ht="12" hidden="1">
      <c r="A66" s="63" t="s">
        <v>380</v>
      </c>
      <c r="B66" s="28"/>
      <c r="C66" s="29"/>
      <c r="D66" s="29"/>
      <c r="E66" s="1"/>
      <c r="F66" s="29" t="s">
        <v>369</v>
      </c>
      <c r="G66" s="64">
        <f>'прил 9'!R1254</f>
        <v>378.6</v>
      </c>
    </row>
    <row r="67" spans="1:7" s="110" customFormat="1" ht="12" hidden="1">
      <c r="A67" s="63" t="s">
        <v>381</v>
      </c>
      <c r="B67" s="28"/>
      <c r="C67" s="29"/>
      <c r="D67" s="29"/>
      <c r="E67" s="1"/>
      <c r="F67" s="29" t="s">
        <v>371</v>
      </c>
      <c r="G67" s="64">
        <f>'прил 9'!R1255</f>
        <v>20</v>
      </c>
    </row>
    <row r="68" spans="1:7" s="110" customFormat="1" ht="12" hidden="1">
      <c r="A68" s="63" t="s">
        <v>382</v>
      </c>
      <c r="B68" s="28"/>
      <c r="C68" s="29"/>
      <c r="D68" s="29"/>
      <c r="E68" s="1"/>
      <c r="F68" s="29" t="s">
        <v>370</v>
      </c>
      <c r="G68" s="64">
        <f>'прил 9'!R1256</f>
        <v>114.4</v>
      </c>
    </row>
    <row r="69" spans="1:7" s="101" customFormat="1" ht="12">
      <c r="A69" s="20" t="s">
        <v>132</v>
      </c>
      <c r="B69" s="28"/>
      <c r="C69" s="29"/>
      <c r="D69" s="29"/>
      <c r="E69" s="1"/>
      <c r="F69" s="29" t="s">
        <v>133</v>
      </c>
      <c r="G69" s="64">
        <f t="shared" ref="G69" si="31">G70</f>
        <v>50</v>
      </c>
    </row>
    <row r="70" spans="1:7" s="101" customFormat="1" ht="24">
      <c r="A70" s="20" t="s">
        <v>134</v>
      </c>
      <c r="B70" s="28"/>
      <c r="C70" s="29"/>
      <c r="D70" s="29"/>
      <c r="E70" s="1"/>
      <c r="F70" s="29" t="s">
        <v>135</v>
      </c>
      <c r="G70" s="64">
        <f t="shared" ref="G70" si="32">SUM(G71:G72)</f>
        <v>50</v>
      </c>
    </row>
    <row r="71" spans="1:7" s="110" customFormat="1" ht="12" hidden="1">
      <c r="A71" s="63" t="s">
        <v>374</v>
      </c>
      <c r="B71" s="28"/>
      <c r="C71" s="29"/>
      <c r="D71" s="29"/>
      <c r="E71" s="1"/>
      <c r="F71" s="29" t="s">
        <v>372</v>
      </c>
      <c r="G71" s="64">
        <f>'прил 9'!R1259</f>
        <v>50</v>
      </c>
    </row>
    <row r="72" spans="1:7" s="110" customFormat="1" ht="12" hidden="1">
      <c r="A72" s="63" t="s">
        <v>375</v>
      </c>
      <c r="B72" s="28"/>
      <c r="C72" s="29"/>
      <c r="D72" s="29"/>
      <c r="E72" s="1"/>
      <c r="F72" s="29" t="s">
        <v>373</v>
      </c>
      <c r="G72" s="64">
        <f>'прил 9'!R1260</f>
        <v>0</v>
      </c>
    </row>
    <row r="73" spans="1:7" s="101" customFormat="1" ht="12">
      <c r="A73" s="20" t="s">
        <v>117</v>
      </c>
      <c r="B73" s="28" t="s">
        <v>111</v>
      </c>
      <c r="C73" s="29" t="s">
        <v>116</v>
      </c>
      <c r="D73" s="29" t="s">
        <v>326</v>
      </c>
      <c r="E73" s="1" t="s">
        <v>328</v>
      </c>
      <c r="F73" s="29"/>
      <c r="G73" s="64">
        <f t="shared" ref="G73:G74" si="33">G74</f>
        <v>1490.3</v>
      </c>
    </row>
    <row r="74" spans="1:7" s="101" customFormat="1" ht="36">
      <c r="A74" s="20" t="s">
        <v>118</v>
      </c>
      <c r="B74" s="28"/>
      <c r="C74" s="29"/>
      <c r="D74" s="29"/>
      <c r="E74" s="1"/>
      <c r="F74" s="29" t="s">
        <v>119</v>
      </c>
      <c r="G74" s="64">
        <f t="shared" si="33"/>
        <v>1490.3</v>
      </c>
    </row>
    <row r="75" spans="1:7" s="101" customFormat="1" ht="12">
      <c r="A75" s="20" t="s">
        <v>120</v>
      </c>
      <c r="B75" s="28"/>
      <c r="C75" s="29"/>
      <c r="D75" s="29"/>
      <c r="E75" s="1"/>
      <c r="F75" s="29" t="s">
        <v>121</v>
      </c>
      <c r="G75" s="64">
        <f t="shared" ref="G75" si="34">SUM(G76:G77)</f>
        <v>1490.3</v>
      </c>
    </row>
    <row r="76" spans="1:7" s="110" customFormat="1" ht="12" hidden="1">
      <c r="A76" s="63" t="s">
        <v>380</v>
      </c>
      <c r="B76" s="28"/>
      <c r="C76" s="29"/>
      <c r="D76" s="29"/>
      <c r="E76" s="1"/>
      <c r="F76" s="29" t="s">
        <v>369</v>
      </c>
      <c r="G76" s="64">
        <f>'прил 9'!R17</f>
        <v>1144.5999999999999</v>
      </c>
    </row>
    <row r="77" spans="1:7" s="110" customFormat="1" ht="12" hidden="1">
      <c r="A77" s="63" t="s">
        <v>382</v>
      </c>
      <c r="B77" s="28"/>
      <c r="C77" s="29"/>
      <c r="D77" s="29"/>
      <c r="E77" s="1"/>
      <c r="F77" s="29" t="s">
        <v>370</v>
      </c>
      <c r="G77" s="64">
        <f>'прил 9'!R18</f>
        <v>345.7</v>
      </c>
    </row>
    <row r="78" spans="1:7" s="101" customFormat="1" ht="12">
      <c r="A78" s="20" t="s">
        <v>393</v>
      </c>
      <c r="B78" s="28" t="s">
        <v>111</v>
      </c>
      <c r="C78" s="29" t="s">
        <v>116</v>
      </c>
      <c r="D78" s="29" t="s">
        <v>326</v>
      </c>
      <c r="E78" s="1" t="s">
        <v>330</v>
      </c>
      <c r="F78" s="29"/>
      <c r="G78" s="64">
        <f t="shared" ref="G78" si="35">G79+G84+G88+G91</f>
        <v>37205.9</v>
      </c>
    </row>
    <row r="79" spans="1:7" s="101" customFormat="1" ht="36">
      <c r="A79" s="20" t="s">
        <v>118</v>
      </c>
      <c r="B79" s="28"/>
      <c r="C79" s="29"/>
      <c r="D79" s="29"/>
      <c r="E79" s="1"/>
      <c r="F79" s="29" t="s">
        <v>119</v>
      </c>
      <c r="G79" s="64">
        <f t="shared" ref="G79" si="36">G80</f>
        <v>28404.300000000003</v>
      </c>
    </row>
    <row r="80" spans="1:7" s="101" customFormat="1" ht="12">
      <c r="A80" s="20" t="s">
        <v>120</v>
      </c>
      <c r="B80" s="28"/>
      <c r="C80" s="29"/>
      <c r="D80" s="29"/>
      <c r="E80" s="1"/>
      <c r="F80" s="29" t="s">
        <v>121</v>
      </c>
      <c r="G80" s="64">
        <f t="shared" ref="G80" si="37">SUM(G81:G83)</f>
        <v>28404.300000000003</v>
      </c>
    </row>
    <row r="81" spans="1:7" s="110" customFormat="1" ht="12" hidden="1">
      <c r="A81" s="63" t="s">
        <v>380</v>
      </c>
      <c r="B81" s="28"/>
      <c r="C81" s="29"/>
      <c r="D81" s="29"/>
      <c r="E81" s="1"/>
      <c r="F81" s="29" t="s">
        <v>369</v>
      </c>
      <c r="G81" s="64">
        <f>'прил 9'!R103</f>
        <v>21643.4</v>
      </c>
    </row>
    <row r="82" spans="1:7" s="110" customFormat="1" ht="12" hidden="1">
      <c r="A82" s="63" t="s">
        <v>381</v>
      </c>
      <c r="B82" s="28"/>
      <c r="C82" s="29"/>
      <c r="D82" s="29"/>
      <c r="E82" s="1"/>
      <c r="F82" s="29" t="s">
        <v>371</v>
      </c>
      <c r="G82" s="64">
        <f>'прил 9'!R104</f>
        <v>290.89999999999998</v>
      </c>
    </row>
    <row r="83" spans="1:7" s="110" customFormat="1" ht="12" hidden="1">
      <c r="A83" s="63" t="s">
        <v>382</v>
      </c>
      <c r="B83" s="28"/>
      <c r="C83" s="29"/>
      <c r="D83" s="29"/>
      <c r="E83" s="1"/>
      <c r="F83" s="29" t="s">
        <v>370</v>
      </c>
      <c r="G83" s="64">
        <f>'прил 9'!R105</f>
        <v>6470</v>
      </c>
    </row>
    <row r="84" spans="1:7" s="101" customFormat="1" ht="12">
      <c r="A84" s="20" t="s">
        <v>132</v>
      </c>
      <c r="B84" s="28"/>
      <c r="C84" s="29"/>
      <c r="D84" s="29"/>
      <c r="E84" s="1"/>
      <c r="F84" s="29" t="s">
        <v>133</v>
      </c>
      <c r="G84" s="64">
        <f t="shared" ref="G84" si="38">G85</f>
        <v>6837.2</v>
      </c>
    </row>
    <row r="85" spans="1:7" s="101" customFormat="1" ht="24">
      <c r="A85" s="20" t="s">
        <v>134</v>
      </c>
      <c r="B85" s="28"/>
      <c r="C85" s="29"/>
      <c r="D85" s="29"/>
      <c r="E85" s="1"/>
      <c r="F85" s="29" t="s">
        <v>135</v>
      </c>
      <c r="G85" s="64">
        <f t="shared" ref="G85" si="39">SUM(G86:G87)</f>
        <v>6837.2</v>
      </c>
    </row>
    <row r="86" spans="1:7" s="110" customFormat="1" ht="12" hidden="1">
      <c r="A86" s="63" t="s">
        <v>374</v>
      </c>
      <c r="B86" s="28"/>
      <c r="C86" s="29"/>
      <c r="D86" s="29"/>
      <c r="E86" s="1"/>
      <c r="F86" s="29" t="s">
        <v>372</v>
      </c>
      <c r="G86" s="64">
        <f>'прил 9'!R108</f>
        <v>916</v>
      </c>
    </row>
    <row r="87" spans="1:7" s="110" customFormat="1" ht="12" hidden="1">
      <c r="A87" s="63" t="s">
        <v>375</v>
      </c>
      <c r="B87" s="28"/>
      <c r="C87" s="29"/>
      <c r="D87" s="29"/>
      <c r="E87" s="1"/>
      <c r="F87" s="29" t="s">
        <v>373</v>
      </c>
      <c r="G87" s="64">
        <f>'прил 9'!R109</f>
        <v>5921.2</v>
      </c>
    </row>
    <row r="88" spans="1:7" s="101" customFormat="1" ht="12">
      <c r="A88" s="20" t="s">
        <v>165</v>
      </c>
      <c r="B88" s="28"/>
      <c r="C88" s="29"/>
      <c r="D88" s="29"/>
      <c r="E88" s="1"/>
      <c r="F88" s="29" t="s">
        <v>215</v>
      </c>
      <c r="G88" s="64">
        <f t="shared" ref="G88:G89" si="40">G89</f>
        <v>0</v>
      </c>
    </row>
    <row r="89" spans="1:7" s="101" customFormat="1" ht="12">
      <c r="A89" s="20" t="s">
        <v>166</v>
      </c>
      <c r="B89" s="28"/>
      <c r="C89" s="29"/>
      <c r="D89" s="29"/>
      <c r="E89" s="1"/>
      <c r="F89" s="29" t="s">
        <v>481</v>
      </c>
      <c r="G89" s="64">
        <f t="shared" si="40"/>
        <v>0</v>
      </c>
    </row>
    <row r="90" spans="1:7" s="110" customFormat="1" ht="24" hidden="1">
      <c r="A90" s="63" t="s">
        <v>175</v>
      </c>
      <c r="B90" s="28"/>
      <c r="C90" s="29"/>
      <c r="D90" s="29"/>
      <c r="E90" s="1"/>
      <c r="F90" s="29" t="s">
        <v>174</v>
      </c>
      <c r="G90" s="64"/>
    </row>
    <row r="91" spans="1:7" s="101" customFormat="1" ht="12">
      <c r="A91" s="20" t="s">
        <v>136</v>
      </c>
      <c r="B91" s="28"/>
      <c r="C91" s="29"/>
      <c r="D91" s="29"/>
      <c r="E91" s="1"/>
      <c r="F91" s="29" t="s">
        <v>137</v>
      </c>
      <c r="G91" s="64">
        <f t="shared" ref="G91" si="41">G92</f>
        <v>1964.4</v>
      </c>
    </row>
    <row r="92" spans="1:7" s="101" customFormat="1" ht="12">
      <c r="A92" s="20" t="s">
        <v>138</v>
      </c>
      <c r="B92" s="28"/>
      <c r="C92" s="29"/>
      <c r="D92" s="29"/>
      <c r="E92" s="1"/>
      <c r="F92" s="29" t="s">
        <v>139</v>
      </c>
      <c r="G92" s="64">
        <f t="shared" ref="G92" si="42">SUM(G93:G95)</f>
        <v>1964.4</v>
      </c>
    </row>
    <row r="93" spans="1:7" s="110" customFormat="1" ht="12" hidden="1">
      <c r="A93" s="63" t="s">
        <v>378</v>
      </c>
      <c r="B93" s="28"/>
      <c r="C93" s="29"/>
      <c r="D93" s="29"/>
      <c r="E93" s="1"/>
      <c r="F93" s="29" t="s">
        <v>376</v>
      </c>
      <c r="G93" s="64">
        <f>'прил 9'!R115</f>
        <v>1887.4</v>
      </c>
    </row>
    <row r="94" spans="1:7" s="110" customFormat="1" ht="12" hidden="1">
      <c r="A94" s="63" t="s">
        <v>379</v>
      </c>
      <c r="B94" s="28"/>
      <c r="C94" s="29"/>
      <c r="D94" s="29"/>
      <c r="E94" s="1"/>
      <c r="F94" s="29" t="s">
        <v>377</v>
      </c>
      <c r="G94" s="64">
        <f>'прил 9'!R116</f>
        <v>68</v>
      </c>
    </row>
    <row r="95" spans="1:7" s="110" customFormat="1" ht="12" hidden="1">
      <c r="A95" s="63" t="s">
        <v>36</v>
      </c>
      <c r="B95" s="28"/>
      <c r="C95" s="29"/>
      <c r="D95" s="29"/>
      <c r="E95" s="1"/>
      <c r="F95" s="29" t="s">
        <v>173</v>
      </c>
      <c r="G95" s="64">
        <f>'прил 9'!R117</f>
        <v>9</v>
      </c>
    </row>
    <row r="96" spans="1:7" s="101" customFormat="1" ht="24">
      <c r="A96" s="20" t="s">
        <v>257</v>
      </c>
      <c r="B96" s="28" t="s">
        <v>111</v>
      </c>
      <c r="C96" s="29" t="s">
        <v>116</v>
      </c>
      <c r="D96" s="29" t="s">
        <v>326</v>
      </c>
      <c r="E96" s="1" t="s">
        <v>353</v>
      </c>
      <c r="F96" s="29"/>
      <c r="G96" s="64">
        <f t="shared" ref="G96" si="43">G97+G102+G106+G109</f>
        <v>10700.099999999999</v>
      </c>
    </row>
    <row r="97" spans="1:7" s="101" customFormat="1" ht="36">
      <c r="A97" s="20" t="s">
        <v>118</v>
      </c>
      <c r="B97" s="28"/>
      <c r="C97" s="29"/>
      <c r="D97" s="29"/>
      <c r="E97" s="1"/>
      <c r="F97" s="29" t="s">
        <v>119</v>
      </c>
      <c r="G97" s="64">
        <f t="shared" ref="G97" si="44">G98</f>
        <v>10261.599999999999</v>
      </c>
    </row>
    <row r="98" spans="1:7" s="101" customFormat="1" ht="12">
      <c r="A98" s="20" t="s">
        <v>120</v>
      </c>
      <c r="B98" s="28"/>
      <c r="C98" s="29"/>
      <c r="D98" s="29"/>
      <c r="E98" s="1"/>
      <c r="F98" s="29" t="s">
        <v>121</v>
      </c>
      <c r="G98" s="64">
        <f t="shared" ref="G98" si="45">SUM(G99:G101)</f>
        <v>10261.599999999999</v>
      </c>
    </row>
    <row r="99" spans="1:7" s="110" customFormat="1" ht="12" hidden="1">
      <c r="A99" s="63" t="s">
        <v>380</v>
      </c>
      <c r="B99" s="28"/>
      <c r="C99" s="29"/>
      <c r="D99" s="29"/>
      <c r="E99" s="1"/>
      <c r="F99" s="29" t="s">
        <v>369</v>
      </c>
      <c r="G99" s="64">
        <f>'прил 9'!R623</f>
        <v>7842.4</v>
      </c>
    </row>
    <row r="100" spans="1:7" s="110" customFormat="1" ht="12" hidden="1">
      <c r="A100" s="63" t="s">
        <v>381</v>
      </c>
      <c r="B100" s="28"/>
      <c r="C100" s="29"/>
      <c r="D100" s="29"/>
      <c r="E100" s="1"/>
      <c r="F100" s="29" t="s">
        <v>371</v>
      </c>
      <c r="G100" s="64">
        <f>'прил 9'!R624</f>
        <v>75.2</v>
      </c>
    </row>
    <row r="101" spans="1:7" s="110" customFormat="1" ht="12" hidden="1">
      <c r="A101" s="63" t="s">
        <v>382</v>
      </c>
      <c r="B101" s="28"/>
      <c r="C101" s="29"/>
      <c r="D101" s="29"/>
      <c r="E101" s="1"/>
      <c r="F101" s="29" t="s">
        <v>370</v>
      </c>
      <c r="G101" s="64">
        <f>'прил 9'!R625</f>
        <v>2344</v>
      </c>
    </row>
    <row r="102" spans="1:7" s="101" customFormat="1" ht="12">
      <c r="A102" s="20" t="s">
        <v>132</v>
      </c>
      <c r="B102" s="28"/>
      <c r="C102" s="29"/>
      <c r="D102" s="29"/>
      <c r="E102" s="1"/>
      <c r="F102" s="29" t="s">
        <v>133</v>
      </c>
      <c r="G102" s="64">
        <f t="shared" ref="G102" si="46">G103</f>
        <v>438.5</v>
      </c>
    </row>
    <row r="103" spans="1:7" s="101" customFormat="1" ht="24">
      <c r="A103" s="20" t="s">
        <v>134</v>
      </c>
      <c r="B103" s="28"/>
      <c r="C103" s="29"/>
      <c r="D103" s="29"/>
      <c r="E103" s="1"/>
      <c r="F103" s="29" t="s">
        <v>135</v>
      </c>
      <c r="G103" s="64">
        <f t="shared" ref="G103" si="47">SUM(G104:G105)</f>
        <v>438.5</v>
      </c>
    </row>
    <row r="104" spans="1:7" s="110" customFormat="1" ht="12" hidden="1">
      <c r="A104" s="63" t="s">
        <v>374</v>
      </c>
      <c r="B104" s="28"/>
      <c r="C104" s="29"/>
      <c r="D104" s="29"/>
      <c r="E104" s="1"/>
      <c r="F104" s="29" t="s">
        <v>372</v>
      </c>
      <c r="G104" s="64">
        <f>'прил 9'!R628</f>
        <v>180.1</v>
      </c>
    </row>
    <row r="105" spans="1:7" s="110" customFormat="1" ht="12" hidden="1">
      <c r="A105" s="63" t="s">
        <v>375</v>
      </c>
      <c r="B105" s="28"/>
      <c r="C105" s="29"/>
      <c r="D105" s="29"/>
      <c r="E105" s="1"/>
      <c r="F105" s="29" t="s">
        <v>373</v>
      </c>
      <c r="G105" s="64">
        <f>'прил 9'!R629</f>
        <v>258.39999999999998</v>
      </c>
    </row>
    <row r="106" spans="1:7" s="101" customFormat="1" ht="12" hidden="1">
      <c r="A106" s="20" t="s">
        <v>165</v>
      </c>
      <c r="B106" s="28"/>
      <c r="C106" s="29"/>
      <c r="D106" s="29"/>
      <c r="E106" s="1"/>
      <c r="F106" s="29" t="s">
        <v>215</v>
      </c>
      <c r="G106" s="64">
        <f t="shared" ref="G106:G107" si="48">G107</f>
        <v>0</v>
      </c>
    </row>
    <row r="107" spans="1:7" s="101" customFormat="1" ht="12" hidden="1">
      <c r="A107" s="20" t="s">
        <v>166</v>
      </c>
      <c r="B107" s="28"/>
      <c r="C107" s="29"/>
      <c r="D107" s="29"/>
      <c r="E107" s="1"/>
      <c r="F107" s="29" t="s">
        <v>481</v>
      </c>
      <c r="G107" s="64">
        <f t="shared" si="48"/>
        <v>0</v>
      </c>
    </row>
    <row r="108" spans="1:7" s="110" customFormat="1" ht="24" hidden="1">
      <c r="A108" s="63" t="s">
        <v>175</v>
      </c>
      <c r="B108" s="28"/>
      <c r="C108" s="29"/>
      <c r="D108" s="29"/>
      <c r="E108" s="1"/>
      <c r="F108" s="29" t="s">
        <v>174</v>
      </c>
      <c r="G108" s="64"/>
    </row>
    <row r="109" spans="1:7" s="101" customFormat="1" ht="12" hidden="1">
      <c r="A109" s="20" t="s">
        <v>136</v>
      </c>
      <c r="B109" s="28"/>
      <c r="C109" s="29"/>
      <c r="D109" s="29"/>
      <c r="E109" s="1"/>
      <c r="F109" s="29" t="s">
        <v>137</v>
      </c>
      <c r="G109" s="64">
        <f t="shared" ref="G109" si="49">G110</f>
        <v>0</v>
      </c>
    </row>
    <row r="110" spans="1:7" s="101" customFormat="1" ht="12" hidden="1">
      <c r="A110" s="20" t="s">
        <v>138</v>
      </c>
      <c r="B110" s="28"/>
      <c r="C110" s="29"/>
      <c r="D110" s="29"/>
      <c r="E110" s="1"/>
      <c r="F110" s="29" t="s">
        <v>139</v>
      </c>
      <c r="G110" s="64">
        <f t="shared" ref="G110" si="50">SUM(G111:G113)</f>
        <v>0</v>
      </c>
    </row>
    <row r="111" spans="1:7" s="110" customFormat="1" ht="12" hidden="1">
      <c r="A111" s="63" t="s">
        <v>378</v>
      </c>
      <c r="B111" s="28"/>
      <c r="C111" s="29"/>
      <c r="D111" s="29"/>
      <c r="E111" s="1"/>
      <c r="F111" s="29" t="s">
        <v>376</v>
      </c>
      <c r="G111" s="64"/>
    </row>
    <row r="112" spans="1:7" s="110" customFormat="1" ht="12" hidden="1">
      <c r="A112" s="63" t="s">
        <v>379</v>
      </c>
      <c r="B112" s="28"/>
      <c r="C112" s="29"/>
      <c r="D112" s="29"/>
      <c r="E112" s="1"/>
      <c r="F112" s="29" t="s">
        <v>377</v>
      </c>
      <c r="G112" s="64"/>
    </row>
    <row r="113" spans="1:7" s="110" customFormat="1" ht="12" hidden="1">
      <c r="A113" s="63" t="s">
        <v>36</v>
      </c>
      <c r="B113" s="28"/>
      <c r="C113" s="29"/>
      <c r="D113" s="29"/>
      <c r="E113" s="1"/>
      <c r="F113" s="29" t="s">
        <v>173</v>
      </c>
      <c r="G113" s="64"/>
    </row>
    <row r="114" spans="1:7" s="101" customFormat="1" ht="24">
      <c r="A114" s="20" t="s">
        <v>321</v>
      </c>
      <c r="B114" s="28" t="s">
        <v>111</v>
      </c>
      <c r="C114" s="29" t="s">
        <v>116</v>
      </c>
      <c r="D114" s="29" t="s">
        <v>326</v>
      </c>
      <c r="E114" s="1" t="s">
        <v>366</v>
      </c>
      <c r="F114" s="29"/>
      <c r="G114" s="64">
        <f t="shared" ref="G114" si="51">G115+G120+G124+G127</f>
        <v>13547.800000000001</v>
      </c>
    </row>
    <row r="115" spans="1:7" s="101" customFormat="1" ht="36">
      <c r="A115" s="20" t="s">
        <v>118</v>
      </c>
      <c r="B115" s="28"/>
      <c r="C115" s="29"/>
      <c r="D115" s="29"/>
      <c r="E115" s="1"/>
      <c r="F115" s="29" t="s">
        <v>119</v>
      </c>
      <c r="G115" s="64">
        <f t="shared" ref="G115" si="52">G116</f>
        <v>12931.1</v>
      </c>
    </row>
    <row r="116" spans="1:7" s="101" customFormat="1" ht="12">
      <c r="A116" s="20" t="s">
        <v>120</v>
      </c>
      <c r="B116" s="28"/>
      <c r="C116" s="29"/>
      <c r="D116" s="29"/>
      <c r="E116" s="1"/>
      <c r="F116" s="29" t="s">
        <v>121</v>
      </c>
      <c r="G116" s="64">
        <f t="shared" ref="G116" si="53">SUM(G117:G119)</f>
        <v>12931.1</v>
      </c>
    </row>
    <row r="117" spans="1:7" s="110" customFormat="1" ht="12" hidden="1">
      <c r="A117" s="63" t="s">
        <v>380</v>
      </c>
      <c r="B117" s="28"/>
      <c r="C117" s="29"/>
      <c r="D117" s="29"/>
      <c r="E117" s="1"/>
      <c r="F117" s="29" t="s">
        <v>369</v>
      </c>
      <c r="G117" s="64">
        <f>'прил 9'!R1264</f>
        <v>9882.2999999999993</v>
      </c>
    </row>
    <row r="118" spans="1:7" s="110" customFormat="1" ht="12" hidden="1">
      <c r="A118" s="63" t="s">
        <v>381</v>
      </c>
      <c r="B118" s="28"/>
      <c r="C118" s="29"/>
      <c r="D118" s="29"/>
      <c r="E118" s="1"/>
      <c r="F118" s="29" t="s">
        <v>371</v>
      </c>
      <c r="G118" s="64">
        <f>'прил 9'!R1265</f>
        <v>93.7</v>
      </c>
    </row>
    <row r="119" spans="1:7" s="110" customFormat="1" ht="12" hidden="1">
      <c r="A119" s="63" t="s">
        <v>382</v>
      </c>
      <c r="B119" s="28"/>
      <c r="C119" s="29"/>
      <c r="D119" s="29"/>
      <c r="E119" s="1"/>
      <c r="F119" s="29" t="s">
        <v>370</v>
      </c>
      <c r="G119" s="64">
        <f>'прил 9'!R1266</f>
        <v>2955.1</v>
      </c>
    </row>
    <row r="120" spans="1:7" s="101" customFormat="1" ht="12">
      <c r="A120" s="20" t="s">
        <v>132</v>
      </c>
      <c r="B120" s="28"/>
      <c r="C120" s="29"/>
      <c r="D120" s="29"/>
      <c r="E120" s="1"/>
      <c r="F120" s="29" t="s">
        <v>133</v>
      </c>
      <c r="G120" s="64">
        <f t="shared" ref="G120" si="54">G121</f>
        <v>616.70000000000005</v>
      </c>
    </row>
    <row r="121" spans="1:7" s="101" customFormat="1" ht="24">
      <c r="A121" s="20" t="s">
        <v>134</v>
      </c>
      <c r="B121" s="28"/>
      <c r="C121" s="29"/>
      <c r="D121" s="29"/>
      <c r="E121" s="1"/>
      <c r="F121" s="29" t="s">
        <v>135</v>
      </c>
      <c r="G121" s="64">
        <f t="shared" ref="G121" si="55">SUM(G122:G123)</f>
        <v>616.70000000000005</v>
      </c>
    </row>
    <row r="122" spans="1:7" s="110" customFormat="1" ht="12" hidden="1">
      <c r="A122" s="63" t="s">
        <v>374</v>
      </c>
      <c r="B122" s="28"/>
      <c r="C122" s="29"/>
      <c r="D122" s="29"/>
      <c r="E122" s="1"/>
      <c r="F122" s="29" t="s">
        <v>372</v>
      </c>
      <c r="G122" s="64">
        <f>'прил 9'!R1269</f>
        <v>433.1</v>
      </c>
    </row>
    <row r="123" spans="1:7" s="110" customFormat="1" ht="12" hidden="1">
      <c r="A123" s="63" t="s">
        <v>375</v>
      </c>
      <c r="B123" s="28"/>
      <c r="C123" s="29"/>
      <c r="D123" s="29"/>
      <c r="E123" s="1"/>
      <c r="F123" s="29" t="s">
        <v>373</v>
      </c>
      <c r="G123" s="64">
        <f>'прил 9'!R1270</f>
        <v>183.6</v>
      </c>
    </row>
    <row r="124" spans="1:7" s="101" customFormat="1" ht="12" hidden="1">
      <c r="A124" s="20" t="s">
        <v>165</v>
      </c>
      <c r="B124" s="28"/>
      <c r="C124" s="29"/>
      <c r="D124" s="29"/>
      <c r="E124" s="1"/>
      <c r="F124" s="29" t="s">
        <v>215</v>
      </c>
      <c r="G124" s="64">
        <f t="shared" ref="G124:G125" si="56">G125</f>
        <v>0</v>
      </c>
    </row>
    <row r="125" spans="1:7" s="101" customFormat="1" ht="12" hidden="1">
      <c r="A125" s="20" t="s">
        <v>166</v>
      </c>
      <c r="B125" s="28"/>
      <c r="C125" s="29"/>
      <c r="D125" s="29"/>
      <c r="E125" s="1"/>
      <c r="F125" s="29" t="s">
        <v>481</v>
      </c>
      <c r="G125" s="64">
        <f t="shared" si="56"/>
        <v>0</v>
      </c>
    </row>
    <row r="126" spans="1:7" s="110" customFormat="1" ht="24" hidden="1">
      <c r="A126" s="63" t="s">
        <v>175</v>
      </c>
      <c r="B126" s="28"/>
      <c r="C126" s="29"/>
      <c r="D126" s="29"/>
      <c r="E126" s="1"/>
      <c r="F126" s="29" t="s">
        <v>174</v>
      </c>
      <c r="G126" s="64">
        <f>'прил 9'!R1273</f>
        <v>0</v>
      </c>
    </row>
    <row r="127" spans="1:7" s="101" customFormat="1" ht="12" hidden="1">
      <c r="A127" s="20" t="s">
        <v>136</v>
      </c>
      <c r="B127" s="28"/>
      <c r="C127" s="29"/>
      <c r="D127" s="29"/>
      <c r="E127" s="1"/>
      <c r="F127" s="29" t="s">
        <v>137</v>
      </c>
      <c r="G127" s="64">
        <f t="shared" ref="G127" si="57">G128</f>
        <v>0</v>
      </c>
    </row>
    <row r="128" spans="1:7" s="101" customFormat="1" ht="12" hidden="1">
      <c r="A128" s="20" t="s">
        <v>138</v>
      </c>
      <c r="B128" s="28"/>
      <c r="C128" s="29"/>
      <c r="D128" s="29"/>
      <c r="E128" s="1"/>
      <c r="F128" s="29" t="s">
        <v>139</v>
      </c>
      <c r="G128" s="64">
        <f t="shared" ref="G128" si="58">SUM(G129:G131)</f>
        <v>0</v>
      </c>
    </row>
    <row r="129" spans="1:7" s="110" customFormat="1" ht="12" hidden="1">
      <c r="A129" s="63" t="s">
        <v>378</v>
      </c>
      <c r="B129" s="28"/>
      <c r="C129" s="29"/>
      <c r="D129" s="29"/>
      <c r="E129" s="1"/>
      <c r="F129" s="29" t="s">
        <v>376</v>
      </c>
      <c r="G129" s="64"/>
    </row>
    <row r="130" spans="1:7" s="110" customFormat="1" ht="12" hidden="1">
      <c r="A130" s="63" t="s">
        <v>379</v>
      </c>
      <c r="B130" s="28"/>
      <c r="C130" s="29"/>
      <c r="D130" s="29"/>
      <c r="E130" s="1"/>
      <c r="F130" s="29" t="s">
        <v>377</v>
      </c>
      <c r="G130" s="64"/>
    </row>
    <row r="131" spans="1:7" s="110" customFormat="1" ht="12" hidden="1">
      <c r="A131" s="63" t="s">
        <v>36</v>
      </c>
      <c r="B131" s="28"/>
      <c r="C131" s="29"/>
      <c r="D131" s="29"/>
      <c r="E131" s="1"/>
      <c r="F131" s="29" t="s">
        <v>173</v>
      </c>
      <c r="G131" s="64"/>
    </row>
    <row r="132" spans="1:7" s="101" customFormat="1" ht="12">
      <c r="A132" s="20" t="s">
        <v>334</v>
      </c>
      <c r="B132" s="28" t="s">
        <v>111</v>
      </c>
      <c r="C132" s="29" t="s">
        <v>116</v>
      </c>
      <c r="D132" s="29" t="s">
        <v>326</v>
      </c>
      <c r="E132" s="1" t="s">
        <v>335</v>
      </c>
      <c r="F132" s="29"/>
      <c r="G132" s="64">
        <f t="shared" ref="G132:G134" si="59">G133</f>
        <v>1750</v>
      </c>
    </row>
    <row r="133" spans="1:7" s="101" customFormat="1" ht="12">
      <c r="A133" s="20" t="s">
        <v>132</v>
      </c>
      <c r="B133" s="28"/>
      <c r="C133" s="29"/>
      <c r="D133" s="29"/>
      <c r="E133" s="1"/>
      <c r="F133" s="29" t="s">
        <v>133</v>
      </c>
      <c r="G133" s="64">
        <f t="shared" si="59"/>
        <v>1750</v>
      </c>
    </row>
    <row r="134" spans="1:7" s="101" customFormat="1" ht="24">
      <c r="A134" s="20" t="s">
        <v>134</v>
      </c>
      <c r="B134" s="28"/>
      <c r="C134" s="29"/>
      <c r="D134" s="29"/>
      <c r="E134" s="1"/>
      <c r="F134" s="29" t="s">
        <v>135</v>
      </c>
      <c r="G134" s="64">
        <f t="shared" si="59"/>
        <v>1750</v>
      </c>
    </row>
    <row r="135" spans="1:7" s="110" customFormat="1" ht="12" hidden="1">
      <c r="A135" s="63" t="s">
        <v>470</v>
      </c>
      <c r="B135" s="28"/>
      <c r="C135" s="29"/>
      <c r="D135" s="29"/>
      <c r="E135" s="1"/>
      <c r="F135" s="29" t="s">
        <v>373</v>
      </c>
      <c r="G135" s="64">
        <f>'прил 9'!R191</f>
        <v>1750</v>
      </c>
    </row>
    <row r="136" spans="1:7" s="101" customFormat="1" ht="24">
      <c r="A136" s="20" t="s">
        <v>394</v>
      </c>
      <c r="B136" s="28" t="s">
        <v>111</v>
      </c>
      <c r="C136" s="29" t="s">
        <v>129</v>
      </c>
      <c r="D136" s="29" t="s">
        <v>326</v>
      </c>
      <c r="E136" s="1" t="s">
        <v>327</v>
      </c>
      <c r="F136" s="29"/>
      <c r="G136" s="64">
        <f t="shared" ref="G136" si="60">G137</f>
        <v>912.19999999999993</v>
      </c>
    </row>
    <row r="137" spans="1:7" s="101" customFormat="1" ht="12">
      <c r="A137" s="20" t="s">
        <v>334</v>
      </c>
      <c r="B137" s="28" t="s">
        <v>111</v>
      </c>
      <c r="C137" s="29" t="s">
        <v>129</v>
      </c>
      <c r="D137" s="29" t="s">
        <v>326</v>
      </c>
      <c r="E137" s="1" t="s">
        <v>335</v>
      </c>
      <c r="F137" s="29"/>
      <c r="G137" s="64">
        <f t="shared" ref="G137" si="61">G138+G141+G155+G160</f>
        <v>912.19999999999993</v>
      </c>
    </row>
    <row r="138" spans="1:7" s="101" customFormat="1" ht="36">
      <c r="A138" s="20" t="s">
        <v>118</v>
      </c>
      <c r="B138" s="28"/>
      <c r="C138" s="29"/>
      <c r="D138" s="29"/>
      <c r="E138" s="1"/>
      <c r="F138" s="29" t="s">
        <v>119</v>
      </c>
      <c r="G138" s="64">
        <f t="shared" ref="G138:G139" si="62">G139</f>
        <v>24.4</v>
      </c>
    </row>
    <row r="139" spans="1:7" s="101" customFormat="1" ht="12">
      <c r="A139" s="20" t="s">
        <v>120</v>
      </c>
      <c r="B139" s="28"/>
      <c r="C139" s="29"/>
      <c r="D139" s="29"/>
      <c r="E139" s="1"/>
      <c r="F139" s="29" t="s">
        <v>121</v>
      </c>
      <c r="G139" s="64">
        <f t="shared" si="62"/>
        <v>24.4</v>
      </c>
    </row>
    <row r="140" spans="1:7" s="110" customFormat="1" ht="12" hidden="1">
      <c r="A140" s="63" t="s">
        <v>471</v>
      </c>
      <c r="B140" s="28"/>
      <c r="C140" s="29"/>
      <c r="D140" s="29"/>
      <c r="E140" s="1"/>
      <c r="F140" s="29" t="s">
        <v>371</v>
      </c>
      <c r="G140" s="64">
        <f>'прил 9'!R196</f>
        <v>24.4</v>
      </c>
    </row>
    <row r="141" spans="1:7" s="101" customFormat="1" ht="12">
      <c r="A141" s="20" t="s">
        <v>132</v>
      </c>
      <c r="B141" s="28"/>
      <c r="C141" s="29"/>
      <c r="D141" s="29"/>
      <c r="E141" s="1"/>
      <c r="F141" s="29" t="s">
        <v>133</v>
      </c>
      <c r="G141" s="64">
        <f t="shared" ref="G141" si="63">G142</f>
        <v>460.9</v>
      </c>
    </row>
    <row r="142" spans="1:7" s="101" customFormat="1" ht="24">
      <c r="A142" s="20" t="s">
        <v>134</v>
      </c>
      <c r="B142" s="28"/>
      <c r="C142" s="29"/>
      <c r="D142" s="29"/>
      <c r="E142" s="1"/>
      <c r="F142" s="29" t="s">
        <v>135</v>
      </c>
      <c r="G142" s="64">
        <f t="shared" ref="G142" si="64">SUM(G143:G154)</f>
        <v>460.9</v>
      </c>
    </row>
    <row r="143" spans="1:7" s="40" customFormat="1" ht="12" hidden="1">
      <c r="A143" s="63" t="s">
        <v>472</v>
      </c>
      <c r="B143" s="28"/>
      <c r="C143" s="29"/>
      <c r="D143" s="29"/>
      <c r="E143" s="1"/>
      <c r="F143" s="29" t="s">
        <v>372</v>
      </c>
      <c r="G143" s="64">
        <f>'прил 9'!R200</f>
        <v>20.9</v>
      </c>
    </row>
    <row r="144" spans="1:7" s="40" customFormat="1" ht="12" hidden="1">
      <c r="A144" s="63" t="s">
        <v>710</v>
      </c>
      <c r="B144" s="28"/>
      <c r="C144" s="29"/>
      <c r="D144" s="29"/>
      <c r="E144" s="1"/>
      <c r="F144" s="29" t="s">
        <v>372</v>
      </c>
      <c r="G144" s="64">
        <f>'прил 9'!R387</f>
        <v>192</v>
      </c>
    </row>
    <row r="145" spans="1:7" s="40" customFormat="1" ht="12" hidden="1">
      <c r="A145" s="63" t="s">
        <v>473</v>
      </c>
      <c r="B145" s="28"/>
      <c r="C145" s="29"/>
      <c r="D145" s="29"/>
      <c r="E145" s="1"/>
      <c r="F145" s="29" t="s">
        <v>373</v>
      </c>
      <c r="G145" s="64">
        <f>'прил 9'!R201</f>
        <v>150</v>
      </c>
    </row>
    <row r="146" spans="1:7" s="40" customFormat="1" ht="12" hidden="1">
      <c r="A146" s="63" t="s">
        <v>171</v>
      </c>
      <c r="B146" s="28"/>
      <c r="C146" s="29"/>
      <c r="D146" s="29"/>
      <c r="E146" s="1"/>
      <c r="F146" s="29" t="s">
        <v>373</v>
      </c>
      <c r="G146" s="64">
        <f>'прил 9'!R203</f>
        <v>10</v>
      </c>
    </row>
    <row r="147" spans="1:7" s="40" customFormat="1" ht="12" hidden="1">
      <c r="A147" s="63"/>
      <c r="B147" s="28"/>
      <c r="C147" s="29"/>
      <c r="D147" s="29"/>
      <c r="E147" s="1"/>
      <c r="F147" s="29" t="s">
        <v>373</v>
      </c>
      <c r="G147" s="64">
        <f>'прил 9'!R208</f>
        <v>0</v>
      </c>
    </row>
    <row r="148" spans="1:7" s="40" customFormat="1" ht="12" hidden="1">
      <c r="A148" s="63" t="s">
        <v>474</v>
      </c>
      <c r="B148" s="28"/>
      <c r="C148" s="29"/>
      <c r="D148" s="29"/>
      <c r="E148" s="1"/>
      <c r="F148" s="29" t="s">
        <v>373</v>
      </c>
      <c r="G148" s="64">
        <f>'прил 9'!R209</f>
        <v>6</v>
      </c>
    </row>
    <row r="149" spans="1:7" s="40" customFormat="1" ht="12" hidden="1">
      <c r="A149" s="63" t="s">
        <v>479</v>
      </c>
      <c r="B149" s="28"/>
      <c r="C149" s="29"/>
      <c r="D149" s="29"/>
      <c r="E149" s="1"/>
      <c r="F149" s="29" t="s">
        <v>373</v>
      </c>
      <c r="G149" s="64">
        <f>'прил 9'!R204</f>
        <v>22</v>
      </c>
    </row>
    <row r="150" spans="1:7" s="40" customFormat="1" ht="12" hidden="1">
      <c r="A150" s="63" t="s">
        <v>478</v>
      </c>
      <c r="B150" s="28"/>
      <c r="C150" s="29"/>
      <c r="D150" s="29"/>
      <c r="E150" s="1"/>
      <c r="F150" s="29" t="s">
        <v>373</v>
      </c>
      <c r="G150" s="64">
        <f>'прил 9'!R205</f>
        <v>40</v>
      </c>
    </row>
    <row r="151" spans="1:7" s="40" customFormat="1" ht="12" hidden="1">
      <c r="A151" s="63"/>
      <c r="B151" s="28"/>
      <c r="C151" s="29"/>
      <c r="D151" s="29"/>
      <c r="E151" s="1"/>
      <c r="F151" s="29" t="s">
        <v>373</v>
      </c>
      <c r="G151" s="64"/>
    </row>
    <row r="152" spans="1:7" s="40" customFormat="1" ht="12" hidden="1">
      <c r="A152" s="63"/>
      <c r="B152" s="28"/>
      <c r="C152" s="29"/>
      <c r="D152" s="29"/>
      <c r="E152" s="1"/>
      <c r="F152" s="29" t="s">
        <v>373</v>
      </c>
      <c r="G152" s="64">
        <f>'прил 9'!R202</f>
        <v>0</v>
      </c>
    </row>
    <row r="153" spans="1:7" s="40" customFormat="1" ht="12" hidden="1">
      <c r="A153" s="63"/>
      <c r="B153" s="28"/>
      <c r="C153" s="29"/>
      <c r="D153" s="29"/>
      <c r="E153" s="1"/>
      <c r="F153" s="29" t="s">
        <v>373</v>
      </c>
      <c r="G153" s="64">
        <f>'прил 9'!R206</f>
        <v>0</v>
      </c>
    </row>
    <row r="154" spans="1:7" s="40" customFormat="1" ht="12" hidden="1">
      <c r="A154" s="63" t="s">
        <v>815</v>
      </c>
      <c r="B154" s="28"/>
      <c r="C154" s="29"/>
      <c r="D154" s="29"/>
      <c r="E154" s="1"/>
      <c r="F154" s="29" t="s">
        <v>373</v>
      </c>
      <c r="G154" s="64">
        <f>'прил 9'!R207</f>
        <v>20</v>
      </c>
    </row>
    <row r="155" spans="1:7" s="101" customFormat="1" ht="12">
      <c r="A155" s="20" t="s">
        <v>165</v>
      </c>
      <c r="B155" s="28"/>
      <c r="C155" s="29"/>
      <c r="D155" s="29"/>
      <c r="E155" s="1"/>
      <c r="F155" s="29" t="s">
        <v>215</v>
      </c>
      <c r="G155" s="64">
        <f t="shared" ref="G155" si="65">G156</f>
        <v>285</v>
      </c>
    </row>
    <row r="156" spans="1:7" s="101" customFormat="1" ht="12">
      <c r="A156" s="20" t="s">
        <v>172</v>
      </c>
      <c r="B156" s="28"/>
      <c r="C156" s="29"/>
      <c r="D156" s="29"/>
      <c r="E156" s="1"/>
      <c r="F156" s="29" t="s">
        <v>480</v>
      </c>
      <c r="G156" s="64">
        <f t="shared" ref="G156" si="66">SUM(G157:G159)</f>
        <v>285</v>
      </c>
    </row>
    <row r="157" spans="1:7" s="40" customFormat="1" ht="12" hidden="1">
      <c r="A157" s="63" t="s">
        <v>475</v>
      </c>
      <c r="B157" s="28"/>
      <c r="C157" s="29"/>
      <c r="D157" s="29"/>
      <c r="E157" s="1"/>
      <c r="F157" s="29" t="s">
        <v>480</v>
      </c>
      <c r="G157" s="64">
        <f>'прил 9'!R212</f>
        <v>100</v>
      </c>
    </row>
    <row r="158" spans="1:7" s="40" customFormat="1" ht="12" hidden="1">
      <c r="A158" s="63" t="s">
        <v>476</v>
      </c>
      <c r="B158" s="28"/>
      <c r="C158" s="29"/>
      <c r="D158" s="29"/>
      <c r="E158" s="1"/>
      <c r="F158" s="29" t="s">
        <v>480</v>
      </c>
      <c r="G158" s="64">
        <f>'прил 9'!R213</f>
        <v>85</v>
      </c>
    </row>
    <row r="159" spans="1:7" s="40" customFormat="1" ht="12" hidden="1">
      <c r="A159" s="63" t="s">
        <v>477</v>
      </c>
      <c r="B159" s="28"/>
      <c r="C159" s="29"/>
      <c r="D159" s="29"/>
      <c r="E159" s="1"/>
      <c r="F159" s="29" t="s">
        <v>480</v>
      </c>
      <c r="G159" s="64">
        <f>'прил 9'!R214</f>
        <v>100</v>
      </c>
    </row>
    <row r="160" spans="1:7" s="101" customFormat="1" ht="12">
      <c r="A160" s="20" t="s">
        <v>136</v>
      </c>
      <c r="B160" s="28"/>
      <c r="C160" s="29"/>
      <c r="D160" s="29"/>
      <c r="E160" s="1"/>
      <c r="F160" s="29" t="s">
        <v>137</v>
      </c>
      <c r="G160" s="64">
        <f t="shared" ref="G160" si="67">G161</f>
        <v>141.9</v>
      </c>
    </row>
    <row r="161" spans="1:7" s="101" customFormat="1" ht="12">
      <c r="A161" s="20" t="s">
        <v>138</v>
      </c>
      <c r="B161" s="28"/>
      <c r="C161" s="29"/>
      <c r="D161" s="29"/>
      <c r="E161" s="1"/>
      <c r="F161" s="29" t="s">
        <v>139</v>
      </c>
      <c r="G161" s="64">
        <f t="shared" ref="G161" si="68">SUM(G162:G163)</f>
        <v>141.9</v>
      </c>
    </row>
    <row r="162" spans="1:7" s="40" customFormat="1" ht="12" hidden="1">
      <c r="A162" s="63" t="s">
        <v>641</v>
      </c>
      <c r="B162" s="28"/>
      <c r="C162" s="29"/>
      <c r="D162" s="29"/>
      <c r="E162" s="1"/>
      <c r="F162" s="29" t="s">
        <v>173</v>
      </c>
      <c r="G162" s="64">
        <f>'прил 9'!R217</f>
        <v>0</v>
      </c>
    </row>
    <row r="163" spans="1:7" s="40" customFormat="1" ht="12" hidden="1">
      <c r="A163" s="63" t="s">
        <v>417</v>
      </c>
      <c r="B163" s="28"/>
      <c r="C163" s="29"/>
      <c r="D163" s="29"/>
      <c r="E163" s="1"/>
      <c r="F163" s="29" t="s">
        <v>173</v>
      </c>
      <c r="G163" s="64">
        <f>'прил 9'!R218</f>
        <v>141.9</v>
      </c>
    </row>
    <row r="164" spans="1:7" s="112" customFormat="1" ht="36">
      <c r="A164" s="111" t="s">
        <v>805</v>
      </c>
      <c r="B164" s="22" t="s">
        <v>113</v>
      </c>
      <c r="C164" s="23" t="s">
        <v>114</v>
      </c>
      <c r="D164" s="23" t="s">
        <v>326</v>
      </c>
      <c r="E164" s="24" t="s">
        <v>327</v>
      </c>
      <c r="F164" s="23"/>
      <c r="G164" s="84">
        <f>G165+G188+G207</f>
        <v>49112</v>
      </c>
    </row>
    <row r="165" spans="1:7" s="101" customFormat="1" ht="24">
      <c r="A165" s="20" t="s">
        <v>808</v>
      </c>
      <c r="B165" s="28" t="s">
        <v>113</v>
      </c>
      <c r="C165" s="29" t="s">
        <v>116</v>
      </c>
      <c r="D165" s="29" t="s">
        <v>326</v>
      </c>
      <c r="E165" s="1" t="s">
        <v>327</v>
      </c>
      <c r="F165" s="29"/>
      <c r="G165" s="64">
        <f t="shared" ref="G165" si="69">G166+G184</f>
        <v>9035.9</v>
      </c>
    </row>
    <row r="166" spans="1:7" s="101" customFormat="1" ht="24">
      <c r="A166" s="20" t="s">
        <v>149</v>
      </c>
      <c r="B166" s="28" t="s">
        <v>113</v>
      </c>
      <c r="C166" s="29" t="s">
        <v>116</v>
      </c>
      <c r="D166" s="29" t="s">
        <v>326</v>
      </c>
      <c r="E166" s="1" t="s">
        <v>331</v>
      </c>
      <c r="F166" s="29"/>
      <c r="G166" s="64">
        <f t="shared" ref="G166" si="70">G167+G172+G176+G179</f>
        <v>8034.4</v>
      </c>
    </row>
    <row r="167" spans="1:7" s="101" customFormat="1" ht="36">
      <c r="A167" s="20" t="s">
        <v>118</v>
      </c>
      <c r="B167" s="28"/>
      <c r="C167" s="29"/>
      <c r="D167" s="29"/>
      <c r="E167" s="1"/>
      <c r="F167" s="29" t="s">
        <v>119</v>
      </c>
      <c r="G167" s="64">
        <f t="shared" ref="G167" si="71">G168</f>
        <v>7670</v>
      </c>
    </row>
    <row r="168" spans="1:7" s="101" customFormat="1" ht="12">
      <c r="A168" s="20" t="s">
        <v>120</v>
      </c>
      <c r="B168" s="28"/>
      <c r="C168" s="29"/>
      <c r="D168" s="29"/>
      <c r="E168" s="1"/>
      <c r="F168" s="29" t="s">
        <v>121</v>
      </c>
      <c r="G168" s="64">
        <f t="shared" ref="G168" si="72">SUM(G169:G171)</f>
        <v>7670</v>
      </c>
    </row>
    <row r="169" spans="1:7" s="110" customFormat="1" ht="12" hidden="1">
      <c r="A169" s="63" t="s">
        <v>380</v>
      </c>
      <c r="B169" s="28"/>
      <c r="C169" s="29"/>
      <c r="D169" s="29"/>
      <c r="E169" s="1"/>
      <c r="F169" s="29" t="s">
        <v>369</v>
      </c>
      <c r="G169" s="64">
        <f>'прил 9'!R140</f>
        <v>5872.7</v>
      </c>
    </row>
    <row r="170" spans="1:7" s="110" customFormat="1" ht="12" hidden="1">
      <c r="A170" s="63" t="s">
        <v>381</v>
      </c>
      <c r="B170" s="28"/>
      <c r="C170" s="29"/>
      <c r="D170" s="29"/>
      <c r="E170" s="1"/>
      <c r="F170" s="29" t="s">
        <v>371</v>
      </c>
      <c r="G170" s="64">
        <f>'прил 9'!R141</f>
        <v>40.799999999999997</v>
      </c>
    </row>
    <row r="171" spans="1:7" s="110" customFormat="1" ht="12" hidden="1">
      <c r="A171" s="63" t="s">
        <v>382</v>
      </c>
      <c r="B171" s="28"/>
      <c r="C171" s="29"/>
      <c r="D171" s="29"/>
      <c r="E171" s="1"/>
      <c r="F171" s="29" t="s">
        <v>370</v>
      </c>
      <c r="G171" s="64">
        <f>'прил 9'!R142</f>
        <v>1756.5</v>
      </c>
    </row>
    <row r="172" spans="1:7" s="101" customFormat="1" ht="12">
      <c r="A172" s="20" t="s">
        <v>132</v>
      </c>
      <c r="B172" s="28"/>
      <c r="C172" s="29"/>
      <c r="D172" s="29"/>
      <c r="E172" s="1"/>
      <c r="F172" s="29" t="s">
        <v>133</v>
      </c>
      <c r="G172" s="64">
        <f t="shared" ref="G172" si="73">G173</f>
        <v>355.9</v>
      </c>
    </row>
    <row r="173" spans="1:7" s="101" customFormat="1" ht="24">
      <c r="A173" s="20" t="s">
        <v>134</v>
      </c>
      <c r="B173" s="28"/>
      <c r="C173" s="29"/>
      <c r="D173" s="29"/>
      <c r="E173" s="1"/>
      <c r="F173" s="29" t="s">
        <v>135</v>
      </c>
      <c r="G173" s="64">
        <f t="shared" ref="G173" si="74">SUM(G174:G175)</f>
        <v>355.9</v>
      </c>
    </row>
    <row r="174" spans="1:7" s="110" customFormat="1" ht="12" hidden="1">
      <c r="A174" s="63" t="s">
        <v>374</v>
      </c>
      <c r="B174" s="28"/>
      <c r="C174" s="29"/>
      <c r="D174" s="29"/>
      <c r="E174" s="1"/>
      <c r="F174" s="29" t="s">
        <v>372</v>
      </c>
      <c r="G174" s="64">
        <f>'прил 9'!R145</f>
        <v>209.8</v>
      </c>
    </row>
    <row r="175" spans="1:7" s="110" customFormat="1" ht="12" hidden="1">
      <c r="A175" s="63" t="s">
        <v>375</v>
      </c>
      <c r="B175" s="28"/>
      <c r="C175" s="29"/>
      <c r="D175" s="29"/>
      <c r="E175" s="1"/>
      <c r="F175" s="29" t="s">
        <v>373</v>
      </c>
      <c r="G175" s="64">
        <f>'прил 9'!R146</f>
        <v>146.1</v>
      </c>
    </row>
    <row r="176" spans="1:7" s="101" customFormat="1" ht="12" hidden="1">
      <c r="A176" s="20" t="s">
        <v>165</v>
      </c>
      <c r="B176" s="28"/>
      <c r="C176" s="29"/>
      <c r="D176" s="29"/>
      <c r="E176" s="1"/>
      <c r="F176" s="29" t="s">
        <v>215</v>
      </c>
      <c r="G176" s="64">
        <f t="shared" ref="G176:G177" si="75">G177</f>
        <v>0</v>
      </c>
    </row>
    <row r="177" spans="1:7" s="101" customFormat="1" ht="12" hidden="1">
      <c r="A177" s="20" t="s">
        <v>166</v>
      </c>
      <c r="B177" s="28"/>
      <c r="C177" s="29"/>
      <c r="D177" s="29"/>
      <c r="E177" s="1"/>
      <c r="F177" s="29" t="s">
        <v>481</v>
      </c>
      <c r="G177" s="64">
        <f t="shared" si="75"/>
        <v>0</v>
      </c>
    </row>
    <row r="178" spans="1:7" s="110" customFormat="1" ht="24" hidden="1">
      <c r="A178" s="63" t="s">
        <v>175</v>
      </c>
      <c r="B178" s="28"/>
      <c r="C178" s="29"/>
      <c r="D178" s="29"/>
      <c r="E178" s="1"/>
      <c r="F178" s="29" t="s">
        <v>174</v>
      </c>
      <c r="G178" s="64">
        <f>'прил 9'!R149</f>
        <v>0</v>
      </c>
    </row>
    <row r="179" spans="1:7" s="101" customFormat="1" ht="12">
      <c r="A179" s="20" t="s">
        <v>136</v>
      </c>
      <c r="B179" s="28"/>
      <c r="C179" s="29"/>
      <c r="D179" s="29"/>
      <c r="E179" s="1"/>
      <c r="F179" s="29" t="s">
        <v>137</v>
      </c>
      <c r="G179" s="64">
        <f t="shared" ref="G179" si="76">G180</f>
        <v>8.5</v>
      </c>
    </row>
    <row r="180" spans="1:7" s="101" customFormat="1" ht="12">
      <c r="A180" s="20" t="s">
        <v>138</v>
      </c>
      <c r="B180" s="28"/>
      <c r="C180" s="29"/>
      <c r="D180" s="29"/>
      <c r="E180" s="1"/>
      <c r="F180" s="29" t="s">
        <v>139</v>
      </c>
      <c r="G180" s="64">
        <f t="shared" ref="G180" si="77">SUM(G181:G183)</f>
        <v>8.5</v>
      </c>
    </row>
    <row r="181" spans="1:7" s="110" customFormat="1" ht="12" hidden="1">
      <c r="A181" s="63" t="s">
        <v>378</v>
      </c>
      <c r="B181" s="28"/>
      <c r="C181" s="29"/>
      <c r="D181" s="29"/>
      <c r="E181" s="1"/>
      <c r="F181" s="29" t="s">
        <v>376</v>
      </c>
      <c r="G181" s="64">
        <f>'прил 9'!R152</f>
        <v>6</v>
      </c>
    </row>
    <row r="182" spans="1:7" s="110" customFormat="1" ht="12" hidden="1">
      <c r="A182" s="63" t="s">
        <v>379</v>
      </c>
      <c r="B182" s="28"/>
      <c r="C182" s="29"/>
      <c r="D182" s="29"/>
      <c r="E182" s="1"/>
      <c r="F182" s="29" t="s">
        <v>377</v>
      </c>
      <c r="G182" s="64">
        <f>'прил 9'!R153</f>
        <v>2.5</v>
      </c>
    </row>
    <row r="183" spans="1:7" s="110" customFormat="1" ht="12" hidden="1">
      <c r="A183" s="63" t="s">
        <v>36</v>
      </c>
      <c r="B183" s="28"/>
      <c r="C183" s="29"/>
      <c r="D183" s="29"/>
      <c r="E183" s="1"/>
      <c r="F183" s="29" t="s">
        <v>173</v>
      </c>
      <c r="G183" s="64"/>
    </row>
    <row r="184" spans="1:7" s="101" customFormat="1" ht="12">
      <c r="A184" s="20" t="s">
        <v>334</v>
      </c>
      <c r="B184" s="28" t="s">
        <v>113</v>
      </c>
      <c r="C184" s="29" t="s">
        <v>116</v>
      </c>
      <c r="D184" s="29" t="s">
        <v>326</v>
      </c>
      <c r="E184" s="1" t="s">
        <v>335</v>
      </c>
      <c r="F184" s="29"/>
      <c r="G184" s="64">
        <f t="shared" ref="G184:G186" si="78">G185</f>
        <v>1001.5</v>
      </c>
    </row>
    <row r="185" spans="1:7" s="101" customFormat="1" ht="12">
      <c r="A185" s="20" t="s">
        <v>132</v>
      </c>
      <c r="B185" s="28"/>
      <c r="C185" s="29"/>
      <c r="D185" s="29"/>
      <c r="E185" s="1"/>
      <c r="F185" s="29" t="s">
        <v>133</v>
      </c>
      <c r="G185" s="64">
        <f t="shared" si="78"/>
        <v>1001.5</v>
      </c>
    </row>
    <row r="186" spans="1:7" s="101" customFormat="1" ht="24">
      <c r="A186" s="20" t="s">
        <v>134</v>
      </c>
      <c r="B186" s="28"/>
      <c r="C186" s="29"/>
      <c r="D186" s="29"/>
      <c r="E186" s="1"/>
      <c r="F186" s="29" t="s">
        <v>135</v>
      </c>
      <c r="G186" s="64">
        <f t="shared" si="78"/>
        <v>1001.5</v>
      </c>
    </row>
    <row r="187" spans="1:7" s="40" customFormat="1" ht="12" hidden="1">
      <c r="A187" s="63" t="s">
        <v>695</v>
      </c>
      <c r="B187" s="28"/>
      <c r="C187" s="29"/>
      <c r="D187" s="29"/>
      <c r="E187" s="1"/>
      <c r="F187" s="29" t="s">
        <v>372</v>
      </c>
      <c r="G187" s="64">
        <f>'прил 9'!R224</f>
        <v>1001.5</v>
      </c>
    </row>
    <row r="188" spans="1:7" s="112" customFormat="1" ht="36">
      <c r="A188" s="113" t="s">
        <v>809</v>
      </c>
      <c r="B188" s="28" t="s">
        <v>113</v>
      </c>
      <c r="C188" s="29" t="s">
        <v>129</v>
      </c>
      <c r="D188" s="29" t="s">
        <v>326</v>
      </c>
      <c r="E188" s="1" t="s">
        <v>327</v>
      </c>
      <c r="F188" s="29"/>
      <c r="G188" s="64">
        <f t="shared" ref="G188" si="79">G189</f>
        <v>10715.300000000001</v>
      </c>
    </row>
    <row r="189" spans="1:7" s="101" customFormat="1" ht="12">
      <c r="A189" s="79" t="s">
        <v>176</v>
      </c>
      <c r="B189" s="28" t="s">
        <v>113</v>
      </c>
      <c r="C189" s="29" t="s">
        <v>129</v>
      </c>
      <c r="D189" s="29" t="s">
        <v>326</v>
      </c>
      <c r="E189" s="1" t="s">
        <v>336</v>
      </c>
      <c r="F189" s="29"/>
      <c r="G189" s="64">
        <f>G190+G195+G199+G202</f>
        <v>10715.300000000001</v>
      </c>
    </row>
    <row r="190" spans="1:7" s="101" customFormat="1" ht="36">
      <c r="A190" s="20" t="s">
        <v>118</v>
      </c>
      <c r="B190" s="28"/>
      <c r="C190" s="29"/>
      <c r="D190" s="29"/>
      <c r="E190" s="1"/>
      <c r="F190" s="29" t="s">
        <v>119</v>
      </c>
      <c r="G190" s="64">
        <f>G191</f>
        <v>9894</v>
      </c>
    </row>
    <row r="191" spans="1:7" s="101" customFormat="1" ht="12">
      <c r="A191" s="20" t="s">
        <v>633</v>
      </c>
      <c r="B191" s="28"/>
      <c r="C191" s="29"/>
      <c r="D191" s="29"/>
      <c r="E191" s="1"/>
      <c r="F191" s="29" t="s">
        <v>64</v>
      </c>
      <c r="G191" s="64">
        <f>G192+G193+G194</f>
        <v>9894</v>
      </c>
    </row>
    <row r="192" spans="1:7" s="101" customFormat="1" ht="12" hidden="1">
      <c r="A192" s="63" t="s">
        <v>380</v>
      </c>
      <c r="B192" s="28"/>
      <c r="C192" s="29"/>
      <c r="D192" s="29"/>
      <c r="E192" s="1"/>
      <c r="F192" s="29" t="s">
        <v>384</v>
      </c>
      <c r="G192" s="64">
        <f>'прил 9'!R228</f>
        <v>7592.3</v>
      </c>
    </row>
    <row r="193" spans="1:7" s="101" customFormat="1" ht="12" hidden="1">
      <c r="A193" s="63" t="s">
        <v>381</v>
      </c>
      <c r="B193" s="28"/>
      <c r="C193" s="29"/>
      <c r="D193" s="29"/>
      <c r="E193" s="1"/>
      <c r="F193" s="29" t="s">
        <v>385</v>
      </c>
      <c r="G193" s="64">
        <f>'прил 9'!R229</f>
        <v>8.8000000000000007</v>
      </c>
    </row>
    <row r="194" spans="1:7" s="101" customFormat="1" ht="12" hidden="1">
      <c r="A194" s="63" t="s">
        <v>382</v>
      </c>
      <c r="B194" s="28"/>
      <c r="C194" s="29"/>
      <c r="D194" s="29"/>
      <c r="E194" s="1"/>
      <c r="F194" s="29" t="s">
        <v>386</v>
      </c>
      <c r="G194" s="64">
        <f>'прил 9'!R230</f>
        <v>2292.9</v>
      </c>
    </row>
    <row r="195" spans="1:7" s="101" customFormat="1" ht="12">
      <c r="A195" s="20" t="s">
        <v>132</v>
      </c>
      <c r="B195" s="28"/>
      <c r="C195" s="29"/>
      <c r="D195" s="29"/>
      <c r="E195" s="1"/>
      <c r="F195" s="29" t="s">
        <v>133</v>
      </c>
      <c r="G195" s="64">
        <f>G196</f>
        <v>812.6</v>
      </c>
    </row>
    <row r="196" spans="1:7" s="101" customFormat="1" ht="24">
      <c r="A196" s="20" t="s">
        <v>134</v>
      </c>
      <c r="B196" s="28"/>
      <c r="C196" s="29"/>
      <c r="D196" s="29"/>
      <c r="E196" s="1"/>
      <c r="F196" s="29" t="s">
        <v>135</v>
      </c>
      <c r="G196" s="64">
        <f>G197+G198</f>
        <v>812.6</v>
      </c>
    </row>
    <row r="197" spans="1:7" s="101" customFormat="1" ht="12" hidden="1">
      <c r="A197" s="63" t="s">
        <v>374</v>
      </c>
      <c r="B197" s="28"/>
      <c r="C197" s="29"/>
      <c r="D197" s="29"/>
      <c r="E197" s="1"/>
      <c r="F197" s="29" t="s">
        <v>372</v>
      </c>
      <c r="G197" s="64">
        <f>'прил 9'!R233</f>
        <v>454.6</v>
      </c>
    </row>
    <row r="198" spans="1:7" s="101" customFormat="1" ht="12" hidden="1">
      <c r="A198" s="63" t="s">
        <v>375</v>
      </c>
      <c r="B198" s="28"/>
      <c r="C198" s="29"/>
      <c r="D198" s="29"/>
      <c r="E198" s="1"/>
      <c r="F198" s="29" t="s">
        <v>373</v>
      </c>
      <c r="G198" s="64">
        <f>'прил 9'!R234</f>
        <v>358</v>
      </c>
    </row>
    <row r="199" spans="1:7" s="101" customFormat="1" ht="12" hidden="1">
      <c r="A199" s="20" t="s">
        <v>165</v>
      </c>
      <c r="B199" s="28"/>
      <c r="C199" s="29"/>
      <c r="D199" s="29"/>
      <c r="E199" s="1"/>
      <c r="F199" s="29" t="s">
        <v>215</v>
      </c>
      <c r="G199" s="64">
        <f t="shared" ref="G199:G200" si="80">G200</f>
        <v>0</v>
      </c>
    </row>
    <row r="200" spans="1:7" s="101" customFormat="1" ht="12" hidden="1">
      <c r="A200" s="20" t="s">
        <v>166</v>
      </c>
      <c r="B200" s="28"/>
      <c r="C200" s="29"/>
      <c r="D200" s="29"/>
      <c r="E200" s="1"/>
      <c r="F200" s="29" t="s">
        <v>481</v>
      </c>
      <c r="G200" s="64">
        <f t="shared" si="80"/>
        <v>0</v>
      </c>
    </row>
    <row r="201" spans="1:7" s="101" customFormat="1" ht="24" hidden="1">
      <c r="A201" s="63" t="s">
        <v>175</v>
      </c>
      <c r="B201" s="28"/>
      <c r="C201" s="29"/>
      <c r="D201" s="29"/>
      <c r="E201" s="1"/>
      <c r="F201" s="29" t="s">
        <v>174</v>
      </c>
      <c r="G201" s="64"/>
    </row>
    <row r="202" spans="1:7" s="101" customFormat="1" ht="12">
      <c r="A202" s="20" t="s">
        <v>136</v>
      </c>
      <c r="B202" s="28"/>
      <c r="C202" s="29"/>
      <c r="D202" s="29"/>
      <c r="E202" s="1"/>
      <c r="F202" s="29" t="s">
        <v>137</v>
      </c>
      <c r="G202" s="64">
        <f t="shared" ref="G202" si="81">G203</f>
        <v>8.6999999999999993</v>
      </c>
    </row>
    <row r="203" spans="1:7" s="101" customFormat="1" ht="12">
      <c r="A203" s="20" t="s">
        <v>138</v>
      </c>
      <c r="B203" s="28"/>
      <c r="C203" s="29"/>
      <c r="D203" s="29"/>
      <c r="E203" s="1"/>
      <c r="F203" s="29" t="s">
        <v>139</v>
      </c>
      <c r="G203" s="64">
        <f t="shared" ref="G203" si="82">SUM(G204:G206)</f>
        <v>8.6999999999999993</v>
      </c>
    </row>
    <row r="204" spans="1:7" s="101" customFormat="1" ht="12" hidden="1">
      <c r="A204" s="63" t="s">
        <v>378</v>
      </c>
      <c r="B204" s="28"/>
      <c r="C204" s="29"/>
      <c r="D204" s="29"/>
      <c r="E204" s="1"/>
      <c r="F204" s="29" t="s">
        <v>376</v>
      </c>
      <c r="G204" s="64">
        <f>'прил 9'!R237</f>
        <v>8.6999999999999993</v>
      </c>
    </row>
    <row r="205" spans="1:7" s="101" customFormat="1" ht="12" hidden="1">
      <c r="A205" s="63" t="s">
        <v>379</v>
      </c>
      <c r="B205" s="28"/>
      <c r="C205" s="29"/>
      <c r="D205" s="29"/>
      <c r="E205" s="1"/>
      <c r="F205" s="29" t="s">
        <v>377</v>
      </c>
      <c r="G205" s="64">
        <f>'прил 9'!R238</f>
        <v>0</v>
      </c>
    </row>
    <row r="206" spans="1:7" s="101" customFormat="1" ht="12" hidden="1">
      <c r="A206" s="63" t="s">
        <v>36</v>
      </c>
      <c r="B206" s="28"/>
      <c r="C206" s="29"/>
      <c r="D206" s="29"/>
      <c r="E206" s="1"/>
      <c r="F206" s="29" t="s">
        <v>173</v>
      </c>
      <c r="G206" s="64"/>
    </row>
    <row r="207" spans="1:7" s="112" customFormat="1" ht="24">
      <c r="A207" s="20" t="s">
        <v>395</v>
      </c>
      <c r="B207" s="28" t="s">
        <v>113</v>
      </c>
      <c r="C207" s="29" t="s">
        <v>131</v>
      </c>
      <c r="D207" s="29" t="s">
        <v>326</v>
      </c>
      <c r="E207" s="1" t="s">
        <v>327</v>
      </c>
      <c r="F207" s="29"/>
      <c r="G207" s="64">
        <f t="shared" ref="G207:G209" si="83">G208</f>
        <v>29360.799999999999</v>
      </c>
    </row>
    <row r="208" spans="1:7">
      <c r="A208" s="82" t="s">
        <v>224</v>
      </c>
      <c r="B208" s="114" t="s">
        <v>113</v>
      </c>
      <c r="C208" s="115" t="s">
        <v>131</v>
      </c>
      <c r="D208" s="115" t="s">
        <v>326</v>
      </c>
      <c r="E208" s="116" t="s">
        <v>343</v>
      </c>
      <c r="F208" s="115"/>
      <c r="G208" s="117">
        <f t="shared" si="83"/>
        <v>29360.799999999999</v>
      </c>
    </row>
    <row r="209" spans="1:7" s="101" customFormat="1" ht="12">
      <c r="A209" s="20" t="s">
        <v>225</v>
      </c>
      <c r="B209" s="28"/>
      <c r="C209" s="29"/>
      <c r="D209" s="29"/>
      <c r="E209" s="1"/>
      <c r="F209" s="29" t="s">
        <v>482</v>
      </c>
      <c r="G209" s="64">
        <f t="shared" si="83"/>
        <v>29360.799999999999</v>
      </c>
    </row>
    <row r="210" spans="1:7" s="101" customFormat="1" ht="12">
      <c r="A210" s="20" t="s">
        <v>224</v>
      </c>
      <c r="B210" s="28"/>
      <c r="C210" s="29"/>
      <c r="D210" s="29"/>
      <c r="E210" s="1"/>
      <c r="F210" s="29" t="s">
        <v>483</v>
      </c>
      <c r="G210" s="64">
        <f>'прил 9'!R377</f>
        <v>29360.799999999999</v>
      </c>
    </row>
    <row r="211" spans="1:7" s="118" customFormat="1" ht="24">
      <c r="A211" s="108" t="s">
        <v>436</v>
      </c>
      <c r="B211" s="22" t="s">
        <v>123</v>
      </c>
      <c r="C211" s="23" t="s">
        <v>114</v>
      </c>
      <c r="D211" s="23" t="s">
        <v>326</v>
      </c>
      <c r="E211" s="24" t="s">
        <v>327</v>
      </c>
      <c r="F211" s="23"/>
      <c r="G211" s="84">
        <f t="shared" ref="G211:G213" si="84">G212</f>
        <v>9622.7000000000007</v>
      </c>
    </row>
    <row r="212" spans="1:7">
      <c r="A212" s="20" t="s">
        <v>334</v>
      </c>
      <c r="B212" s="114" t="s">
        <v>123</v>
      </c>
      <c r="C212" s="115" t="s">
        <v>114</v>
      </c>
      <c r="D212" s="115" t="s">
        <v>326</v>
      </c>
      <c r="E212" s="116" t="s">
        <v>335</v>
      </c>
      <c r="F212" s="115"/>
      <c r="G212" s="117">
        <f t="shared" si="84"/>
        <v>9622.7000000000007</v>
      </c>
    </row>
    <row r="213" spans="1:7" s="101" customFormat="1" ht="12">
      <c r="A213" s="20" t="s">
        <v>132</v>
      </c>
      <c r="B213" s="28"/>
      <c r="C213" s="29"/>
      <c r="D213" s="29"/>
      <c r="E213" s="1"/>
      <c r="F213" s="29" t="s">
        <v>133</v>
      </c>
      <c r="G213" s="64">
        <f t="shared" si="84"/>
        <v>9622.7000000000007</v>
      </c>
    </row>
    <row r="214" spans="1:7" s="101" customFormat="1" ht="24">
      <c r="A214" s="20" t="s">
        <v>134</v>
      </c>
      <c r="B214" s="28"/>
      <c r="C214" s="29"/>
      <c r="D214" s="29"/>
      <c r="E214" s="1"/>
      <c r="F214" s="29" t="s">
        <v>135</v>
      </c>
      <c r="G214" s="64">
        <f>SUM(G215:G226)</f>
        <v>9622.7000000000007</v>
      </c>
    </row>
    <row r="215" spans="1:7" s="40" customFormat="1" ht="12" hidden="1">
      <c r="A215" s="63" t="str">
        <f>'прил 9'!A506</f>
        <v>Выкуп жилых помещений в жилых домах, признанных аварийными и подлежащими сносу</v>
      </c>
      <c r="B215" s="28"/>
      <c r="C215" s="29"/>
      <c r="D215" s="29"/>
      <c r="E215" s="1"/>
      <c r="F215" s="29" t="s">
        <v>373</v>
      </c>
      <c r="G215" s="64">
        <f>'прил 9'!R506</f>
        <v>268.7</v>
      </c>
    </row>
    <row r="216" spans="1:7" s="40" customFormat="1" ht="12" hidden="1">
      <c r="A216" s="63" t="str">
        <f>'прил 9'!A393</f>
        <v>Проведение кадастровых работ</v>
      </c>
      <c r="B216" s="28"/>
      <c r="C216" s="29"/>
      <c r="D216" s="29"/>
      <c r="E216" s="1"/>
      <c r="F216" s="29" t="s">
        <v>373</v>
      </c>
      <c r="G216" s="64">
        <f>'прил 9'!R393</f>
        <v>250</v>
      </c>
    </row>
    <row r="217" spans="1:7" s="40" customFormat="1" ht="12" hidden="1">
      <c r="A217" s="63" t="str">
        <f>'прил 9'!A394</f>
        <v>размещение информационных статей</v>
      </c>
      <c r="B217" s="28"/>
      <c r="C217" s="29"/>
      <c r="D217" s="29"/>
      <c r="E217" s="1"/>
      <c r="F217" s="29" t="s">
        <v>373</v>
      </c>
      <c r="G217" s="64">
        <f>'прил 9'!R394</f>
        <v>7.3</v>
      </c>
    </row>
    <row r="218" spans="1:7" s="40" customFormat="1" ht="12" hidden="1">
      <c r="A218" s="63" t="str">
        <f>'прил 9'!A395</f>
        <v>оформление свидетельства о наследовании выморочного имущества</v>
      </c>
      <c r="B218" s="28"/>
      <c r="C218" s="29"/>
      <c r="D218" s="29"/>
      <c r="E218" s="1"/>
      <c r="F218" s="29" t="s">
        <v>373</v>
      </c>
      <c r="G218" s="64">
        <f>'прил 9'!R395</f>
        <v>7.6</v>
      </c>
    </row>
    <row r="219" spans="1:7" s="40" customFormat="1" ht="12" hidden="1">
      <c r="A219" s="63" t="str">
        <f>'прил 9'!A396</f>
        <v>оценка движимого и недвижимого имущества и размещ информ в СМИ</v>
      </c>
      <c r="B219" s="28"/>
      <c r="C219" s="29"/>
      <c r="D219" s="29"/>
      <c r="E219" s="1"/>
      <c r="F219" s="29" t="s">
        <v>373</v>
      </c>
      <c r="G219" s="64">
        <f>'прил 9'!R396</f>
        <v>64</v>
      </c>
    </row>
    <row r="220" spans="1:7" s="40" customFormat="1" ht="12" hidden="1">
      <c r="A220" s="63" t="str">
        <f>'прил 9'!A397</f>
        <v>оценка земельных участков</v>
      </c>
      <c r="B220" s="28"/>
      <c r="C220" s="29"/>
      <c r="D220" s="29"/>
      <c r="E220" s="1"/>
      <c r="F220" s="29" t="s">
        <v>373</v>
      </c>
      <c r="G220" s="64">
        <f>'прил 9'!R397</f>
        <v>30</v>
      </c>
    </row>
    <row r="221" spans="1:7" s="40" customFormat="1" ht="12" hidden="1">
      <c r="A221" s="63" t="str">
        <f>'прил 9'!A398</f>
        <v>содержание муниципального имущества казны (нежилой фонд)</v>
      </c>
      <c r="B221" s="28"/>
      <c r="C221" s="29"/>
      <c r="D221" s="29"/>
      <c r="E221" s="1"/>
      <c r="F221" s="29" t="s">
        <v>373</v>
      </c>
      <c r="G221" s="64">
        <f>'прил 9'!R398</f>
        <v>2190.4</v>
      </c>
    </row>
    <row r="222" spans="1:7" s="40" customFormat="1" ht="12" hidden="1">
      <c r="A222" s="63" t="str">
        <f>'прил 9'!A399</f>
        <v>содержание свободного муниципального жилищного фонда (жилой фонд)</v>
      </c>
      <c r="B222" s="28"/>
      <c r="C222" s="29"/>
      <c r="D222" s="29"/>
      <c r="E222" s="1"/>
      <c r="F222" s="29" t="s">
        <v>373</v>
      </c>
      <c r="G222" s="64">
        <f>'прил 9'!R399</f>
        <v>1745.6</v>
      </c>
    </row>
    <row r="223" spans="1:7" s="40" customFormat="1" ht="12" hidden="1">
      <c r="A223" s="63" t="str">
        <f>'прил 9'!A400</f>
        <v>взнос на капитальный ремонт общего имущества многоквартирных домов</v>
      </c>
      <c r="B223" s="28"/>
      <c r="C223" s="29"/>
      <c r="D223" s="29"/>
      <c r="E223" s="1"/>
      <c r="F223" s="29" t="s">
        <v>373</v>
      </c>
      <c r="G223" s="64">
        <f>'прил 9'!R400</f>
        <v>3338.1</v>
      </c>
    </row>
    <row r="224" spans="1:7" s="40" customFormat="1" ht="24" hidden="1">
      <c r="A224" s="63" t="str">
        <f>'прил 9'!A401</f>
        <v>ведение учета платы за найм жилых помещений, обновление программного продукта "Контур ЖКХ"</v>
      </c>
      <c r="B224" s="28"/>
      <c r="C224" s="29"/>
      <c r="D224" s="29"/>
      <c r="E224" s="1"/>
      <c r="F224" s="29" t="s">
        <v>373</v>
      </c>
      <c r="G224" s="64">
        <f>'прил 9'!R401</f>
        <v>41.6</v>
      </c>
    </row>
    <row r="225" spans="1:7" s="40" customFormat="1" ht="12" hidden="1">
      <c r="A225" s="63" t="str">
        <f>'прил 9'!A402</f>
        <v>Ремонт электрики и вентиляции (ул. им. Дыбцына, д. 16, кв. 37)</v>
      </c>
      <c r="B225" s="28"/>
      <c r="C225" s="29"/>
      <c r="D225" s="29"/>
      <c r="E225" s="1"/>
      <c r="F225" s="29" t="s">
        <v>373</v>
      </c>
      <c r="G225" s="64">
        <f>'прил 9'!R402</f>
        <v>15</v>
      </c>
    </row>
    <row r="226" spans="1:7" s="40" customFormat="1" ht="12" hidden="1">
      <c r="A226" s="63" t="str">
        <f>'прил 9'!A403</f>
        <v>Охрана зданий, не переданных в пользование юридическим и физическим лицам</v>
      </c>
      <c r="B226" s="28"/>
      <c r="C226" s="29"/>
      <c r="D226" s="29"/>
      <c r="E226" s="1"/>
      <c r="F226" s="29" t="s">
        <v>373</v>
      </c>
      <c r="G226" s="64">
        <f>'прил 9'!R403</f>
        <v>1664.4</v>
      </c>
    </row>
    <row r="227" spans="1:7" ht="24">
      <c r="A227" s="119" t="s">
        <v>298</v>
      </c>
      <c r="B227" s="22" t="s">
        <v>142</v>
      </c>
      <c r="C227" s="23" t="s">
        <v>114</v>
      </c>
      <c r="D227" s="23" t="s">
        <v>326</v>
      </c>
      <c r="E227" s="24" t="s">
        <v>327</v>
      </c>
      <c r="F227" s="23"/>
      <c r="G227" s="84">
        <f t="shared" ref="G227" si="85">G228+G233</f>
        <v>160</v>
      </c>
    </row>
    <row r="228" spans="1:7" s="120" customFormat="1" ht="24">
      <c r="A228" s="20" t="s">
        <v>401</v>
      </c>
      <c r="B228" s="28" t="s">
        <v>142</v>
      </c>
      <c r="C228" s="29" t="s">
        <v>116</v>
      </c>
      <c r="D228" s="29" t="s">
        <v>326</v>
      </c>
      <c r="E228" s="1" t="s">
        <v>327</v>
      </c>
      <c r="F228" s="29"/>
      <c r="G228" s="64">
        <f t="shared" ref="G228:G231" si="86">G229</f>
        <v>60</v>
      </c>
    </row>
    <row r="229" spans="1:7" ht="24">
      <c r="A229" s="20" t="s">
        <v>337</v>
      </c>
      <c r="B229" s="114" t="s">
        <v>142</v>
      </c>
      <c r="C229" s="115" t="s">
        <v>116</v>
      </c>
      <c r="D229" s="115" t="s">
        <v>326</v>
      </c>
      <c r="E229" s="116" t="s">
        <v>338</v>
      </c>
      <c r="F229" s="115"/>
      <c r="G229" s="117">
        <f t="shared" si="86"/>
        <v>60</v>
      </c>
    </row>
    <row r="230" spans="1:7" s="101" customFormat="1" ht="12">
      <c r="A230" s="20" t="s">
        <v>132</v>
      </c>
      <c r="B230" s="28"/>
      <c r="C230" s="29"/>
      <c r="D230" s="29"/>
      <c r="E230" s="1"/>
      <c r="F230" s="29" t="s">
        <v>133</v>
      </c>
      <c r="G230" s="64">
        <f t="shared" si="86"/>
        <v>60</v>
      </c>
    </row>
    <row r="231" spans="1:7" s="101" customFormat="1" ht="24">
      <c r="A231" s="20" t="s">
        <v>134</v>
      </c>
      <c r="B231" s="28"/>
      <c r="C231" s="29"/>
      <c r="D231" s="29"/>
      <c r="E231" s="1"/>
      <c r="F231" s="29" t="s">
        <v>135</v>
      </c>
      <c r="G231" s="64">
        <f t="shared" si="86"/>
        <v>60</v>
      </c>
    </row>
    <row r="232" spans="1:7" s="40" customFormat="1" ht="12" hidden="1">
      <c r="A232" s="63" t="s">
        <v>203</v>
      </c>
      <c r="B232" s="28"/>
      <c r="C232" s="29"/>
      <c r="D232" s="29"/>
      <c r="E232" s="1"/>
      <c r="F232" s="29" t="s">
        <v>373</v>
      </c>
      <c r="G232" s="64">
        <f>'прил 9'!R337</f>
        <v>60</v>
      </c>
    </row>
    <row r="233" spans="1:7" s="120" customFormat="1" ht="24">
      <c r="A233" s="20" t="s">
        <v>402</v>
      </c>
      <c r="B233" s="28" t="s">
        <v>142</v>
      </c>
      <c r="C233" s="29" t="s">
        <v>131</v>
      </c>
      <c r="D233" s="29" t="s">
        <v>326</v>
      </c>
      <c r="E233" s="1" t="s">
        <v>327</v>
      </c>
      <c r="F233" s="29"/>
      <c r="G233" s="64">
        <f t="shared" ref="G233" si="87">G234+G244</f>
        <v>100</v>
      </c>
    </row>
    <row r="234" spans="1:7" s="101" customFormat="1" ht="48" hidden="1">
      <c r="A234" s="20" t="s">
        <v>725</v>
      </c>
      <c r="B234" s="28" t="s">
        <v>142</v>
      </c>
      <c r="C234" s="29" t="s">
        <v>131</v>
      </c>
      <c r="D234" s="29" t="s">
        <v>326</v>
      </c>
      <c r="E234" s="1" t="s">
        <v>724</v>
      </c>
      <c r="F234" s="29"/>
      <c r="G234" s="64">
        <f t="shared" ref="G234" si="88">G235+G239</f>
        <v>0</v>
      </c>
    </row>
    <row r="235" spans="1:7" s="101" customFormat="1" ht="12" hidden="1">
      <c r="A235" s="20" t="s">
        <v>132</v>
      </c>
      <c r="B235" s="28"/>
      <c r="C235" s="29"/>
      <c r="D235" s="29"/>
      <c r="E235" s="1"/>
      <c r="F235" s="29" t="s">
        <v>133</v>
      </c>
      <c r="G235" s="64"/>
    </row>
    <row r="236" spans="1:7" s="101" customFormat="1" ht="24" hidden="1">
      <c r="A236" s="20" t="s">
        <v>134</v>
      </c>
      <c r="B236" s="28"/>
      <c r="C236" s="29"/>
      <c r="D236" s="29"/>
      <c r="E236" s="1"/>
      <c r="F236" s="29" t="s">
        <v>135</v>
      </c>
      <c r="G236" s="64"/>
    </row>
    <row r="237" spans="1:7" s="40" customFormat="1" ht="12" hidden="1">
      <c r="A237" s="63"/>
      <c r="B237" s="28"/>
      <c r="C237" s="29"/>
      <c r="D237" s="29"/>
      <c r="E237" s="1"/>
      <c r="F237" s="29" t="s">
        <v>373</v>
      </c>
      <c r="G237" s="64"/>
    </row>
    <row r="238" spans="1:7" s="40" customFormat="1" ht="12" hidden="1">
      <c r="A238" s="63"/>
      <c r="B238" s="28"/>
      <c r="C238" s="29"/>
      <c r="D238" s="29"/>
      <c r="E238" s="1"/>
      <c r="F238" s="29" t="s">
        <v>373</v>
      </c>
      <c r="G238" s="64"/>
    </row>
    <row r="239" spans="1:7" s="101" customFormat="1" ht="12" hidden="1">
      <c r="A239" s="20" t="s">
        <v>136</v>
      </c>
      <c r="B239" s="28"/>
      <c r="C239" s="29"/>
      <c r="D239" s="29"/>
      <c r="E239" s="1"/>
      <c r="F239" s="29" t="s">
        <v>137</v>
      </c>
      <c r="G239" s="64">
        <f t="shared" ref="G239" si="89">G240</f>
        <v>0</v>
      </c>
    </row>
    <row r="240" spans="1:7" s="101" customFormat="1" ht="24" hidden="1">
      <c r="A240" s="20" t="s">
        <v>383</v>
      </c>
      <c r="B240" s="28"/>
      <c r="C240" s="29"/>
      <c r="D240" s="29"/>
      <c r="E240" s="1"/>
      <c r="F240" s="29" t="s">
        <v>164</v>
      </c>
      <c r="G240" s="64">
        <f t="shared" ref="G240" si="90">SUM(G241:G243)</f>
        <v>0</v>
      </c>
    </row>
    <row r="241" spans="1:7" s="40" customFormat="1" ht="24" hidden="1">
      <c r="A241" s="63" t="s">
        <v>610</v>
      </c>
      <c r="B241" s="28"/>
      <c r="C241" s="29"/>
      <c r="D241" s="29"/>
      <c r="E241" s="1"/>
      <c r="F241" s="29" t="s">
        <v>164</v>
      </c>
      <c r="G241" s="64">
        <f>'прил 9'!R353</f>
        <v>0</v>
      </c>
    </row>
    <row r="242" spans="1:7" s="40" customFormat="1" ht="12" hidden="1">
      <c r="A242" s="63"/>
      <c r="B242" s="28"/>
      <c r="C242" s="29"/>
      <c r="D242" s="29"/>
      <c r="E242" s="1"/>
      <c r="F242" s="29"/>
      <c r="G242" s="64"/>
    </row>
    <row r="243" spans="1:7" s="40" customFormat="1" ht="12" hidden="1">
      <c r="A243" s="63"/>
      <c r="B243" s="28"/>
      <c r="C243" s="29"/>
      <c r="D243" s="29"/>
      <c r="E243" s="1"/>
      <c r="F243" s="29"/>
      <c r="G243" s="64"/>
    </row>
    <row r="244" spans="1:7" s="101" customFormat="1" ht="12">
      <c r="A244" s="20" t="s">
        <v>205</v>
      </c>
      <c r="B244" s="28" t="s">
        <v>142</v>
      </c>
      <c r="C244" s="29" t="s">
        <v>131</v>
      </c>
      <c r="D244" s="29" t="s">
        <v>326</v>
      </c>
      <c r="E244" s="1" t="s">
        <v>340</v>
      </c>
      <c r="F244" s="29"/>
      <c r="G244" s="64">
        <f t="shared" ref="G244" si="91">G245+G249</f>
        <v>100</v>
      </c>
    </row>
    <row r="245" spans="1:7" s="101" customFormat="1" ht="12" hidden="1">
      <c r="A245" s="20" t="s">
        <v>132</v>
      </c>
      <c r="B245" s="28"/>
      <c r="C245" s="29"/>
      <c r="D245" s="29"/>
      <c r="E245" s="1"/>
      <c r="F245" s="29" t="s">
        <v>133</v>
      </c>
      <c r="G245" s="64">
        <f t="shared" ref="G245" si="92">G246</f>
        <v>0</v>
      </c>
    </row>
    <row r="246" spans="1:7" s="101" customFormat="1" ht="24" hidden="1">
      <c r="A246" s="20" t="s">
        <v>134</v>
      </c>
      <c r="B246" s="28"/>
      <c r="C246" s="29"/>
      <c r="D246" s="29"/>
      <c r="E246" s="1"/>
      <c r="F246" s="29" t="s">
        <v>135</v>
      </c>
      <c r="G246" s="64">
        <f t="shared" ref="G246" si="93">SUM(G247:G248)</f>
        <v>0</v>
      </c>
    </row>
    <row r="247" spans="1:7" s="40" customFormat="1" ht="24" hidden="1">
      <c r="A247" s="63" t="s">
        <v>608</v>
      </c>
      <c r="B247" s="28"/>
      <c r="C247" s="29"/>
      <c r="D247" s="29"/>
      <c r="E247" s="1"/>
      <c r="F247" s="29" t="s">
        <v>373</v>
      </c>
      <c r="G247" s="64">
        <f>'прил 9'!R343</f>
        <v>0</v>
      </c>
    </row>
    <row r="248" spans="1:7" s="40" customFormat="1" ht="24" hidden="1">
      <c r="A248" s="63" t="s">
        <v>609</v>
      </c>
      <c r="B248" s="28"/>
      <c r="C248" s="29"/>
      <c r="D248" s="29"/>
      <c r="E248" s="1"/>
      <c r="F248" s="29" t="s">
        <v>373</v>
      </c>
      <c r="G248" s="64">
        <f>'прил 9'!R342</f>
        <v>0</v>
      </c>
    </row>
    <row r="249" spans="1:7" s="101" customFormat="1" ht="12">
      <c r="A249" s="20" t="s">
        <v>136</v>
      </c>
      <c r="B249" s="28"/>
      <c r="C249" s="29"/>
      <c r="D249" s="29"/>
      <c r="E249" s="1"/>
      <c r="F249" s="29" t="s">
        <v>137</v>
      </c>
      <c r="G249" s="64">
        <f t="shared" ref="G249" si="94">G250</f>
        <v>100</v>
      </c>
    </row>
    <row r="250" spans="1:7" s="101" customFormat="1" ht="24">
      <c r="A250" s="20" t="s">
        <v>383</v>
      </c>
      <c r="B250" s="28"/>
      <c r="C250" s="29"/>
      <c r="D250" s="29"/>
      <c r="E250" s="1"/>
      <c r="F250" s="29" t="s">
        <v>164</v>
      </c>
      <c r="G250" s="64">
        <f>G251</f>
        <v>100</v>
      </c>
    </row>
    <row r="251" spans="1:7" s="40" customFormat="1" ht="24" hidden="1">
      <c r="A251" s="63" t="str">
        <f>'прил 9'!A346</f>
        <v>предоставление субсидий на поддержку и развитие СМП и среднего предпринимательства, занимающихся социально-значимыми видами деятельности</v>
      </c>
      <c r="B251" s="28"/>
      <c r="C251" s="29"/>
      <c r="D251" s="29"/>
      <c r="E251" s="1"/>
      <c r="F251" s="29" t="s">
        <v>807</v>
      </c>
      <c r="G251" s="64">
        <f>'прил 9'!R346</f>
        <v>100</v>
      </c>
    </row>
    <row r="252" spans="1:7" ht="24">
      <c r="A252" s="121" t="s">
        <v>259</v>
      </c>
      <c r="B252" s="22" t="s">
        <v>247</v>
      </c>
      <c r="C252" s="23" t="s">
        <v>114</v>
      </c>
      <c r="D252" s="23" t="s">
        <v>326</v>
      </c>
      <c r="E252" s="24" t="s">
        <v>327</v>
      </c>
      <c r="F252" s="23"/>
      <c r="G252" s="84">
        <f t="shared" ref="G252:G256" si="95">G253</f>
        <v>25.900000000000002</v>
      </c>
    </row>
    <row r="253" spans="1:7" s="101" customFormat="1" ht="12">
      <c r="A253" s="79" t="s">
        <v>334</v>
      </c>
      <c r="B253" s="28" t="s">
        <v>247</v>
      </c>
      <c r="C253" s="29" t="s">
        <v>114</v>
      </c>
      <c r="D253" s="29" t="s">
        <v>326</v>
      </c>
      <c r="E253" s="1" t="s">
        <v>335</v>
      </c>
      <c r="F253" s="29"/>
      <c r="G253" s="64">
        <f>G256+G254</f>
        <v>25.900000000000002</v>
      </c>
    </row>
    <row r="254" spans="1:7" s="101" customFormat="1" ht="12">
      <c r="A254" s="20" t="s">
        <v>132</v>
      </c>
      <c r="B254" s="28"/>
      <c r="C254" s="29"/>
      <c r="D254" s="29"/>
      <c r="E254" s="1"/>
      <c r="F254" s="29" t="s">
        <v>133</v>
      </c>
      <c r="G254" s="64">
        <f t="shared" ref="G254" si="96">G255</f>
        <v>7.3</v>
      </c>
    </row>
    <row r="255" spans="1:7" s="101" customFormat="1" ht="24">
      <c r="A255" s="20" t="s">
        <v>134</v>
      </c>
      <c r="B255" s="28"/>
      <c r="C255" s="29"/>
      <c r="D255" s="29"/>
      <c r="E255" s="1"/>
      <c r="F255" s="29" t="s">
        <v>135</v>
      </c>
      <c r="G255" s="64">
        <f>'прил 9'!R242</f>
        <v>7.3</v>
      </c>
    </row>
    <row r="256" spans="1:7" s="101" customFormat="1" ht="12">
      <c r="A256" s="20" t="s">
        <v>165</v>
      </c>
      <c r="B256" s="28"/>
      <c r="C256" s="29"/>
      <c r="D256" s="29"/>
      <c r="E256" s="1"/>
      <c r="F256" s="29" t="s">
        <v>215</v>
      </c>
      <c r="G256" s="64">
        <f t="shared" si="95"/>
        <v>18.600000000000001</v>
      </c>
    </row>
    <row r="257" spans="1:7" s="101" customFormat="1" ht="12">
      <c r="A257" s="20" t="s">
        <v>172</v>
      </c>
      <c r="B257" s="28"/>
      <c r="C257" s="29"/>
      <c r="D257" s="29"/>
      <c r="E257" s="1"/>
      <c r="F257" s="29" t="s">
        <v>480</v>
      </c>
      <c r="G257" s="64">
        <f>'прил 9'!R244</f>
        <v>18.600000000000001</v>
      </c>
    </row>
    <row r="258" spans="1:7" ht="36">
      <c r="A258" s="121" t="s">
        <v>437</v>
      </c>
      <c r="B258" s="22" t="s">
        <v>148</v>
      </c>
      <c r="C258" s="23" t="s">
        <v>114</v>
      </c>
      <c r="D258" s="23" t="s">
        <v>326</v>
      </c>
      <c r="E258" s="24" t="s">
        <v>327</v>
      </c>
      <c r="F258" s="23"/>
      <c r="G258" s="84">
        <f t="shared" ref="G258" si="97">G259+G264</f>
        <v>68.599999999999994</v>
      </c>
    </row>
    <row r="259" spans="1:7" s="110" customFormat="1" ht="12">
      <c r="A259" s="122" t="s">
        <v>438</v>
      </c>
      <c r="B259" s="28" t="s">
        <v>148</v>
      </c>
      <c r="C259" s="29" t="s">
        <v>116</v>
      </c>
      <c r="D259" s="29" t="s">
        <v>326</v>
      </c>
      <c r="E259" s="1" t="s">
        <v>327</v>
      </c>
      <c r="F259" s="29"/>
      <c r="G259" s="64">
        <f t="shared" ref="G259:G262" si="98">G260</f>
        <v>20</v>
      </c>
    </row>
    <row r="260" spans="1:7" s="101" customFormat="1" ht="60">
      <c r="A260" s="20" t="s">
        <v>727</v>
      </c>
      <c r="B260" s="28" t="s">
        <v>148</v>
      </c>
      <c r="C260" s="29" t="s">
        <v>116</v>
      </c>
      <c r="D260" s="29" t="s">
        <v>326</v>
      </c>
      <c r="E260" s="1" t="s">
        <v>726</v>
      </c>
      <c r="F260" s="29"/>
      <c r="G260" s="64">
        <f t="shared" si="98"/>
        <v>20</v>
      </c>
    </row>
    <row r="261" spans="1:7" s="101" customFormat="1" ht="12">
      <c r="A261" s="20" t="s">
        <v>136</v>
      </c>
      <c r="B261" s="28"/>
      <c r="C261" s="29"/>
      <c r="D261" s="29"/>
      <c r="E261" s="1"/>
      <c r="F261" s="29" t="s">
        <v>178</v>
      </c>
      <c r="G261" s="64">
        <f t="shared" si="98"/>
        <v>20</v>
      </c>
    </row>
    <row r="262" spans="1:7" s="101" customFormat="1" ht="24">
      <c r="A262" s="20" t="s">
        <v>383</v>
      </c>
      <c r="B262" s="28"/>
      <c r="C262" s="29"/>
      <c r="D262" s="29"/>
      <c r="E262" s="1"/>
      <c r="F262" s="29" t="s">
        <v>183</v>
      </c>
      <c r="G262" s="64">
        <f t="shared" si="98"/>
        <v>20</v>
      </c>
    </row>
    <row r="263" spans="1:7" s="40" customFormat="1" ht="24" hidden="1">
      <c r="A263" s="63" t="s">
        <v>490</v>
      </c>
      <c r="B263" s="28"/>
      <c r="C263" s="29"/>
      <c r="D263" s="29"/>
      <c r="E263" s="1"/>
      <c r="F263" s="29" t="s">
        <v>816</v>
      </c>
      <c r="G263" s="64">
        <f>'прил 9'!R250</f>
        <v>20</v>
      </c>
    </row>
    <row r="264" spans="1:7" s="110" customFormat="1" ht="12">
      <c r="A264" s="122" t="s">
        <v>439</v>
      </c>
      <c r="B264" s="28" t="s">
        <v>148</v>
      </c>
      <c r="C264" s="29" t="s">
        <v>129</v>
      </c>
      <c r="D264" s="29" t="s">
        <v>326</v>
      </c>
      <c r="E264" s="1" t="s">
        <v>327</v>
      </c>
      <c r="F264" s="29"/>
      <c r="G264" s="64">
        <f t="shared" ref="G264" si="99">G269+G274+G265</f>
        <v>48.599999999999994</v>
      </c>
    </row>
    <row r="265" spans="1:7" s="101" customFormat="1" ht="12" hidden="1">
      <c r="A265" s="20" t="s">
        <v>741</v>
      </c>
      <c r="B265" s="28" t="s">
        <v>148</v>
      </c>
      <c r="C265" s="29" t="s">
        <v>129</v>
      </c>
      <c r="D265" s="29" t="s">
        <v>326</v>
      </c>
      <c r="E265" s="1" t="s">
        <v>739</v>
      </c>
      <c r="F265" s="29"/>
      <c r="G265" s="64">
        <f t="shared" ref="G265:G267" si="100">G266</f>
        <v>0</v>
      </c>
    </row>
    <row r="266" spans="1:7" s="101" customFormat="1" ht="12" hidden="1">
      <c r="A266" s="20" t="s">
        <v>136</v>
      </c>
      <c r="B266" s="28"/>
      <c r="C266" s="29"/>
      <c r="D266" s="29"/>
      <c r="E266" s="1"/>
      <c r="F266" s="29" t="s">
        <v>178</v>
      </c>
      <c r="G266" s="64">
        <f t="shared" si="100"/>
        <v>0</v>
      </c>
    </row>
    <row r="267" spans="1:7" s="101" customFormat="1" ht="24" hidden="1">
      <c r="A267" s="20" t="s">
        <v>383</v>
      </c>
      <c r="B267" s="28"/>
      <c r="C267" s="29"/>
      <c r="D267" s="29"/>
      <c r="E267" s="1"/>
      <c r="F267" s="29" t="s">
        <v>183</v>
      </c>
      <c r="G267" s="64">
        <f t="shared" si="100"/>
        <v>0</v>
      </c>
    </row>
    <row r="268" spans="1:7" s="40" customFormat="1" ht="24" hidden="1">
      <c r="A268" s="63" t="s">
        <v>489</v>
      </c>
      <c r="B268" s="28"/>
      <c r="C268" s="29"/>
      <c r="D268" s="29"/>
      <c r="E268" s="1"/>
      <c r="F268" s="29" t="s">
        <v>816</v>
      </c>
      <c r="G268" s="64">
        <f>'прил 9'!R255</f>
        <v>0</v>
      </c>
    </row>
    <row r="269" spans="1:7" s="101" customFormat="1" ht="60">
      <c r="A269" s="20" t="s">
        <v>440</v>
      </c>
      <c r="B269" s="28" t="s">
        <v>148</v>
      </c>
      <c r="C269" s="29" t="s">
        <v>129</v>
      </c>
      <c r="D269" s="29" t="s">
        <v>326</v>
      </c>
      <c r="E269" s="1" t="s">
        <v>243</v>
      </c>
      <c r="F269" s="29"/>
      <c r="G269" s="64">
        <f t="shared" ref="G269:G276" si="101">G270</f>
        <v>45.599999999999994</v>
      </c>
    </row>
    <row r="270" spans="1:7" s="101" customFormat="1" ht="12">
      <c r="A270" s="20" t="s">
        <v>136</v>
      </c>
      <c r="B270" s="28"/>
      <c r="C270" s="29"/>
      <c r="D270" s="29"/>
      <c r="E270" s="1"/>
      <c r="F270" s="29" t="s">
        <v>178</v>
      </c>
      <c r="G270" s="64">
        <f t="shared" si="101"/>
        <v>45.599999999999994</v>
      </c>
    </row>
    <row r="271" spans="1:7" s="101" customFormat="1" ht="24">
      <c r="A271" s="20" t="s">
        <v>383</v>
      </c>
      <c r="B271" s="28"/>
      <c r="C271" s="29"/>
      <c r="D271" s="29"/>
      <c r="E271" s="1"/>
      <c r="F271" s="29" t="s">
        <v>183</v>
      </c>
      <c r="G271" s="64">
        <f>G272+G273</f>
        <v>45.599999999999994</v>
      </c>
    </row>
    <row r="272" spans="1:7" s="40" customFormat="1" ht="24" hidden="1">
      <c r="A272" s="63" t="s">
        <v>860</v>
      </c>
      <c r="B272" s="28"/>
      <c r="C272" s="29"/>
      <c r="D272" s="29"/>
      <c r="E272" s="1"/>
      <c r="F272" s="29" t="s">
        <v>816</v>
      </c>
      <c r="G272" s="64">
        <f>'прил 9'!R259</f>
        <v>15.2</v>
      </c>
    </row>
    <row r="273" spans="1:7" s="40" customFormat="1" ht="24" hidden="1">
      <c r="A273" s="63" t="s">
        <v>861</v>
      </c>
      <c r="B273" s="28"/>
      <c r="C273" s="29"/>
      <c r="D273" s="29"/>
      <c r="E273" s="1"/>
      <c r="F273" s="29" t="s">
        <v>816</v>
      </c>
      <c r="G273" s="64">
        <f>'прил 9'!R260</f>
        <v>30.4</v>
      </c>
    </row>
    <row r="274" spans="1:7" s="101" customFormat="1" ht="12">
      <c r="A274" s="79" t="s">
        <v>334</v>
      </c>
      <c r="B274" s="28" t="s">
        <v>148</v>
      </c>
      <c r="C274" s="29" t="s">
        <v>129</v>
      </c>
      <c r="D274" s="29" t="s">
        <v>326</v>
      </c>
      <c r="E274" s="1" t="s">
        <v>335</v>
      </c>
      <c r="F274" s="29"/>
      <c r="G274" s="64">
        <f t="shared" si="101"/>
        <v>3</v>
      </c>
    </row>
    <row r="275" spans="1:7" s="101" customFormat="1" ht="12">
      <c r="A275" s="20" t="s">
        <v>132</v>
      </c>
      <c r="B275" s="28"/>
      <c r="C275" s="29"/>
      <c r="D275" s="29"/>
      <c r="E275" s="1"/>
      <c r="F275" s="29" t="s">
        <v>133</v>
      </c>
      <c r="G275" s="64">
        <f t="shared" si="101"/>
        <v>3</v>
      </c>
    </row>
    <row r="276" spans="1:7" s="101" customFormat="1" ht="24">
      <c r="A276" s="20" t="s">
        <v>134</v>
      </c>
      <c r="B276" s="28"/>
      <c r="C276" s="29"/>
      <c r="D276" s="29"/>
      <c r="E276" s="1"/>
      <c r="F276" s="29" t="s">
        <v>135</v>
      </c>
      <c r="G276" s="64">
        <f t="shared" si="101"/>
        <v>3</v>
      </c>
    </row>
    <row r="277" spans="1:7" s="40" customFormat="1" ht="24" hidden="1">
      <c r="A277" s="63" t="s">
        <v>736</v>
      </c>
      <c r="B277" s="28"/>
      <c r="C277" s="29"/>
      <c r="D277" s="29"/>
      <c r="E277" s="1"/>
      <c r="F277" s="29" t="s">
        <v>373</v>
      </c>
      <c r="G277" s="64">
        <f>'прил 9'!R264</f>
        <v>3</v>
      </c>
    </row>
    <row r="278" spans="1:7" s="99" customFormat="1" ht="24" hidden="1">
      <c r="A278" s="119" t="s">
        <v>441</v>
      </c>
      <c r="B278" s="22" t="s">
        <v>153</v>
      </c>
      <c r="C278" s="23" t="s">
        <v>114</v>
      </c>
      <c r="D278" s="23" t="s">
        <v>326</v>
      </c>
      <c r="E278" s="24" t="s">
        <v>327</v>
      </c>
      <c r="F278" s="23"/>
      <c r="G278" s="84">
        <f t="shared" ref="G278:G281" si="102">G279</f>
        <v>0</v>
      </c>
    </row>
    <row r="279" spans="1:7" s="101" customFormat="1" ht="12" hidden="1">
      <c r="A279" s="79" t="s">
        <v>176</v>
      </c>
      <c r="B279" s="28" t="s">
        <v>153</v>
      </c>
      <c r="C279" s="29" t="s">
        <v>114</v>
      </c>
      <c r="D279" s="29" t="s">
        <v>326</v>
      </c>
      <c r="E279" s="1" t="s">
        <v>336</v>
      </c>
      <c r="F279" s="29"/>
      <c r="G279" s="64">
        <f t="shared" si="102"/>
        <v>0</v>
      </c>
    </row>
    <row r="280" spans="1:7" s="101" customFormat="1" ht="24" hidden="1">
      <c r="A280" s="20" t="s">
        <v>177</v>
      </c>
      <c r="B280" s="28"/>
      <c r="C280" s="29"/>
      <c r="D280" s="29"/>
      <c r="E280" s="1"/>
      <c r="F280" s="29" t="s">
        <v>178</v>
      </c>
      <c r="G280" s="64">
        <f t="shared" si="102"/>
        <v>0</v>
      </c>
    </row>
    <row r="281" spans="1:7" s="101" customFormat="1" ht="12" hidden="1">
      <c r="A281" s="20" t="s">
        <v>179</v>
      </c>
      <c r="B281" s="28"/>
      <c r="C281" s="29"/>
      <c r="D281" s="29"/>
      <c r="E281" s="1"/>
      <c r="F281" s="29" t="s">
        <v>180</v>
      </c>
      <c r="G281" s="64">
        <f t="shared" si="102"/>
        <v>0</v>
      </c>
    </row>
    <row r="282" spans="1:7" s="110" customFormat="1" ht="12" hidden="1">
      <c r="A282" s="20" t="s">
        <v>289</v>
      </c>
      <c r="B282" s="28"/>
      <c r="C282" s="29"/>
      <c r="D282" s="29"/>
      <c r="E282" s="1"/>
      <c r="F282" s="29" t="s">
        <v>290</v>
      </c>
      <c r="G282" s="64">
        <f t="shared" ref="G282" si="103">SUM(G283:G288)</f>
        <v>0</v>
      </c>
    </row>
    <row r="283" spans="1:7" s="110" customFormat="1" ht="12" hidden="1">
      <c r="A283" s="63" t="s">
        <v>698</v>
      </c>
      <c r="B283" s="28"/>
      <c r="C283" s="29"/>
      <c r="D283" s="29"/>
      <c r="E283" s="1"/>
      <c r="F283" s="29"/>
      <c r="G283" s="64">
        <f>'прил 9'!R694</f>
        <v>0</v>
      </c>
    </row>
    <row r="284" spans="1:7" s="110" customFormat="1" ht="12" hidden="1">
      <c r="A284" s="63" t="s">
        <v>491</v>
      </c>
      <c r="B284" s="28"/>
      <c r="C284" s="29"/>
      <c r="D284" s="29"/>
      <c r="E284" s="1"/>
      <c r="F284" s="29"/>
      <c r="G284" s="64">
        <f>'прил 9'!R693</f>
        <v>0</v>
      </c>
    </row>
    <row r="285" spans="1:7" s="110" customFormat="1" ht="12" hidden="1">
      <c r="A285" s="63" t="s">
        <v>493</v>
      </c>
      <c r="B285" s="28"/>
      <c r="C285" s="29"/>
      <c r="D285" s="29"/>
      <c r="E285" s="1"/>
      <c r="F285" s="29"/>
      <c r="G285" s="64">
        <f>'прил 9'!R818</f>
        <v>0</v>
      </c>
    </row>
    <row r="286" spans="1:7" s="110" customFormat="1" ht="12" hidden="1">
      <c r="A286" s="63" t="s">
        <v>492</v>
      </c>
      <c r="B286" s="28"/>
      <c r="C286" s="29"/>
      <c r="D286" s="29"/>
      <c r="E286" s="1"/>
      <c r="F286" s="29"/>
      <c r="G286" s="64">
        <f>'прил 9'!R821</f>
        <v>0</v>
      </c>
    </row>
    <row r="287" spans="1:7" s="110" customFormat="1" ht="24" hidden="1">
      <c r="A287" s="63" t="s">
        <v>494</v>
      </c>
      <c r="B287" s="28"/>
      <c r="C287" s="29"/>
      <c r="D287" s="29"/>
      <c r="E287" s="1"/>
      <c r="F287" s="29"/>
      <c r="G287" s="64">
        <f>'прил 9'!R819</f>
        <v>0</v>
      </c>
    </row>
    <row r="288" spans="1:7" s="110" customFormat="1" ht="24" hidden="1">
      <c r="A288" s="63" t="s">
        <v>495</v>
      </c>
      <c r="B288" s="28"/>
      <c r="C288" s="29"/>
      <c r="D288" s="29"/>
      <c r="E288" s="1"/>
      <c r="F288" s="29"/>
      <c r="G288" s="64">
        <f>'прил 9'!R820</f>
        <v>0</v>
      </c>
    </row>
    <row r="289" spans="1:7" s="99" customFormat="1" ht="24">
      <c r="A289" s="119" t="s">
        <v>442</v>
      </c>
      <c r="B289" s="22" t="s">
        <v>237</v>
      </c>
      <c r="C289" s="23" t="s">
        <v>114</v>
      </c>
      <c r="D289" s="23" t="s">
        <v>326</v>
      </c>
      <c r="E289" s="24" t="s">
        <v>327</v>
      </c>
      <c r="F289" s="23"/>
      <c r="G289" s="84">
        <f>G290+G317+G330+G361</f>
        <v>654226.6</v>
      </c>
    </row>
    <row r="290" spans="1:7" s="99" customFormat="1">
      <c r="A290" s="122" t="s">
        <v>443</v>
      </c>
      <c r="B290" s="28" t="s">
        <v>237</v>
      </c>
      <c r="C290" s="29" t="s">
        <v>116</v>
      </c>
      <c r="D290" s="29" t="s">
        <v>326</v>
      </c>
      <c r="E290" s="1" t="s">
        <v>327</v>
      </c>
      <c r="F290" s="29"/>
      <c r="G290" s="64">
        <f t="shared" ref="G290" si="104">G291</f>
        <v>366</v>
      </c>
    </row>
    <row r="291" spans="1:7" s="101" customFormat="1" ht="12">
      <c r="A291" s="79" t="s">
        <v>278</v>
      </c>
      <c r="B291" s="28" t="s">
        <v>237</v>
      </c>
      <c r="C291" s="29" t="s">
        <v>116</v>
      </c>
      <c r="D291" s="29" t="s">
        <v>326</v>
      </c>
      <c r="E291" s="1" t="s">
        <v>354</v>
      </c>
      <c r="F291" s="29"/>
      <c r="G291" s="64">
        <f t="shared" ref="G291" si="105">G292+G297</f>
        <v>366</v>
      </c>
    </row>
    <row r="292" spans="1:7" s="101" customFormat="1" ht="12" hidden="1">
      <c r="A292" s="20" t="s">
        <v>165</v>
      </c>
      <c r="B292" s="28"/>
      <c r="C292" s="29"/>
      <c r="D292" s="29"/>
      <c r="E292" s="1"/>
      <c r="F292" s="29" t="s">
        <v>215</v>
      </c>
      <c r="G292" s="64">
        <f t="shared" ref="G292" si="106">G293+G295</f>
        <v>0</v>
      </c>
    </row>
    <row r="293" spans="1:7" s="101" customFormat="1" ht="12" hidden="1">
      <c r="A293" s="20" t="s">
        <v>172</v>
      </c>
      <c r="B293" s="28"/>
      <c r="C293" s="29"/>
      <c r="D293" s="29"/>
      <c r="E293" s="1"/>
      <c r="F293" s="29" t="s">
        <v>480</v>
      </c>
      <c r="G293" s="64">
        <f t="shared" ref="G293" si="107">G294</f>
        <v>0</v>
      </c>
    </row>
    <row r="294" spans="1:7" s="110" customFormat="1" ht="24" hidden="1">
      <c r="A294" s="63" t="s">
        <v>503</v>
      </c>
      <c r="B294" s="28"/>
      <c r="C294" s="29"/>
      <c r="D294" s="29"/>
      <c r="E294" s="1"/>
      <c r="F294" s="29"/>
      <c r="G294" s="64"/>
    </row>
    <row r="295" spans="1:7" s="101" customFormat="1" ht="12" hidden="1">
      <c r="A295" s="20" t="s">
        <v>167</v>
      </c>
      <c r="B295" s="28"/>
      <c r="C295" s="29"/>
      <c r="D295" s="29"/>
      <c r="E295" s="1"/>
      <c r="F295" s="29" t="s">
        <v>570</v>
      </c>
      <c r="G295" s="64">
        <f t="shared" ref="G295" si="108">G296</f>
        <v>0</v>
      </c>
    </row>
    <row r="296" spans="1:7" s="110" customFormat="1" ht="24" hidden="1">
      <c r="A296" s="63" t="s">
        <v>701</v>
      </c>
      <c r="B296" s="28"/>
      <c r="C296" s="29"/>
      <c r="D296" s="29"/>
      <c r="E296" s="1"/>
      <c r="F296" s="29"/>
      <c r="G296" s="64">
        <f>'прил 9'!R986</f>
        <v>0</v>
      </c>
    </row>
    <row r="297" spans="1:7" s="101" customFormat="1" ht="24">
      <c r="A297" s="20" t="s">
        <v>177</v>
      </c>
      <c r="B297" s="28"/>
      <c r="C297" s="29"/>
      <c r="D297" s="29"/>
      <c r="E297" s="1"/>
      <c r="F297" s="29" t="s">
        <v>178</v>
      </c>
      <c r="G297" s="64">
        <f t="shared" ref="G297:G298" si="109">G298</f>
        <v>366</v>
      </c>
    </row>
    <row r="298" spans="1:7" s="101" customFormat="1" ht="12">
      <c r="A298" s="20" t="s">
        <v>179</v>
      </c>
      <c r="B298" s="28"/>
      <c r="C298" s="29"/>
      <c r="D298" s="29"/>
      <c r="E298" s="1"/>
      <c r="F298" s="29" t="s">
        <v>180</v>
      </c>
      <c r="G298" s="64">
        <f t="shared" si="109"/>
        <v>366</v>
      </c>
    </row>
    <row r="299" spans="1:7" s="110" customFormat="1" ht="12" hidden="1">
      <c r="A299" s="20" t="s">
        <v>289</v>
      </c>
      <c r="B299" s="28"/>
      <c r="C299" s="29"/>
      <c r="D299" s="29"/>
      <c r="E299" s="1"/>
      <c r="F299" s="29" t="s">
        <v>290</v>
      </c>
      <c r="G299" s="64">
        <f t="shared" ref="G299" si="110">SUM(G300:G316)</f>
        <v>366</v>
      </c>
    </row>
    <row r="300" spans="1:7" s="110" customFormat="1" ht="24" hidden="1">
      <c r="A300" s="63" t="s">
        <v>511</v>
      </c>
      <c r="B300" s="28"/>
      <c r="C300" s="29"/>
      <c r="D300" s="29"/>
      <c r="E300" s="1"/>
      <c r="F300" s="29"/>
      <c r="G300" s="64">
        <f>'прил 9'!R989</f>
        <v>3</v>
      </c>
    </row>
    <row r="301" spans="1:7" s="110" customFormat="1" ht="24" hidden="1">
      <c r="A301" s="63" t="s">
        <v>496</v>
      </c>
      <c r="B301" s="28"/>
      <c r="C301" s="29"/>
      <c r="D301" s="29"/>
      <c r="E301" s="1"/>
      <c r="F301" s="29"/>
      <c r="G301" s="64">
        <f>'прил 9'!R995</f>
        <v>20</v>
      </c>
    </row>
    <row r="302" spans="1:7" s="110" customFormat="1" ht="24" hidden="1">
      <c r="A302" s="63" t="s">
        <v>497</v>
      </c>
      <c r="B302" s="28"/>
      <c r="C302" s="29"/>
      <c r="D302" s="29"/>
      <c r="E302" s="1"/>
      <c r="F302" s="29"/>
      <c r="G302" s="64">
        <f>'прил 9'!R990</f>
        <v>3</v>
      </c>
    </row>
    <row r="303" spans="1:7" s="110" customFormat="1" ht="12" hidden="1">
      <c r="A303" s="63" t="s">
        <v>498</v>
      </c>
      <c r="B303" s="28"/>
      <c r="C303" s="29"/>
      <c r="D303" s="29"/>
      <c r="E303" s="1"/>
      <c r="F303" s="29"/>
      <c r="G303" s="64">
        <f>'прил 9'!R991</f>
        <v>5</v>
      </c>
    </row>
    <row r="304" spans="1:7" s="110" customFormat="1" ht="24" hidden="1">
      <c r="A304" s="63" t="s">
        <v>499</v>
      </c>
      <c r="B304" s="28"/>
      <c r="C304" s="29"/>
      <c r="D304" s="29"/>
      <c r="E304" s="1"/>
      <c r="F304" s="29"/>
      <c r="G304" s="64">
        <f>'прил 9'!R992</f>
        <v>7</v>
      </c>
    </row>
    <row r="305" spans="1:7" s="110" customFormat="1" ht="12" hidden="1">
      <c r="A305" s="63" t="s">
        <v>500</v>
      </c>
      <c r="B305" s="28"/>
      <c r="C305" s="29"/>
      <c r="D305" s="29"/>
      <c r="E305" s="1"/>
      <c r="F305" s="29"/>
      <c r="G305" s="64">
        <f>'прил 9'!R1000</f>
        <v>3</v>
      </c>
    </row>
    <row r="306" spans="1:7" s="110" customFormat="1" ht="12" hidden="1">
      <c r="A306" s="63" t="s">
        <v>501</v>
      </c>
      <c r="B306" s="28"/>
      <c r="C306" s="29"/>
      <c r="D306" s="29"/>
      <c r="E306" s="1"/>
      <c r="F306" s="29"/>
      <c r="G306" s="64">
        <f>'прил 9'!R993</f>
        <v>7</v>
      </c>
    </row>
    <row r="307" spans="1:7" s="110" customFormat="1" ht="12" hidden="1">
      <c r="A307" s="63" t="s">
        <v>502</v>
      </c>
      <c r="B307" s="28"/>
      <c r="C307" s="29"/>
      <c r="D307" s="29"/>
      <c r="E307" s="1"/>
      <c r="F307" s="29"/>
      <c r="G307" s="64">
        <f>'прил 9'!R994</f>
        <v>130</v>
      </c>
    </row>
    <row r="308" spans="1:7" s="110" customFormat="1" ht="24" hidden="1">
      <c r="A308" s="63" t="s">
        <v>503</v>
      </c>
      <c r="B308" s="28"/>
      <c r="C308" s="29"/>
      <c r="D308" s="29"/>
      <c r="E308" s="1"/>
      <c r="F308" s="29"/>
      <c r="G308" s="64">
        <f>'прил 9'!R996</f>
        <v>50</v>
      </c>
    </row>
    <row r="309" spans="1:7" s="110" customFormat="1" ht="12" hidden="1">
      <c r="A309" s="63" t="s">
        <v>504</v>
      </c>
      <c r="B309" s="28"/>
      <c r="C309" s="29"/>
      <c r="D309" s="29"/>
      <c r="E309" s="1"/>
      <c r="F309" s="29"/>
      <c r="G309" s="64">
        <f>'прил 9'!R997</f>
        <v>50</v>
      </c>
    </row>
    <row r="310" spans="1:7" s="110" customFormat="1" ht="24" hidden="1">
      <c r="A310" s="63" t="s">
        <v>505</v>
      </c>
      <c r="B310" s="28"/>
      <c r="C310" s="29"/>
      <c r="D310" s="29"/>
      <c r="E310" s="1"/>
      <c r="F310" s="29"/>
      <c r="G310" s="64">
        <f>'прил 9'!R1001</f>
        <v>5</v>
      </c>
    </row>
    <row r="311" spans="1:7" s="110" customFormat="1" ht="12" hidden="1">
      <c r="A311" s="63" t="s">
        <v>506</v>
      </c>
      <c r="B311" s="28"/>
      <c r="C311" s="29"/>
      <c r="D311" s="29"/>
      <c r="E311" s="1"/>
      <c r="F311" s="29"/>
      <c r="G311" s="64">
        <f>'прил 9'!R998</f>
        <v>20</v>
      </c>
    </row>
    <row r="312" spans="1:7" s="110" customFormat="1" ht="24" hidden="1">
      <c r="A312" s="63" t="s">
        <v>507</v>
      </c>
      <c r="B312" s="28"/>
      <c r="C312" s="29"/>
      <c r="D312" s="29"/>
      <c r="E312" s="1"/>
      <c r="F312" s="29"/>
      <c r="G312" s="64">
        <f>'прил 9'!R1002</f>
        <v>5</v>
      </c>
    </row>
    <row r="313" spans="1:7" s="110" customFormat="1" ht="12" hidden="1">
      <c r="A313" s="63" t="s">
        <v>508</v>
      </c>
      <c r="B313" s="28"/>
      <c r="C313" s="29"/>
      <c r="D313" s="29"/>
      <c r="E313" s="1"/>
      <c r="F313" s="29"/>
      <c r="G313" s="64">
        <f>'прил 9'!R1003</f>
        <v>8</v>
      </c>
    </row>
    <row r="314" spans="1:7" s="110" customFormat="1" ht="12" hidden="1">
      <c r="A314" s="63"/>
      <c r="B314" s="28"/>
      <c r="C314" s="29"/>
      <c r="D314" s="29"/>
      <c r="E314" s="1"/>
      <c r="F314" s="29"/>
      <c r="G314" s="64"/>
    </row>
    <row r="315" spans="1:7" s="110" customFormat="1" ht="24" hidden="1">
      <c r="A315" s="63" t="s">
        <v>509</v>
      </c>
      <c r="B315" s="28"/>
      <c r="C315" s="29"/>
      <c r="D315" s="29"/>
      <c r="E315" s="1"/>
      <c r="F315" s="29"/>
      <c r="G315" s="64">
        <f>'прил 9'!R1005</f>
        <v>50</v>
      </c>
    </row>
    <row r="316" spans="1:7" s="110" customFormat="1" ht="12" hidden="1">
      <c r="A316" s="63" t="s">
        <v>702</v>
      </c>
      <c r="B316" s="28"/>
      <c r="C316" s="29"/>
      <c r="D316" s="29"/>
      <c r="E316" s="1"/>
      <c r="F316" s="29"/>
      <c r="G316" s="64">
        <f>'прил 9'!R999</f>
        <v>0</v>
      </c>
    </row>
    <row r="317" spans="1:7" s="99" customFormat="1" ht="24">
      <c r="A317" s="122" t="s">
        <v>444</v>
      </c>
      <c r="B317" s="28" t="s">
        <v>237</v>
      </c>
      <c r="C317" s="29" t="s">
        <v>129</v>
      </c>
      <c r="D317" s="29" t="s">
        <v>326</v>
      </c>
      <c r="E317" s="1" t="s">
        <v>327</v>
      </c>
      <c r="F317" s="29"/>
      <c r="G317" s="64">
        <f t="shared" ref="G317" si="111">G318+G323</f>
        <v>300</v>
      </c>
    </row>
    <row r="318" spans="1:7" s="101" customFormat="1" ht="29.45" customHeight="1">
      <c r="A318" s="79" t="s">
        <v>878</v>
      </c>
      <c r="B318" s="28" t="s">
        <v>237</v>
      </c>
      <c r="C318" s="29" t="s">
        <v>129</v>
      </c>
      <c r="D318" s="29" t="s">
        <v>326</v>
      </c>
      <c r="E318" s="1" t="s">
        <v>829</v>
      </c>
      <c r="F318" s="29"/>
      <c r="G318" s="64">
        <f t="shared" ref="G318:G321" si="112">G319</f>
        <v>50</v>
      </c>
    </row>
    <row r="319" spans="1:7" s="101" customFormat="1" ht="24">
      <c r="A319" s="20" t="s">
        <v>177</v>
      </c>
      <c r="B319" s="28"/>
      <c r="C319" s="29"/>
      <c r="D319" s="29"/>
      <c r="E319" s="1"/>
      <c r="F319" s="29" t="s">
        <v>178</v>
      </c>
      <c r="G319" s="64">
        <f t="shared" si="112"/>
        <v>50</v>
      </c>
    </row>
    <row r="320" spans="1:7" s="101" customFormat="1" ht="12">
      <c r="A320" s="20" t="s">
        <v>179</v>
      </c>
      <c r="B320" s="28"/>
      <c r="C320" s="29"/>
      <c r="D320" s="29"/>
      <c r="E320" s="1"/>
      <c r="F320" s="29" t="s">
        <v>180</v>
      </c>
      <c r="G320" s="64">
        <f t="shared" si="112"/>
        <v>50</v>
      </c>
    </row>
    <row r="321" spans="1:7" s="110" customFormat="1" ht="12" hidden="1">
      <c r="A321" s="20" t="s">
        <v>289</v>
      </c>
      <c r="B321" s="28"/>
      <c r="C321" s="29"/>
      <c r="D321" s="29"/>
      <c r="E321" s="1"/>
      <c r="F321" s="29" t="s">
        <v>290</v>
      </c>
      <c r="G321" s="64">
        <f t="shared" si="112"/>
        <v>50</v>
      </c>
    </row>
    <row r="322" spans="1:7" s="110" customFormat="1" ht="36" hidden="1">
      <c r="A322" s="63" t="s">
        <v>830</v>
      </c>
      <c r="B322" s="28"/>
      <c r="C322" s="29"/>
      <c r="D322" s="29"/>
      <c r="E322" s="1"/>
      <c r="F322" s="29"/>
      <c r="G322" s="64">
        <f>'прил 9'!R827</f>
        <v>50</v>
      </c>
    </row>
    <row r="323" spans="1:7" s="101" customFormat="1" ht="12">
      <c r="A323" s="79" t="s">
        <v>278</v>
      </c>
      <c r="B323" s="28" t="s">
        <v>237</v>
      </c>
      <c r="C323" s="29" t="s">
        <v>129</v>
      </c>
      <c r="D323" s="29" t="s">
        <v>326</v>
      </c>
      <c r="E323" s="1" t="s">
        <v>354</v>
      </c>
      <c r="F323" s="29"/>
      <c r="G323" s="64">
        <f t="shared" ref="G323:G325" si="113">G324</f>
        <v>250</v>
      </c>
    </row>
    <row r="324" spans="1:7" s="101" customFormat="1" ht="24">
      <c r="A324" s="20" t="s">
        <v>177</v>
      </c>
      <c r="B324" s="28"/>
      <c r="C324" s="29"/>
      <c r="D324" s="29"/>
      <c r="E324" s="1"/>
      <c r="F324" s="29" t="s">
        <v>178</v>
      </c>
      <c r="G324" s="64">
        <f t="shared" si="113"/>
        <v>250</v>
      </c>
    </row>
    <row r="325" spans="1:7" s="101" customFormat="1" ht="12">
      <c r="A325" s="20" t="s">
        <v>179</v>
      </c>
      <c r="B325" s="28"/>
      <c r="C325" s="29"/>
      <c r="D325" s="29"/>
      <c r="E325" s="1"/>
      <c r="F325" s="29" t="s">
        <v>180</v>
      </c>
      <c r="G325" s="64">
        <f t="shared" si="113"/>
        <v>250</v>
      </c>
    </row>
    <row r="326" spans="1:7" s="110" customFormat="1" ht="12" hidden="1">
      <c r="A326" s="20" t="s">
        <v>289</v>
      </c>
      <c r="B326" s="28"/>
      <c r="C326" s="29"/>
      <c r="D326" s="29"/>
      <c r="E326" s="1"/>
      <c r="F326" s="29" t="s">
        <v>290</v>
      </c>
      <c r="G326" s="64">
        <f t="shared" ref="G326" si="114">SUM(G327:G329)</f>
        <v>250</v>
      </c>
    </row>
    <row r="327" spans="1:7" s="110" customFormat="1" ht="24" hidden="1">
      <c r="A327" s="63" t="s">
        <v>512</v>
      </c>
      <c r="B327" s="28"/>
      <c r="C327" s="29"/>
      <c r="D327" s="29"/>
      <c r="E327" s="1"/>
      <c r="F327" s="29"/>
      <c r="G327" s="64">
        <f>'прил 9'!R1011</f>
        <v>120</v>
      </c>
    </row>
    <row r="328" spans="1:7" s="110" customFormat="1" ht="24" hidden="1">
      <c r="A328" s="63" t="s">
        <v>513</v>
      </c>
      <c r="B328" s="28"/>
      <c r="C328" s="29"/>
      <c r="D328" s="29"/>
      <c r="E328" s="1"/>
      <c r="F328" s="29"/>
      <c r="G328" s="64">
        <f>'прил 9'!R1012</f>
        <v>130</v>
      </c>
    </row>
    <row r="329" spans="1:7" s="110" customFormat="1" ht="24" hidden="1">
      <c r="A329" s="63" t="s">
        <v>514</v>
      </c>
      <c r="B329" s="28"/>
      <c r="C329" s="29"/>
      <c r="D329" s="29"/>
      <c r="E329" s="1"/>
      <c r="F329" s="29"/>
      <c r="G329" s="64">
        <f>'прил 9'!R1013</f>
        <v>0</v>
      </c>
    </row>
    <row r="330" spans="1:7" s="99" customFormat="1" ht="27" customHeight="1">
      <c r="A330" s="122" t="s">
        <v>445</v>
      </c>
      <c r="B330" s="28" t="s">
        <v>237</v>
      </c>
      <c r="C330" s="29" t="s">
        <v>131</v>
      </c>
      <c r="D330" s="29" t="s">
        <v>326</v>
      </c>
      <c r="E330" s="1" t="s">
        <v>327</v>
      </c>
      <c r="F330" s="29"/>
      <c r="G330" s="64">
        <f>G331+G337</f>
        <v>4819.6000000000004</v>
      </c>
    </row>
    <row r="331" spans="1:7" s="101" customFormat="1" ht="27" customHeight="1">
      <c r="A331" s="79" t="s">
        <v>730</v>
      </c>
      <c r="B331" s="28" t="s">
        <v>237</v>
      </c>
      <c r="C331" s="29" t="s">
        <v>131</v>
      </c>
      <c r="D331" s="29" t="s">
        <v>326</v>
      </c>
      <c r="E331" s="1" t="s">
        <v>30</v>
      </c>
      <c r="F331" s="29"/>
      <c r="G331" s="64">
        <f>G332+G335</f>
        <v>3849.6</v>
      </c>
    </row>
    <row r="332" spans="1:7" s="101" customFormat="1" ht="12" hidden="1">
      <c r="A332" s="20" t="s">
        <v>165</v>
      </c>
      <c r="B332" s="28"/>
      <c r="C332" s="29"/>
      <c r="D332" s="29"/>
      <c r="E332" s="1"/>
      <c r="F332" s="29" t="s">
        <v>215</v>
      </c>
      <c r="G332" s="64">
        <f t="shared" ref="G332:G333" si="115">G333</f>
        <v>0</v>
      </c>
    </row>
    <row r="333" spans="1:7" s="101" customFormat="1" ht="12" hidden="1">
      <c r="A333" s="20" t="s">
        <v>166</v>
      </c>
      <c r="B333" s="28"/>
      <c r="C333" s="29"/>
      <c r="D333" s="29"/>
      <c r="E333" s="1"/>
      <c r="F333" s="29" t="s">
        <v>481</v>
      </c>
      <c r="G333" s="64">
        <f t="shared" si="115"/>
        <v>0</v>
      </c>
    </row>
    <row r="334" spans="1:7" s="124" customFormat="1" ht="12" hidden="1">
      <c r="A334" s="123" t="s">
        <v>517</v>
      </c>
      <c r="B334" s="28"/>
      <c r="C334" s="29"/>
      <c r="D334" s="29"/>
      <c r="E334" s="1"/>
      <c r="F334" s="29" t="s">
        <v>515</v>
      </c>
      <c r="G334" s="64">
        <f>'прил 9'!R913</f>
        <v>0</v>
      </c>
    </row>
    <row r="335" spans="1:7" s="124" customFormat="1" ht="24">
      <c r="A335" s="122" t="s">
        <v>177</v>
      </c>
      <c r="B335" s="28" t="s">
        <v>237</v>
      </c>
      <c r="C335" s="29" t="s">
        <v>131</v>
      </c>
      <c r="D335" s="29" t="s">
        <v>326</v>
      </c>
      <c r="E335" s="1" t="s">
        <v>30</v>
      </c>
      <c r="F335" s="1" t="s">
        <v>178</v>
      </c>
      <c r="G335" s="125">
        <f>G336</f>
        <v>3849.6</v>
      </c>
    </row>
    <row r="336" spans="1:7" s="124" customFormat="1" ht="24">
      <c r="A336" s="126" t="s">
        <v>179</v>
      </c>
      <c r="B336" s="127" t="s">
        <v>237</v>
      </c>
      <c r="C336" s="128" t="s">
        <v>131</v>
      </c>
      <c r="D336" s="128" t="s">
        <v>326</v>
      </c>
      <c r="E336" s="129" t="s">
        <v>30</v>
      </c>
      <c r="F336" s="129" t="s">
        <v>180</v>
      </c>
      <c r="G336" s="125">
        <f>'прил 9'!R916</f>
        <v>3849.6</v>
      </c>
    </row>
    <row r="337" spans="1:7" s="101" customFormat="1" ht="12">
      <c r="A337" s="82" t="s">
        <v>856</v>
      </c>
      <c r="B337" s="28" t="s">
        <v>237</v>
      </c>
      <c r="C337" s="29" t="s">
        <v>131</v>
      </c>
      <c r="D337" s="29" t="s">
        <v>326</v>
      </c>
      <c r="E337" s="1" t="s">
        <v>840</v>
      </c>
      <c r="F337" s="29"/>
      <c r="G337" s="64">
        <f t="shared" ref="G337" si="116">G341+G350+G338</f>
        <v>970</v>
      </c>
    </row>
    <row r="338" spans="1:7" s="101" customFormat="1" ht="12" hidden="1">
      <c r="A338" s="20" t="s">
        <v>132</v>
      </c>
      <c r="B338" s="28"/>
      <c r="C338" s="29"/>
      <c r="D338" s="29"/>
      <c r="E338" s="1"/>
      <c r="F338" s="29" t="s">
        <v>133</v>
      </c>
      <c r="G338" s="64">
        <f t="shared" ref="G338:G339" si="117">G339</f>
        <v>0</v>
      </c>
    </row>
    <row r="339" spans="1:7" s="101" customFormat="1" ht="24" hidden="1">
      <c r="A339" s="20" t="s">
        <v>134</v>
      </c>
      <c r="B339" s="28"/>
      <c r="C339" s="29"/>
      <c r="D339" s="29"/>
      <c r="E339" s="1"/>
      <c r="F339" s="29" t="s">
        <v>135</v>
      </c>
      <c r="G339" s="64">
        <f t="shared" si="117"/>
        <v>0</v>
      </c>
    </row>
    <row r="340" spans="1:7" s="124" customFormat="1" ht="12" hidden="1">
      <c r="A340" s="123" t="s">
        <v>525</v>
      </c>
      <c r="B340" s="28"/>
      <c r="C340" s="29"/>
      <c r="D340" s="29"/>
      <c r="E340" s="1"/>
      <c r="F340" s="29"/>
      <c r="G340" s="64">
        <f>'прил 9'!R919</f>
        <v>0</v>
      </c>
    </row>
    <row r="341" spans="1:7" s="101" customFormat="1" ht="12">
      <c r="A341" s="20" t="s">
        <v>165</v>
      </c>
      <c r="B341" s="28"/>
      <c r="C341" s="29"/>
      <c r="D341" s="29"/>
      <c r="E341" s="1"/>
      <c r="F341" s="29" t="s">
        <v>215</v>
      </c>
      <c r="G341" s="64">
        <f t="shared" ref="G341" si="118">G342</f>
        <v>855</v>
      </c>
    </row>
    <row r="342" spans="1:7" s="101" customFormat="1" ht="12">
      <c r="A342" s="20" t="s">
        <v>166</v>
      </c>
      <c r="B342" s="28"/>
      <c r="C342" s="29"/>
      <c r="D342" s="29"/>
      <c r="E342" s="1"/>
      <c r="F342" s="29" t="s">
        <v>481</v>
      </c>
      <c r="G342" s="64">
        <f t="shared" ref="G342" si="119">SUM(G343:G349)</f>
        <v>855</v>
      </c>
    </row>
    <row r="343" spans="1:7" s="110" customFormat="1" ht="24" hidden="1">
      <c r="A343" s="63" t="s">
        <v>516</v>
      </c>
      <c r="B343" s="28"/>
      <c r="C343" s="29"/>
      <c r="D343" s="29"/>
      <c r="E343" s="1"/>
      <c r="F343" s="29" t="s">
        <v>515</v>
      </c>
      <c r="G343" s="64">
        <f>'прил 9'!R922</f>
        <v>150</v>
      </c>
    </row>
    <row r="344" spans="1:7" s="124" customFormat="1" ht="12" hidden="1">
      <c r="A344" s="123" t="s">
        <v>517</v>
      </c>
      <c r="B344" s="28"/>
      <c r="C344" s="29"/>
      <c r="D344" s="29"/>
      <c r="E344" s="1"/>
      <c r="F344" s="29" t="s">
        <v>515</v>
      </c>
      <c r="G344" s="64">
        <f>'прил 9'!R923</f>
        <v>220</v>
      </c>
    </row>
    <row r="345" spans="1:7" s="124" customFormat="1" ht="24" hidden="1">
      <c r="A345" s="123" t="s">
        <v>518</v>
      </c>
      <c r="B345" s="28"/>
      <c r="C345" s="29"/>
      <c r="D345" s="29"/>
      <c r="E345" s="1"/>
      <c r="F345" s="29" t="s">
        <v>515</v>
      </c>
      <c r="G345" s="64">
        <f>'прил 9'!R924</f>
        <v>200</v>
      </c>
    </row>
    <row r="346" spans="1:7" s="124" customFormat="1" ht="12" hidden="1">
      <c r="A346" s="123" t="s">
        <v>519</v>
      </c>
      <c r="B346" s="28"/>
      <c r="C346" s="29"/>
      <c r="D346" s="29"/>
      <c r="E346" s="1"/>
      <c r="F346" s="29" t="s">
        <v>515</v>
      </c>
      <c r="G346" s="64">
        <f>'прил 9'!R925</f>
        <v>30</v>
      </c>
    </row>
    <row r="347" spans="1:7" s="124" customFormat="1" ht="24" hidden="1">
      <c r="A347" s="123" t="s">
        <v>520</v>
      </c>
      <c r="B347" s="28"/>
      <c r="C347" s="29"/>
      <c r="D347" s="29"/>
      <c r="E347" s="1"/>
      <c r="F347" s="29" t="s">
        <v>515</v>
      </c>
      <c r="G347" s="64">
        <f>'прил 9'!R926</f>
        <v>200</v>
      </c>
    </row>
    <row r="348" spans="1:7" s="124" customFormat="1" ht="12" hidden="1">
      <c r="A348" s="123" t="s">
        <v>521</v>
      </c>
      <c r="B348" s="28"/>
      <c r="C348" s="29"/>
      <c r="D348" s="29"/>
      <c r="E348" s="1"/>
      <c r="F348" s="29" t="s">
        <v>515</v>
      </c>
      <c r="G348" s="64">
        <f>'прил 9'!R927</f>
        <v>30</v>
      </c>
    </row>
    <row r="349" spans="1:7" s="124" customFormat="1" ht="12" hidden="1">
      <c r="A349" s="123" t="s">
        <v>522</v>
      </c>
      <c r="B349" s="28"/>
      <c r="C349" s="29"/>
      <c r="D349" s="29"/>
      <c r="E349" s="1"/>
      <c r="F349" s="29" t="s">
        <v>515</v>
      </c>
      <c r="G349" s="64">
        <f>'прил 9'!R928</f>
        <v>25</v>
      </c>
    </row>
    <row r="350" spans="1:7" s="101" customFormat="1" ht="24">
      <c r="A350" s="20" t="s">
        <v>177</v>
      </c>
      <c r="B350" s="28"/>
      <c r="C350" s="29"/>
      <c r="D350" s="29"/>
      <c r="E350" s="1"/>
      <c r="F350" s="29" t="s">
        <v>178</v>
      </c>
      <c r="G350" s="64">
        <f t="shared" ref="G350" si="120">G351+G358</f>
        <v>115</v>
      </c>
    </row>
    <row r="351" spans="1:7" s="101" customFormat="1" ht="12">
      <c r="A351" s="20" t="s">
        <v>179</v>
      </c>
      <c r="B351" s="28"/>
      <c r="C351" s="29"/>
      <c r="D351" s="29"/>
      <c r="E351" s="1"/>
      <c r="F351" s="29" t="s">
        <v>180</v>
      </c>
      <c r="G351" s="64">
        <f t="shared" ref="G351" si="121">G352</f>
        <v>95</v>
      </c>
    </row>
    <row r="352" spans="1:7" s="110" customFormat="1" ht="12" hidden="1">
      <c r="A352" s="20" t="s">
        <v>289</v>
      </c>
      <c r="B352" s="28"/>
      <c r="C352" s="29"/>
      <c r="D352" s="29"/>
      <c r="E352" s="1"/>
      <c r="F352" s="29" t="s">
        <v>290</v>
      </c>
      <c r="G352" s="64">
        <f t="shared" ref="G352" si="122">SUM(G353:G357)</f>
        <v>95</v>
      </c>
    </row>
    <row r="353" spans="1:7" s="124" customFormat="1" ht="24" hidden="1">
      <c r="A353" s="123" t="s">
        <v>523</v>
      </c>
      <c r="B353" s="28"/>
      <c r="C353" s="29"/>
      <c r="D353" s="29"/>
      <c r="E353" s="1"/>
      <c r="F353" s="29"/>
      <c r="G353" s="64">
        <f>'прил 9'!R933</f>
        <v>10</v>
      </c>
    </row>
    <row r="354" spans="1:7" s="124" customFormat="1" ht="24" hidden="1">
      <c r="A354" s="123" t="s">
        <v>524</v>
      </c>
      <c r="B354" s="28"/>
      <c r="C354" s="29"/>
      <c r="D354" s="29"/>
      <c r="E354" s="1"/>
      <c r="F354" s="29"/>
      <c r="G354" s="64">
        <f>'прил 9'!R934</f>
        <v>5</v>
      </c>
    </row>
    <row r="355" spans="1:7" s="124" customFormat="1" ht="12" hidden="1">
      <c r="A355" s="123" t="s">
        <v>525</v>
      </c>
      <c r="B355" s="28"/>
      <c r="C355" s="29"/>
      <c r="D355" s="29"/>
      <c r="E355" s="1"/>
      <c r="F355" s="29"/>
      <c r="G355" s="64">
        <f>'прил 9'!R935</f>
        <v>10</v>
      </c>
    </row>
    <row r="356" spans="1:7" s="124" customFormat="1" ht="12" hidden="1">
      <c r="A356" s="123" t="s">
        <v>528</v>
      </c>
      <c r="B356" s="28"/>
      <c r="C356" s="29"/>
      <c r="D356" s="29"/>
      <c r="E356" s="1"/>
      <c r="F356" s="29"/>
      <c r="G356" s="64">
        <f>'прил 9'!R936</f>
        <v>50</v>
      </c>
    </row>
    <row r="357" spans="1:7" s="124" customFormat="1" ht="12" hidden="1">
      <c r="A357" s="123" t="s">
        <v>529</v>
      </c>
      <c r="B357" s="28"/>
      <c r="C357" s="29"/>
      <c r="D357" s="29"/>
      <c r="E357" s="1"/>
      <c r="F357" s="29"/>
      <c r="G357" s="64">
        <f>'прил 9'!R937</f>
        <v>20</v>
      </c>
    </row>
    <row r="358" spans="1:7" s="101" customFormat="1" ht="12">
      <c r="A358" s="20" t="s">
        <v>271</v>
      </c>
      <c r="B358" s="28"/>
      <c r="C358" s="29"/>
      <c r="D358" s="29"/>
      <c r="E358" s="1"/>
      <c r="F358" s="29" t="s">
        <v>272</v>
      </c>
      <c r="G358" s="64">
        <f t="shared" ref="G358:G359" si="123">G359</f>
        <v>20</v>
      </c>
    </row>
    <row r="359" spans="1:7" s="110" customFormat="1" ht="12" hidden="1">
      <c r="A359" s="20" t="s">
        <v>526</v>
      </c>
      <c r="B359" s="28"/>
      <c r="C359" s="29"/>
      <c r="D359" s="29"/>
      <c r="E359" s="1"/>
      <c r="F359" s="29" t="s">
        <v>49</v>
      </c>
      <c r="G359" s="64">
        <f t="shared" si="123"/>
        <v>20</v>
      </c>
    </row>
    <row r="360" spans="1:7" s="124" customFormat="1" ht="12" hidden="1">
      <c r="A360" s="123" t="s">
        <v>527</v>
      </c>
      <c r="B360" s="28"/>
      <c r="C360" s="29"/>
      <c r="D360" s="29"/>
      <c r="E360" s="1"/>
      <c r="F360" s="29"/>
      <c r="G360" s="64">
        <f>'прил 9'!R940</f>
        <v>20</v>
      </c>
    </row>
    <row r="361" spans="1:7" s="99" customFormat="1" ht="36">
      <c r="A361" s="122" t="s">
        <v>446</v>
      </c>
      <c r="B361" s="28" t="s">
        <v>237</v>
      </c>
      <c r="C361" s="29" t="s">
        <v>216</v>
      </c>
      <c r="D361" s="29" t="s">
        <v>326</v>
      </c>
      <c r="E361" s="1" t="s">
        <v>327</v>
      </c>
      <c r="F361" s="29"/>
      <c r="G361" s="64">
        <f t="shared" ref="G361" si="124">G362+G367+G372+G379+G409</f>
        <v>648741</v>
      </c>
    </row>
    <row r="362" spans="1:7" s="101" customFormat="1" ht="12" hidden="1">
      <c r="A362" s="130"/>
      <c r="B362" s="28"/>
      <c r="C362" s="29"/>
      <c r="D362" s="29"/>
      <c r="E362" s="1"/>
      <c r="F362" s="29"/>
      <c r="G362" s="64"/>
    </row>
    <row r="363" spans="1:7" s="101" customFormat="1" ht="24" hidden="1">
      <c r="A363" s="20" t="s">
        <v>177</v>
      </c>
      <c r="B363" s="28"/>
      <c r="C363" s="29"/>
      <c r="D363" s="29"/>
      <c r="E363" s="1"/>
      <c r="F363" s="29" t="s">
        <v>178</v>
      </c>
      <c r="G363" s="64">
        <f t="shared" ref="G363:G365" si="125">G364</f>
        <v>0</v>
      </c>
    </row>
    <row r="364" spans="1:7" s="101" customFormat="1" ht="12" hidden="1">
      <c r="A364" s="20" t="s">
        <v>271</v>
      </c>
      <c r="B364" s="28"/>
      <c r="C364" s="29"/>
      <c r="D364" s="29"/>
      <c r="E364" s="1"/>
      <c r="F364" s="29" t="s">
        <v>272</v>
      </c>
      <c r="G364" s="64">
        <f t="shared" si="125"/>
        <v>0</v>
      </c>
    </row>
    <row r="365" spans="1:7" s="110" customFormat="1" ht="36" hidden="1">
      <c r="A365" s="20" t="s">
        <v>543</v>
      </c>
      <c r="B365" s="28"/>
      <c r="C365" s="29"/>
      <c r="D365" s="29"/>
      <c r="E365" s="1"/>
      <c r="F365" s="29" t="s">
        <v>413</v>
      </c>
      <c r="G365" s="64">
        <f t="shared" si="125"/>
        <v>0</v>
      </c>
    </row>
    <row r="366" spans="1:7" s="110" customFormat="1" ht="12" hidden="1">
      <c r="A366" s="63" t="s">
        <v>539</v>
      </c>
      <c r="B366" s="28"/>
      <c r="C366" s="29"/>
      <c r="D366" s="29"/>
      <c r="E366" s="1"/>
      <c r="F366" s="29"/>
      <c r="G366" s="64">
        <f>'прил 9'!R832</f>
        <v>0</v>
      </c>
    </row>
    <row r="367" spans="1:7" s="101" customFormat="1" ht="12" hidden="1">
      <c r="A367" s="130"/>
      <c r="B367" s="28"/>
      <c r="C367" s="29"/>
      <c r="D367" s="29"/>
      <c r="E367" s="1"/>
      <c r="F367" s="29"/>
      <c r="G367" s="64"/>
    </row>
    <row r="368" spans="1:7" s="101" customFormat="1" ht="24" hidden="1">
      <c r="A368" s="20" t="s">
        <v>177</v>
      </c>
      <c r="B368" s="28"/>
      <c r="C368" s="29"/>
      <c r="D368" s="29"/>
      <c r="E368" s="1"/>
      <c r="F368" s="29" t="s">
        <v>178</v>
      </c>
      <c r="G368" s="64">
        <f t="shared" ref="G368:G370" si="126">G369</f>
        <v>0</v>
      </c>
    </row>
    <row r="369" spans="1:7" s="101" customFormat="1" ht="12" hidden="1">
      <c r="A369" s="20" t="s">
        <v>271</v>
      </c>
      <c r="B369" s="28"/>
      <c r="C369" s="29"/>
      <c r="D369" s="29"/>
      <c r="E369" s="1"/>
      <c r="F369" s="29" t="s">
        <v>272</v>
      </c>
      <c r="G369" s="64">
        <f t="shared" si="126"/>
        <v>0</v>
      </c>
    </row>
    <row r="370" spans="1:7" s="110" customFormat="1" ht="36" hidden="1">
      <c r="A370" s="20" t="s">
        <v>543</v>
      </c>
      <c r="B370" s="28"/>
      <c r="C370" s="29"/>
      <c r="D370" s="29"/>
      <c r="E370" s="1"/>
      <c r="F370" s="29" t="s">
        <v>413</v>
      </c>
      <c r="G370" s="64">
        <f t="shared" si="126"/>
        <v>0</v>
      </c>
    </row>
    <row r="371" spans="1:7" s="110" customFormat="1" ht="12" hidden="1">
      <c r="A371" s="63" t="s">
        <v>539</v>
      </c>
      <c r="B371" s="28"/>
      <c r="C371" s="29"/>
      <c r="D371" s="29"/>
      <c r="E371" s="1"/>
      <c r="F371" s="29"/>
      <c r="G371" s="64">
        <f>'прил 9'!R836</f>
        <v>0</v>
      </c>
    </row>
    <row r="372" spans="1:7" s="101" customFormat="1" ht="12">
      <c r="A372" s="79" t="s">
        <v>728</v>
      </c>
      <c r="B372" s="28" t="s">
        <v>237</v>
      </c>
      <c r="C372" s="29" t="s">
        <v>216</v>
      </c>
      <c r="D372" s="29" t="s">
        <v>326</v>
      </c>
      <c r="E372" s="1" t="s">
        <v>25</v>
      </c>
      <c r="F372" s="29"/>
      <c r="G372" s="64">
        <f t="shared" ref="G372:G374" si="127">G373</f>
        <v>433097.5</v>
      </c>
    </row>
    <row r="373" spans="1:7" s="101" customFormat="1" ht="24">
      <c r="A373" s="20" t="s">
        <v>177</v>
      </c>
      <c r="B373" s="28"/>
      <c r="C373" s="29"/>
      <c r="D373" s="29"/>
      <c r="E373" s="1"/>
      <c r="F373" s="29" t="s">
        <v>178</v>
      </c>
      <c r="G373" s="64">
        <f t="shared" si="127"/>
        <v>433097.5</v>
      </c>
    </row>
    <row r="374" spans="1:7" s="101" customFormat="1" ht="12">
      <c r="A374" s="20" t="s">
        <v>179</v>
      </c>
      <c r="B374" s="28"/>
      <c r="C374" s="29"/>
      <c r="D374" s="29"/>
      <c r="E374" s="1"/>
      <c r="F374" s="29" t="s">
        <v>180</v>
      </c>
      <c r="G374" s="64">
        <f t="shared" si="127"/>
        <v>433097.5</v>
      </c>
    </row>
    <row r="375" spans="1:7" s="110" customFormat="1" ht="36" hidden="1">
      <c r="A375" s="20" t="s">
        <v>537</v>
      </c>
      <c r="B375" s="28"/>
      <c r="C375" s="29"/>
      <c r="D375" s="29"/>
      <c r="E375" s="1"/>
      <c r="F375" s="29" t="s">
        <v>412</v>
      </c>
      <c r="G375" s="64">
        <f t="shared" ref="G375" si="128">SUM(G376:G378)</f>
        <v>433097.5</v>
      </c>
    </row>
    <row r="376" spans="1:7" s="110" customFormat="1" ht="12" hidden="1">
      <c r="A376" s="63" t="s">
        <v>546</v>
      </c>
      <c r="B376" s="28"/>
      <c r="C376" s="29"/>
      <c r="D376" s="29"/>
      <c r="E376" s="1"/>
      <c r="F376" s="29"/>
      <c r="G376" s="64">
        <f>'прил 9'!R700</f>
        <v>212134.6</v>
      </c>
    </row>
    <row r="377" spans="1:7" s="110" customFormat="1" ht="12" hidden="1">
      <c r="A377" s="63" t="s">
        <v>547</v>
      </c>
      <c r="B377" s="28"/>
      <c r="C377" s="29"/>
      <c r="D377" s="29"/>
      <c r="E377" s="1"/>
      <c r="F377" s="29"/>
      <c r="G377" s="64">
        <f>'прил 9'!R754</f>
        <v>201026.8</v>
      </c>
    </row>
    <row r="378" spans="1:7" s="110" customFormat="1" ht="12" hidden="1">
      <c r="A378" s="63" t="s">
        <v>538</v>
      </c>
      <c r="B378" s="28"/>
      <c r="C378" s="29"/>
      <c r="D378" s="29"/>
      <c r="E378" s="1"/>
      <c r="F378" s="29"/>
      <c r="G378" s="64">
        <f>'прил 9'!R840</f>
        <v>19936.099999999999</v>
      </c>
    </row>
    <row r="379" spans="1:7" s="101" customFormat="1" ht="12">
      <c r="A379" s="79" t="s">
        <v>176</v>
      </c>
      <c r="B379" s="28" t="s">
        <v>237</v>
      </c>
      <c r="C379" s="29" t="s">
        <v>216</v>
      </c>
      <c r="D379" s="29" t="s">
        <v>326</v>
      </c>
      <c r="E379" s="1" t="s">
        <v>336</v>
      </c>
      <c r="F379" s="29"/>
      <c r="G379" s="64">
        <f t="shared" ref="G379" si="129">G380</f>
        <v>210317.00000000003</v>
      </c>
    </row>
    <row r="380" spans="1:7" s="101" customFormat="1" ht="24">
      <c r="A380" s="20" t="s">
        <v>177</v>
      </c>
      <c r="B380" s="28"/>
      <c r="C380" s="29"/>
      <c r="D380" s="29"/>
      <c r="E380" s="1"/>
      <c r="F380" s="29" t="s">
        <v>178</v>
      </c>
      <c r="G380" s="64">
        <f t="shared" ref="G380" si="130">G381+G405</f>
        <v>210317.00000000003</v>
      </c>
    </row>
    <row r="381" spans="1:7" s="101" customFormat="1" ht="12">
      <c r="A381" s="20" t="s">
        <v>179</v>
      </c>
      <c r="B381" s="28"/>
      <c r="C381" s="29"/>
      <c r="D381" s="29"/>
      <c r="E381" s="1"/>
      <c r="F381" s="29" t="s">
        <v>180</v>
      </c>
      <c r="G381" s="64">
        <f t="shared" ref="G381" si="131">G382+G387</f>
        <v>201873.40000000002</v>
      </c>
    </row>
    <row r="382" spans="1:7" s="110" customFormat="1" ht="36" hidden="1">
      <c r="A382" s="20" t="s">
        <v>537</v>
      </c>
      <c r="B382" s="28"/>
      <c r="C382" s="29"/>
      <c r="D382" s="29"/>
      <c r="E382" s="1"/>
      <c r="F382" s="29" t="s">
        <v>412</v>
      </c>
      <c r="G382" s="64">
        <f t="shared" ref="G382" si="132">SUM(G383:G386)</f>
        <v>197378.7</v>
      </c>
    </row>
    <row r="383" spans="1:7" s="110" customFormat="1" ht="12" hidden="1">
      <c r="A383" s="63" t="s">
        <v>546</v>
      </c>
      <c r="B383" s="28"/>
      <c r="C383" s="29"/>
      <c r="D383" s="29"/>
      <c r="E383" s="1"/>
      <c r="F383" s="29"/>
      <c r="G383" s="64">
        <f>'прил 9'!R704</f>
        <v>119298.6</v>
      </c>
    </row>
    <row r="384" spans="1:7" s="110" customFormat="1" ht="12" hidden="1">
      <c r="A384" s="63" t="s">
        <v>699</v>
      </c>
      <c r="B384" s="28"/>
      <c r="C384" s="29"/>
      <c r="D384" s="29"/>
      <c r="E384" s="1"/>
      <c r="F384" s="29"/>
      <c r="G384" s="64">
        <f>'прил 9'!R705</f>
        <v>369.7</v>
      </c>
    </row>
    <row r="385" spans="1:7" s="110" customFormat="1" ht="12" hidden="1">
      <c r="A385" s="63" t="s">
        <v>547</v>
      </c>
      <c r="B385" s="28"/>
      <c r="C385" s="29"/>
      <c r="D385" s="29"/>
      <c r="E385" s="1"/>
      <c r="F385" s="29"/>
      <c r="G385" s="64">
        <f>'прил 9'!R758</f>
        <v>65037.4</v>
      </c>
    </row>
    <row r="386" spans="1:7" s="110" customFormat="1" ht="12" hidden="1">
      <c r="A386" s="63" t="s">
        <v>538</v>
      </c>
      <c r="B386" s="28"/>
      <c r="C386" s="29"/>
      <c r="D386" s="29"/>
      <c r="E386" s="1"/>
      <c r="F386" s="29"/>
      <c r="G386" s="64">
        <f>'прил 9'!R845+'прил 9'!R846</f>
        <v>12673</v>
      </c>
    </row>
    <row r="387" spans="1:7" s="110" customFormat="1" ht="12" hidden="1">
      <c r="A387" s="20" t="s">
        <v>289</v>
      </c>
      <c r="B387" s="28"/>
      <c r="C387" s="29"/>
      <c r="D387" s="29"/>
      <c r="E387" s="1"/>
      <c r="F387" s="29" t="s">
        <v>290</v>
      </c>
      <c r="G387" s="64">
        <f>SUM(G388:G404)</f>
        <v>4494.7</v>
      </c>
    </row>
    <row r="388" spans="1:7" s="110" customFormat="1" ht="12" hidden="1">
      <c r="A388" s="131" t="s">
        <v>819</v>
      </c>
      <c r="B388" s="28"/>
      <c r="C388" s="29"/>
      <c r="D388" s="29"/>
      <c r="E388" s="1"/>
      <c r="F388" s="29"/>
      <c r="G388" s="64">
        <f>'прил 9'!R707</f>
        <v>911.4</v>
      </c>
    </row>
    <row r="389" spans="1:7" s="110" customFormat="1" ht="12" hidden="1">
      <c r="A389" s="131" t="s">
        <v>820</v>
      </c>
      <c r="B389" s="28"/>
      <c r="C389" s="29"/>
      <c r="D389" s="29"/>
      <c r="E389" s="1"/>
      <c r="F389" s="29"/>
      <c r="G389" s="64">
        <f>'прил 9'!R708</f>
        <v>371.5</v>
      </c>
    </row>
    <row r="390" spans="1:7" s="110" customFormat="1" ht="24" hidden="1">
      <c r="A390" s="63" t="s">
        <v>821</v>
      </c>
      <c r="B390" s="28"/>
      <c r="C390" s="29"/>
      <c r="D390" s="29"/>
      <c r="E390" s="1"/>
      <c r="F390" s="29"/>
      <c r="G390" s="64">
        <f>'прил 9'!R709</f>
        <v>382.2</v>
      </c>
    </row>
    <row r="391" spans="1:7" s="110" customFormat="1" ht="12" hidden="1">
      <c r="A391" s="131" t="s">
        <v>822</v>
      </c>
      <c r="B391" s="28"/>
      <c r="C391" s="29"/>
      <c r="D391" s="29"/>
      <c r="E391" s="1"/>
      <c r="F391" s="29"/>
      <c r="G391" s="64">
        <f>'прил 9'!R710</f>
        <v>126.3</v>
      </c>
    </row>
    <row r="392" spans="1:7" s="110" customFormat="1" ht="12" hidden="1">
      <c r="A392" s="131" t="s">
        <v>823</v>
      </c>
      <c r="B392" s="28"/>
      <c r="C392" s="29"/>
      <c r="D392" s="29"/>
      <c r="E392" s="1"/>
      <c r="F392" s="29"/>
      <c r="G392" s="64">
        <f>'прил 9'!R711</f>
        <v>917.8</v>
      </c>
    </row>
    <row r="393" spans="1:7" s="110" customFormat="1" ht="12" hidden="1">
      <c r="A393" s="132" t="s">
        <v>825</v>
      </c>
      <c r="B393" s="28"/>
      <c r="C393" s="29"/>
      <c r="D393" s="29"/>
      <c r="E393" s="1"/>
      <c r="F393" s="29"/>
      <c r="G393" s="64">
        <f>'прил 9'!R760</f>
        <v>1035.7</v>
      </c>
    </row>
    <row r="394" spans="1:7" s="110" customFormat="1" ht="12" hidden="1">
      <c r="A394" s="132" t="s">
        <v>826</v>
      </c>
      <c r="B394" s="28"/>
      <c r="C394" s="29"/>
      <c r="D394" s="29"/>
      <c r="E394" s="1"/>
      <c r="F394" s="29"/>
      <c r="G394" s="64">
        <f>'прил 9'!R761</f>
        <v>367.5</v>
      </c>
    </row>
    <row r="395" spans="1:7" s="110" customFormat="1" ht="12" hidden="1">
      <c r="A395" s="132" t="s">
        <v>827</v>
      </c>
      <c r="B395" s="28"/>
      <c r="C395" s="29"/>
      <c r="D395" s="29"/>
      <c r="E395" s="1"/>
      <c r="F395" s="29"/>
      <c r="G395" s="64">
        <f>'прил 9'!R762</f>
        <v>347.7</v>
      </c>
    </row>
    <row r="396" spans="1:7" s="110" customFormat="1" ht="12" hidden="1">
      <c r="A396" s="131" t="s">
        <v>831</v>
      </c>
      <c r="B396" s="28"/>
      <c r="C396" s="29"/>
      <c r="D396" s="29"/>
      <c r="E396" s="1"/>
      <c r="F396" s="29"/>
      <c r="G396" s="64">
        <f>'прил 9'!R848</f>
        <v>34.6</v>
      </c>
    </row>
    <row r="397" spans="1:7" s="110" customFormat="1" ht="12" hidden="1">
      <c r="A397" s="63"/>
      <c r="B397" s="28"/>
      <c r="C397" s="29"/>
      <c r="D397" s="29"/>
      <c r="E397" s="1"/>
      <c r="F397" s="29"/>
      <c r="G397" s="64"/>
    </row>
    <row r="398" spans="1:7" s="110" customFormat="1" ht="12" hidden="1">
      <c r="A398" s="63"/>
      <c r="B398" s="28"/>
      <c r="C398" s="29"/>
      <c r="D398" s="29"/>
      <c r="E398" s="1"/>
      <c r="F398" s="29"/>
      <c r="G398" s="64"/>
    </row>
    <row r="399" spans="1:7" s="110" customFormat="1" ht="12" hidden="1">
      <c r="A399" s="63"/>
      <c r="B399" s="28"/>
      <c r="C399" s="29"/>
      <c r="D399" s="29"/>
      <c r="E399" s="1"/>
      <c r="F399" s="29"/>
      <c r="G399" s="64"/>
    </row>
    <row r="400" spans="1:7" s="110" customFormat="1" ht="12" hidden="1">
      <c r="A400" s="63"/>
      <c r="B400" s="28"/>
      <c r="C400" s="29"/>
      <c r="D400" s="29"/>
      <c r="E400" s="1"/>
      <c r="F400" s="29"/>
      <c r="G400" s="64"/>
    </row>
    <row r="401" spans="1:7" s="110" customFormat="1" ht="12" hidden="1">
      <c r="A401" s="63"/>
      <c r="B401" s="28"/>
      <c r="C401" s="29"/>
      <c r="D401" s="29"/>
      <c r="E401" s="1"/>
      <c r="F401" s="29"/>
      <c r="G401" s="64"/>
    </row>
    <row r="402" spans="1:7" s="110" customFormat="1" ht="12" hidden="1">
      <c r="A402" s="66"/>
      <c r="B402" s="28"/>
      <c r="C402" s="29"/>
      <c r="D402" s="29"/>
      <c r="E402" s="1"/>
      <c r="F402" s="29"/>
      <c r="G402" s="64"/>
    </row>
    <row r="403" spans="1:7" s="110" customFormat="1" ht="12" hidden="1">
      <c r="A403" s="63"/>
      <c r="B403" s="28"/>
      <c r="C403" s="29"/>
      <c r="D403" s="29"/>
      <c r="E403" s="1"/>
      <c r="F403" s="29"/>
      <c r="G403" s="64"/>
    </row>
    <row r="404" spans="1:7" s="110" customFormat="1" ht="12" hidden="1">
      <c r="A404" s="63"/>
      <c r="B404" s="28"/>
      <c r="C404" s="29"/>
      <c r="D404" s="29"/>
      <c r="E404" s="1"/>
      <c r="F404" s="29"/>
      <c r="G404" s="64"/>
    </row>
    <row r="405" spans="1:7" s="101" customFormat="1" ht="12">
      <c r="A405" s="20" t="s">
        <v>271</v>
      </c>
      <c r="B405" s="28"/>
      <c r="C405" s="29"/>
      <c r="D405" s="29"/>
      <c r="E405" s="1"/>
      <c r="F405" s="29" t="s">
        <v>272</v>
      </c>
      <c r="G405" s="64">
        <f>G406+G408</f>
        <v>8443.6</v>
      </c>
    </row>
    <row r="406" spans="1:7" s="110" customFormat="1" ht="38.25" hidden="1" customHeight="1">
      <c r="A406" s="20" t="s">
        <v>543</v>
      </c>
      <c r="B406" s="28"/>
      <c r="C406" s="29"/>
      <c r="D406" s="29"/>
      <c r="E406" s="1"/>
      <c r="F406" s="29" t="s">
        <v>413</v>
      </c>
      <c r="G406" s="64">
        <f t="shared" ref="G406" si="133">G407</f>
        <v>7348.6</v>
      </c>
    </row>
    <row r="407" spans="1:7" s="110" customFormat="1" ht="12" hidden="1">
      <c r="A407" s="63" t="s">
        <v>539</v>
      </c>
      <c r="B407" s="28"/>
      <c r="C407" s="29"/>
      <c r="D407" s="29"/>
      <c r="E407" s="1"/>
      <c r="F407" s="29"/>
      <c r="G407" s="64">
        <f>'прил 9'!R853</f>
        <v>7348.6</v>
      </c>
    </row>
    <row r="408" spans="1:7" s="110" customFormat="1" ht="12" hidden="1">
      <c r="A408" s="133" t="s">
        <v>832</v>
      </c>
      <c r="B408" s="28"/>
      <c r="C408" s="29"/>
      <c r="D408" s="29"/>
      <c r="E408" s="1"/>
      <c r="F408" s="29" t="s">
        <v>49</v>
      </c>
      <c r="G408" s="64">
        <f>'прил 9'!R854</f>
        <v>1095</v>
      </c>
    </row>
    <row r="409" spans="1:7" s="101" customFormat="1" ht="12">
      <c r="A409" s="79" t="s">
        <v>530</v>
      </c>
      <c r="B409" s="28" t="s">
        <v>237</v>
      </c>
      <c r="C409" s="29" t="s">
        <v>216</v>
      </c>
      <c r="D409" s="29" t="s">
        <v>326</v>
      </c>
      <c r="E409" s="1" t="s">
        <v>355</v>
      </c>
      <c r="F409" s="29"/>
      <c r="G409" s="64">
        <f t="shared" ref="G409:G411" si="134">G410</f>
        <v>5326.5</v>
      </c>
    </row>
    <row r="410" spans="1:7" s="101" customFormat="1" ht="24">
      <c r="A410" s="20" t="s">
        <v>177</v>
      </c>
      <c r="B410" s="28"/>
      <c r="C410" s="29"/>
      <c r="D410" s="29"/>
      <c r="E410" s="1"/>
      <c r="F410" s="29" t="s">
        <v>178</v>
      </c>
      <c r="G410" s="64">
        <f t="shared" si="134"/>
        <v>5326.5</v>
      </c>
    </row>
    <row r="411" spans="1:7" s="101" customFormat="1" ht="12">
      <c r="A411" s="20" t="s">
        <v>179</v>
      </c>
      <c r="B411" s="28"/>
      <c r="C411" s="29"/>
      <c r="D411" s="29"/>
      <c r="E411" s="1"/>
      <c r="F411" s="29" t="s">
        <v>180</v>
      </c>
      <c r="G411" s="64">
        <f t="shared" si="134"/>
        <v>5326.5</v>
      </c>
    </row>
    <row r="412" spans="1:7" s="110" customFormat="1" ht="12" hidden="1">
      <c r="A412" s="20" t="s">
        <v>289</v>
      </c>
      <c r="B412" s="28"/>
      <c r="C412" s="29"/>
      <c r="D412" s="29"/>
      <c r="E412" s="1"/>
      <c r="F412" s="29" t="s">
        <v>290</v>
      </c>
      <c r="G412" s="64">
        <f t="shared" ref="G412" si="135">SUM(G413:G414)</f>
        <v>5326.5</v>
      </c>
    </row>
    <row r="413" spans="1:7" s="110" customFormat="1" ht="12" hidden="1">
      <c r="A413" s="63" t="s">
        <v>531</v>
      </c>
      <c r="B413" s="28"/>
      <c r="C413" s="29"/>
      <c r="D413" s="29"/>
      <c r="E413" s="1"/>
      <c r="F413" s="29"/>
      <c r="G413" s="64">
        <f>'прил 9'!R774</f>
        <v>2119.4</v>
      </c>
    </row>
    <row r="414" spans="1:7" s="110" customFormat="1" ht="12" hidden="1">
      <c r="A414" s="63" t="s">
        <v>532</v>
      </c>
      <c r="B414" s="28"/>
      <c r="C414" s="29"/>
      <c r="D414" s="29"/>
      <c r="E414" s="1"/>
      <c r="F414" s="29"/>
      <c r="G414" s="64">
        <f>'прил 9'!R775</f>
        <v>3207.1</v>
      </c>
    </row>
    <row r="415" spans="1:7" s="118" customFormat="1" ht="36">
      <c r="A415" s="121" t="s">
        <v>896</v>
      </c>
      <c r="B415" s="22" t="s">
        <v>194</v>
      </c>
      <c r="C415" s="23" t="s">
        <v>114</v>
      </c>
      <c r="D415" s="23" t="s">
        <v>326</v>
      </c>
      <c r="E415" s="24" t="s">
        <v>327</v>
      </c>
      <c r="F415" s="23"/>
      <c r="G415" s="84">
        <f t="shared" ref="G415:G419" si="136">G416</f>
        <v>60</v>
      </c>
    </row>
    <row r="416" spans="1:7" s="101" customFormat="1" ht="12">
      <c r="A416" s="82" t="s">
        <v>856</v>
      </c>
      <c r="B416" s="28" t="s">
        <v>194</v>
      </c>
      <c r="C416" s="29" t="s">
        <v>114</v>
      </c>
      <c r="D416" s="29" t="s">
        <v>326</v>
      </c>
      <c r="E416" s="1" t="s">
        <v>840</v>
      </c>
      <c r="F416" s="29"/>
      <c r="G416" s="64">
        <f t="shared" si="136"/>
        <v>60</v>
      </c>
    </row>
    <row r="417" spans="1:7" s="101" customFormat="1" ht="24">
      <c r="A417" s="20" t="s">
        <v>177</v>
      </c>
      <c r="B417" s="28"/>
      <c r="C417" s="29"/>
      <c r="D417" s="29"/>
      <c r="E417" s="1"/>
      <c r="F417" s="29" t="s">
        <v>178</v>
      </c>
      <c r="G417" s="64">
        <f t="shared" si="136"/>
        <v>60</v>
      </c>
    </row>
    <row r="418" spans="1:7" s="101" customFormat="1" ht="12">
      <c r="A418" s="20" t="s">
        <v>179</v>
      </c>
      <c r="B418" s="28"/>
      <c r="C418" s="29"/>
      <c r="D418" s="29"/>
      <c r="E418" s="1"/>
      <c r="F418" s="29" t="s">
        <v>180</v>
      </c>
      <c r="G418" s="64">
        <f t="shared" si="136"/>
        <v>60</v>
      </c>
    </row>
    <row r="419" spans="1:7" s="110" customFormat="1" ht="12" hidden="1">
      <c r="A419" s="20" t="s">
        <v>289</v>
      </c>
      <c r="B419" s="28"/>
      <c r="C419" s="29"/>
      <c r="D419" s="29"/>
      <c r="E419" s="1"/>
      <c r="F419" s="29" t="s">
        <v>290</v>
      </c>
      <c r="G419" s="64">
        <f t="shared" si="136"/>
        <v>60</v>
      </c>
    </row>
    <row r="420" spans="1:7" s="124" customFormat="1" ht="24" hidden="1">
      <c r="A420" s="123" t="s">
        <v>533</v>
      </c>
      <c r="B420" s="28"/>
      <c r="C420" s="29"/>
      <c r="D420" s="29"/>
      <c r="E420" s="1"/>
      <c r="F420" s="29"/>
      <c r="G420" s="64">
        <f>'прил 9'!R945</f>
        <v>60</v>
      </c>
    </row>
    <row r="421" spans="1:7" s="118" customFormat="1">
      <c r="A421" s="83" t="s">
        <v>862</v>
      </c>
      <c r="B421" s="134" t="s">
        <v>198</v>
      </c>
      <c r="C421" s="135" t="s">
        <v>114</v>
      </c>
      <c r="D421" s="135" t="s">
        <v>326</v>
      </c>
      <c r="E421" s="136" t="s">
        <v>327</v>
      </c>
      <c r="F421" s="135"/>
      <c r="G421" s="137">
        <f t="shared" ref="G421" si="137">G422</f>
        <v>37</v>
      </c>
    </row>
    <row r="422" spans="1:7" s="101" customFormat="1" ht="12">
      <c r="A422" s="79" t="s">
        <v>282</v>
      </c>
      <c r="B422" s="28" t="s">
        <v>198</v>
      </c>
      <c r="C422" s="29" t="s">
        <v>114</v>
      </c>
      <c r="D422" s="29" t="s">
        <v>326</v>
      </c>
      <c r="E422" s="1" t="s">
        <v>332</v>
      </c>
      <c r="F422" s="29"/>
      <c r="G422" s="64">
        <f t="shared" ref="G422" si="138">G423+G426</f>
        <v>37</v>
      </c>
    </row>
    <row r="423" spans="1:7" s="101" customFormat="1" ht="12" hidden="1">
      <c r="A423" s="20" t="s">
        <v>132</v>
      </c>
      <c r="B423" s="28"/>
      <c r="C423" s="29"/>
      <c r="D423" s="29"/>
      <c r="E423" s="1"/>
      <c r="F423" s="29" t="s">
        <v>133</v>
      </c>
      <c r="G423" s="64">
        <f t="shared" ref="G423:G424" si="139">G424</f>
        <v>0</v>
      </c>
    </row>
    <row r="424" spans="1:7" s="101" customFormat="1" ht="24" hidden="1">
      <c r="A424" s="20" t="s">
        <v>134</v>
      </c>
      <c r="B424" s="28"/>
      <c r="C424" s="29"/>
      <c r="D424" s="29"/>
      <c r="E424" s="1"/>
      <c r="F424" s="29" t="s">
        <v>135</v>
      </c>
      <c r="G424" s="64">
        <f t="shared" si="139"/>
        <v>0</v>
      </c>
    </row>
    <row r="425" spans="1:7" s="124" customFormat="1" ht="24" hidden="1">
      <c r="A425" s="123" t="s">
        <v>534</v>
      </c>
      <c r="B425" s="28"/>
      <c r="C425" s="29"/>
      <c r="D425" s="29"/>
      <c r="E425" s="1"/>
      <c r="F425" s="29"/>
      <c r="G425" s="64">
        <f>'прил 9'!R1018</f>
        <v>0</v>
      </c>
    </row>
    <row r="426" spans="1:7" s="101" customFormat="1" ht="24">
      <c r="A426" s="20" t="s">
        <v>177</v>
      </c>
      <c r="B426" s="28"/>
      <c r="C426" s="29"/>
      <c r="D426" s="29"/>
      <c r="E426" s="1"/>
      <c r="F426" s="29" t="s">
        <v>178</v>
      </c>
      <c r="G426" s="64">
        <f t="shared" ref="G426:G427" si="140">G427</f>
        <v>37</v>
      </c>
    </row>
    <row r="427" spans="1:7" s="101" customFormat="1" ht="12">
      <c r="A427" s="20" t="s">
        <v>179</v>
      </c>
      <c r="B427" s="28"/>
      <c r="C427" s="29"/>
      <c r="D427" s="29"/>
      <c r="E427" s="1"/>
      <c r="F427" s="29" t="s">
        <v>180</v>
      </c>
      <c r="G427" s="64">
        <f t="shared" si="140"/>
        <v>37</v>
      </c>
    </row>
    <row r="428" spans="1:7" s="110" customFormat="1" ht="12" hidden="1">
      <c r="A428" s="20" t="s">
        <v>289</v>
      </c>
      <c r="B428" s="28"/>
      <c r="C428" s="29"/>
      <c r="D428" s="29"/>
      <c r="E428" s="1"/>
      <c r="F428" s="29" t="s">
        <v>290</v>
      </c>
      <c r="G428" s="64">
        <f t="shared" ref="G428" si="141">SUM(G429:G435)</f>
        <v>37</v>
      </c>
    </row>
    <row r="429" spans="1:7" s="124" customFormat="1" ht="33.75" hidden="1">
      <c r="A429" s="138" t="s">
        <v>898</v>
      </c>
      <c r="B429" s="28"/>
      <c r="C429" s="29"/>
      <c r="D429" s="29"/>
      <c r="E429" s="1"/>
      <c r="F429" s="29"/>
      <c r="G429" s="64">
        <f>'прил 9'!R1022</f>
        <v>8</v>
      </c>
    </row>
    <row r="430" spans="1:7" s="124" customFormat="1" ht="12" hidden="1">
      <c r="A430" s="138" t="s">
        <v>899</v>
      </c>
      <c r="B430" s="28"/>
      <c r="C430" s="29"/>
      <c r="D430" s="29"/>
      <c r="E430" s="1"/>
      <c r="F430" s="29"/>
      <c r="G430" s="64">
        <f>'прил 9'!R1023</f>
        <v>4</v>
      </c>
    </row>
    <row r="431" spans="1:7" s="124" customFormat="1" ht="12" hidden="1">
      <c r="A431" s="138" t="s">
        <v>900</v>
      </c>
      <c r="B431" s="28"/>
      <c r="C431" s="29"/>
      <c r="D431" s="29"/>
      <c r="E431" s="1"/>
      <c r="F431" s="29"/>
      <c r="G431" s="64">
        <f>'прил 9'!R1024</f>
        <v>2</v>
      </c>
    </row>
    <row r="432" spans="1:7" s="124" customFormat="1" ht="22.5" hidden="1">
      <c r="A432" s="139" t="s">
        <v>901</v>
      </c>
      <c r="B432" s="28"/>
      <c r="C432" s="29"/>
      <c r="D432" s="29"/>
      <c r="E432" s="1"/>
      <c r="F432" s="29"/>
      <c r="G432" s="64">
        <f>'прил 9'!R1025</f>
        <v>5</v>
      </c>
    </row>
    <row r="433" spans="1:7" s="124" customFormat="1" ht="22.5" hidden="1">
      <c r="A433" s="139" t="s">
        <v>535</v>
      </c>
      <c r="B433" s="28"/>
      <c r="C433" s="29"/>
      <c r="D433" s="29"/>
      <c r="E433" s="1"/>
      <c r="F433" s="29"/>
      <c r="G433" s="64">
        <f>'прил 9'!R1026</f>
        <v>6</v>
      </c>
    </row>
    <row r="434" spans="1:7" s="124" customFormat="1" ht="22.5" hidden="1">
      <c r="A434" s="139" t="s">
        <v>902</v>
      </c>
      <c r="B434" s="28"/>
      <c r="C434" s="29"/>
      <c r="D434" s="29"/>
      <c r="E434" s="1"/>
      <c r="F434" s="29"/>
      <c r="G434" s="64">
        <f>'прил 9'!R1027</f>
        <v>2</v>
      </c>
    </row>
    <row r="435" spans="1:7" s="124" customFormat="1" ht="12" hidden="1">
      <c r="A435" s="139" t="s">
        <v>904</v>
      </c>
      <c r="B435" s="28"/>
      <c r="C435" s="29"/>
      <c r="D435" s="29"/>
      <c r="E435" s="1"/>
      <c r="F435" s="29"/>
      <c r="G435" s="64">
        <f>'прил 9'!R1028</f>
        <v>10</v>
      </c>
    </row>
    <row r="436" spans="1:7" s="118" customFormat="1">
      <c r="A436" s="83" t="s">
        <v>905</v>
      </c>
      <c r="B436" s="134" t="s">
        <v>155</v>
      </c>
      <c r="C436" s="135" t="s">
        <v>114</v>
      </c>
      <c r="D436" s="135" t="s">
        <v>326</v>
      </c>
      <c r="E436" s="136" t="s">
        <v>327</v>
      </c>
      <c r="F436" s="135"/>
      <c r="G436" s="137">
        <f t="shared" ref="G436" si="142">G437+G444</f>
        <v>60</v>
      </c>
    </row>
    <row r="437" spans="1:7" s="101" customFormat="1" ht="48" hidden="1">
      <c r="A437" s="140" t="s">
        <v>729</v>
      </c>
      <c r="B437" s="28" t="s">
        <v>155</v>
      </c>
      <c r="C437" s="29" t="s">
        <v>114</v>
      </c>
      <c r="D437" s="29" t="s">
        <v>326</v>
      </c>
      <c r="E437" s="1" t="s">
        <v>604</v>
      </c>
      <c r="F437" s="29"/>
      <c r="G437" s="64">
        <f t="shared" ref="G437:G440" si="143">G438</f>
        <v>0</v>
      </c>
    </row>
    <row r="438" spans="1:7" s="101" customFormat="1" ht="24" hidden="1">
      <c r="A438" s="20" t="s">
        <v>177</v>
      </c>
      <c r="B438" s="28"/>
      <c r="C438" s="29"/>
      <c r="D438" s="29"/>
      <c r="E438" s="1"/>
      <c r="F438" s="29" t="s">
        <v>178</v>
      </c>
      <c r="G438" s="64">
        <f t="shared" si="143"/>
        <v>0</v>
      </c>
    </row>
    <row r="439" spans="1:7" s="101" customFormat="1" ht="12" hidden="1">
      <c r="A439" s="20" t="s">
        <v>179</v>
      </c>
      <c r="B439" s="28"/>
      <c r="C439" s="29"/>
      <c r="D439" s="29"/>
      <c r="E439" s="1"/>
      <c r="F439" s="29" t="s">
        <v>180</v>
      </c>
      <c r="G439" s="64">
        <f t="shared" si="143"/>
        <v>0</v>
      </c>
    </row>
    <row r="440" spans="1:7" s="110" customFormat="1" ht="12" hidden="1">
      <c r="A440" s="20" t="s">
        <v>289</v>
      </c>
      <c r="B440" s="28"/>
      <c r="C440" s="29"/>
      <c r="D440" s="29"/>
      <c r="E440" s="1"/>
      <c r="F440" s="29" t="s">
        <v>290</v>
      </c>
      <c r="G440" s="64">
        <f t="shared" si="143"/>
        <v>0</v>
      </c>
    </row>
    <row r="441" spans="1:7" s="110" customFormat="1" ht="60" hidden="1">
      <c r="A441" s="20" t="s">
        <v>536</v>
      </c>
      <c r="B441" s="28"/>
      <c r="C441" s="29"/>
      <c r="D441" s="29"/>
      <c r="E441" s="1"/>
      <c r="F441" s="29"/>
      <c r="G441" s="64">
        <f t="shared" ref="G441" si="144">SUM(G442:G443)</f>
        <v>0</v>
      </c>
    </row>
    <row r="442" spans="1:7" s="124" customFormat="1" ht="12" hidden="1">
      <c r="A442" s="132"/>
      <c r="B442" s="28"/>
      <c r="C442" s="29"/>
      <c r="D442" s="29"/>
      <c r="E442" s="1"/>
      <c r="F442" s="29"/>
      <c r="G442" s="64"/>
    </row>
    <row r="443" spans="1:7" s="124" customFormat="1" ht="12" hidden="1">
      <c r="A443" s="123"/>
      <c r="B443" s="28"/>
      <c r="C443" s="29"/>
      <c r="D443" s="29"/>
      <c r="E443" s="1"/>
      <c r="F443" s="29"/>
      <c r="G443" s="64">
        <f>'прил 9'!R781</f>
        <v>0</v>
      </c>
    </row>
    <row r="444" spans="1:7" s="101" customFormat="1" ht="51.6" customHeight="1">
      <c r="A444" s="140" t="s">
        <v>876</v>
      </c>
      <c r="B444" s="28" t="s">
        <v>155</v>
      </c>
      <c r="C444" s="29" t="s">
        <v>114</v>
      </c>
      <c r="D444" s="29" t="s">
        <v>326</v>
      </c>
      <c r="E444" s="1" t="s">
        <v>877</v>
      </c>
      <c r="F444" s="29"/>
      <c r="G444" s="64">
        <f t="shared" ref="G444:G446" si="145">G445</f>
        <v>60</v>
      </c>
    </row>
    <row r="445" spans="1:7" s="101" customFormat="1" ht="24">
      <c r="A445" s="20" t="s">
        <v>177</v>
      </c>
      <c r="B445" s="28"/>
      <c r="C445" s="29"/>
      <c r="D445" s="29"/>
      <c r="E445" s="1"/>
      <c r="F445" s="29" t="s">
        <v>178</v>
      </c>
      <c r="G445" s="64">
        <f t="shared" si="145"/>
        <v>60</v>
      </c>
    </row>
    <row r="446" spans="1:7" s="101" customFormat="1" ht="12">
      <c r="A446" s="20" t="s">
        <v>179</v>
      </c>
      <c r="B446" s="28"/>
      <c r="C446" s="29"/>
      <c r="D446" s="29"/>
      <c r="E446" s="1"/>
      <c r="F446" s="29" t="s">
        <v>180</v>
      </c>
      <c r="G446" s="64">
        <f t="shared" si="145"/>
        <v>60</v>
      </c>
    </row>
    <row r="447" spans="1:7" s="110" customFormat="1" ht="12" hidden="1">
      <c r="A447" s="20" t="s">
        <v>289</v>
      </c>
      <c r="B447" s="28"/>
      <c r="C447" s="29"/>
      <c r="D447" s="29"/>
      <c r="E447" s="1"/>
      <c r="F447" s="29" t="s">
        <v>290</v>
      </c>
      <c r="G447" s="64">
        <f>G448+G449</f>
        <v>60</v>
      </c>
    </row>
    <row r="448" spans="1:7" s="124" customFormat="1" ht="12" hidden="1">
      <c r="A448" s="132" t="s">
        <v>906</v>
      </c>
      <c r="B448" s="28"/>
      <c r="C448" s="29"/>
      <c r="D448" s="29"/>
      <c r="E448" s="1"/>
      <c r="F448" s="29"/>
      <c r="G448" s="64">
        <f>'прил 9'!R716</f>
        <v>30</v>
      </c>
    </row>
    <row r="449" spans="1:7" s="124" customFormat="1" ht="12" hidden="1">
      <c r="A449" s="132" t="s">
        <v>828</v>
      </c>
      <c r="B449" s="28"/>
      <c r="C449" s="29"/>
      <c r="D449" s="29"/>
      <c r="E449" s="1"/>
      <c r="F449" s="29"/>
      <c r="G449" s="64">
        <f>'прил 9'!R785</f>
        <v>30</v>
      </c>
    </row>
    <row r="450" spans="1:7" s="124" customFormat="1" ht="12" hidden="1">
      <c r="A450" s="123"/>
      <c r="B450" s="28"/>
      <c r="C450" s="29"/>
      <c r="D450" s="29"/>
      <c r="E450" s="1"/>
      <c r="F450" s="29"/>
      <c r="G450" s="64"/>
    </row>
    <row r="451" spans="1:7" ht="24">
      <c r="A451" s="121" t="s">
        <v>449</v>
      </c>
      <c r="B451" s="22" t="s">
        <v>202</v>
      </c>
      <c r="C451" s="23" t="s">
        <v>114</v>
      </c>
      <c r="D451" s="23" t="s">
        <v>326</v>
      </c>
      <c r="E451" s="24" t="s">
        <v>327</v>
      </c>
      <c r="F451" s="23"/>
      <c r="G451" s="84">
        <f t="shared" ref="G451" si="146">G452+G459+G467+G480</f>
        <v>1115.2</v>
      </c>
    </row>
    <row r="452" spans="1:7" s="101" customFormat="1" ht="12" hidden="1">
      <c r="A452" s="140" t="s">
        <v>284</v>
      </c>
      <c r="B452" s="28" t="s">
        <v>202</v>
      </c>
      <c r="C452" s="29" t="s">
        <v>114</v>
      </c>
      <c r="D452" s="29" t="s">
        <v>326</v>
      </c>
      <c r="E452" s="1" t="s">
        <v>35</v>
      </c>
      <c r="F452" s="29"/>
      <c r="G452" s="64">
        <f t="shared" ref="G452:G454" si="147">G453</f>
        <v>0</v>
      </c>
    </row>
    <row r="453" spans="1:7" s="101" customFormat="1" ht="24" hidden="1">
      <c r="A453" s="20" t="s">
        <v>177</v>
      </c>
      <c r="B453" s="28"/>
      <c r="C453" s="29"/>
      <c r="D453" s="29"/>
      <c r="E453" s="1"/>
      <c r="F453" s="29" t="s">
        <v>178</v>
      </c>
      <c r="G453" s="64">
        <f t="shared" si="147"/>
        <v>0</v>
      </c>
    </row>
    <row r="454" spans="1:7" s="101" customFormat="1" ht="12" hidden="1">
      <c r="A454" s="20" t="s">
        <v>179</v>
      </c>
      <c r="B454" s="28"/>
      <c r="C454" s="29"/>
      <c r="D454" s="29"/>
      <c r="E454" s="1"/>
      <c r="F454" s="29" t="s">
        <v>180</v>
      </c>
      <c r="G454" s="64">
        <f t="shared" si="147"/>
        <v>0</v>
      </c>
    </row>
    <row r="455" spans="1:7" s="110" customFormat="1" ht="12" hidden="1">
      <c r="A455" s="20" t="s">
        <v>289</v>
      </c>
      <c r="B455" s="28"/>
      <c r="C455" s="29"/>
      <c r="D455" s="29"/>
      <c r="E455" s="1"/>
      <c r="F455" s="29" t="s">
        <v>290</v>
      </c>
      <c r="G455" s="64">
        <f t="shared" ref="G455" si="148">SUM(G456:G458)</f>
        <v>0</v>
      </c>
    </row>
    <row r="456" spans="1:7" s="124" customFormat="1" ht="12" hidden="1">
      <c r="A456" s="123"/>
      <c r="B456" s="28"/>
      <c r="C456" s="29"/>
      <c r="D456" s="29"/>
      <c r="E456" s="1"/>
      <c r="F456" s="29"/>
      <c r="G456" s="64"/>
    </row>
    <row r="457" spans="1:7" s="124" customFormat="1" ht="12" hidden="1">
      <c r="A457" s="123"/>
      <c r="B457" s="28"/>
      <c r="C457" s="29"/>
      <c r="D457" s="29"/>
      <c r="E457" s="1"/>
      <c r="F457" s="29"/>
      <c r="G457" s="64"/>
    </row>
    <row r="458" spans="1:7" s="124" customFormat="1" ht="12" hidden="1">
      <c r="A458" s="123"/>
      <c r="B458" s="28"/>
      <c r="C458" s="29"/>
      <c r="D458" s="29"/>
      <c r="E458" s="1"/>
      <c r="F458" s="29"/>
      <c r="G458" s="64"/>
    </row>
    <row r="459" spans="1:7" s="101" customFormat="1" ht="60">
      <c r="A459" s="140" t="s">
        <v>0</v>
      </c>
      <c r="B459" s="28" t="s">
        <v>202</v>
      </c>
      <c r="C459" s="29" t="s">
        <v>114</v>
      </c>
      <c r="D459" s="29" t="s">
        <v>326</v>
      </c>
      <c r="E459" s="1" t="s">
        <v>432</v>
      </c>
      <c r="F459" s="29"/>
      <c r="G459" s="64">
        <f t="shared" ref="G459:G461" si="149">G460</f>
        <v>747.2</v>
      </c>
    </row>
    <row r="460" spans="1:7" s="101" customFormat="1" ht="24">
      <c r="A460" s="20" t="s">
        <v>177</v>
      </c>
      <c r="B460" s="28"/>
      <c r="C460" s="29"/>
      <c r="D460" s="29"/>
      <c r="E460" s="1"/>
      <c r="F460" s="29" t="s">
        <v>178</v>
      </c>
      <c r="G460" s="64">
        <f t="shared" si="149"/>
        <v>747.2</v>
      </c>
    </row>
    <row r="461" spans="1:7" s="101" customFormat="1" ht="12">
      <c r="A461" s="20" t="s">
        <v>179</v>
      </c>
      <c r="B461" s="28"/>
      <c r="C461" s="29"/>
      <c r="D461" s="29"/>
      <c r="E461" s="1"/>
      <c r="F461" s="29" t="s">
        <v>180</v>
      </c>
      <c r="G461" s="64">
        <f t="shared" si="149"/>
        <v>747.2</v>
      </c>
    </row>
    <row r="462" spans="1:7" s="110" customFormat="1" ht="12" hidden="1">
      <c r="A462" s="20" t="s">
        <v>289</v>
      </c>
      <c r="B462" s="28"/>
      <c r="C462" s="29"/>
      <c r="D462" s="29"/>
      <c r="E462" s="1"/>
      <c r="F462" s="29" t="s">
        <v>290</v>
      </c>
      <c r="G462" s="64">
        <f t="shared" ref="G462" si="150">SUM(G463:G466)</f>
        <v>747.2</v>
      </c>
    </row>
    <row r="463" spans="1:7" s="124" customFormat="1" ht="12" hidden="1">
      <c r="A463" s="123" t="s">
        <v>548</v>
      </c>
      <c r="B463" s="28"/>
      <c r="C463" s="29"/>
      <c r="D463" s="29"/>
      <c r="E463" s="1"/>
      <c r="F463" s="29"/>
      <c r="G463" s="64">
        <f>'прил 9'!R1053</f>
        <v>25</v>
      </c>
    </row>
    <row r="464" spans="1:7" s="124" customFormat="1" ht="12" hidden="1">
      <c r="A464" s="123" t="s">
        <v>735</v>
      </c>
      <c r="B464" s="28"/>
      <c r="C464" s="29"/>
      <c r="D464" s="29"/>
      <c r="E464" s="1"/>
      <c r="F464" s="29"/>
      <c r="G464" s="64">
        <f>'прил 9'!R1054</f>
        <v>0</v>
      </c>
    </row>
    <row r="465" spans="1:7" s="124" customFormat="1" ht="12" hidden="1">
      <c r="A465" s="123" t="s">
        <v>549</v>
      </c>
      <c r="B465" s="28"/>
      <c r="C465" s="29"/>
      <c r="D465" s="29"/>
      <c r="E465" s="1"/>
      <c r="F465" s="29"/>
      <c r="G465" s="64">
        <f>'прил 9'!R1055</f>
        <v>591.20000000000005</v>
      </c>
    </row>
    <row r="466" spans="1:7" s="124" customFormat="1" ht="12" hidden="1">
      <c r="A466" s="123" t="s">
        <v>550</v>
      </c>
      <c r="B466" s="28"/>
      <c r="C466" s="29"/>
      <c r="D466" s="29"/>
      <c r="E466" s="1"/>
      <c r="F466" s="29"/>
      <c r="G466" s="64">
        <f>'прил 9'!R974</f>
        <v>131</v>
      </c>
    </row>
    <row r="467" spans="1:7" s="101" customFormat="1" ht="12">
      <c r="A467" s="140" t="s">
        <v>282</v>
      </c>
      <c r="B467" s="28" t="s">
        <v>202</v>
      </c>
      <c r="C467" s="29" t="s">
        <v>114</v>
      </c>
      <c r="D467" s="29" t="s">
        <v>326</v>
      </c>
      <c r="E467" s="1" t="s">
        <v>332</v>
      </c>
      <c r="F467" s="29"/>
      <c r="G467" s="64">
        <f t="shared" ref="G467:G469" si="151">G468</f>
        <v>48</v>
      </c>
    </row>
    <row r="468" spans="1:7" s="101" customFormat="1" ht="24">
      <c r="A468" s="20" t="s">
        <v>177</v>
      </c>
      <c r="B468" s="28"/>
      <c r="C468" s="29"/>
      <c r="D468" s="29"/>
      <c r="E468" s="1"/>
      <c r="F468" s="29" t="s">
        <v>178</v>
      </c>
      <c r="G468" s="64">
        <f t="shared" si="151"/>
        <v>48</v>
      </c>
    </row>
    <row r="469" spans="1:7" s="101" customFormat="1" ht="12">
      <c r="A469" s="20" t="s">
        <v>179</v>
      </c>
      <c r="B469" s="28"/>
      <c r="C469" s="29"/>
      <c r="D469" s="29"/>
      <c r="E469" s="1"/>
      <c r="F469" s="29" t="s">
        <v>180</v>
      </c>
      <c r="G469" s="64">
        <f t="shared" si="151"/>
        <v>48</v>
      </c>
    </row>
    <row r="470" spans="1:7" s="110" customFormat="1" ht="12" hidden="1">
      <c r="A470" s="20" t="s">
        <v>289</v>
      </c>
      <c r="B470" s="28"/>
      <c r="C470" s="29"/>
      <c r="D470" s="29"/>
      <c r="E470" s="1"/>
      <c r="F470" s="29" t="s">
        <v>290</v>
      </c>
      <c r="G470" s="64">
        <f t="shared" ref="G470" si="152">SUM(G471:G479)</f>
        <v>48</v>
      </c>
    </row>
    <row r="471" spans="1:7" s="124" customFormat="1" ht="24" hidden="1">
      <c r="A471" s="123" t="s">
        <v>551</v>
      </c>
      <c r="B471" s="28"/>
      <c r="C471" s="29"/>
      <c r="D471" s="29"/>
      <c r="E471" s="1"/>
      <c r="F471" s="29"/>
      <c r="G471" s="64">
        <f>'прил 9'!R955</f>
        <v>0</v>
      </c>
    </row>
    <row r="472" spans="1:7" s="124" customFormat="1" ht="24" hidden="1">
      <c r="A472" s="123" t="s">
        <v>552</v>
      </c>
      <c r="B472" s="28"/>
      <c r="C472" s="29"/>
      <c r="D472" s="29"/>
      <c r="E472" s="1"/>
      <c r="F472" s="29"/>
      <c r="G472" s="64">
        <f>'прил 9'!R956</f>
        <v>5</v>
      </c>
    </row>
    <row r="473" spans="1:7" s="124" customFormat="1" ht="24" hidden="1">
      <c r="A473" s="123" t="s">
        <v>553</v>
      </c>
      <c r="B473" s="28"/>
      <c r="C473" s="29"/>
      <c r="D473" s="29"/>
      <c r="E473" s="1"/>
      <c r="F473" s="29"/>
      <c r="G473" s="64">
        <f>'прил 9'!R957</f>
        <v>15</v>
      </c>
    </row>
    <row r="474" spans="1:7" s="124" customFormat="1" ht="24" hidden="1">
      <c r="A474" s="123" t="s">
        <v>554</v>
      </c>
      <c r="B474" s="28"/>
      <c r="C474" s="29"/>
      <c r="D474" s="29"/>
      <c r="E474" s="1"/>
      <c r="F474" s="29"/>
      <c r="G474" s="64">
        <f>'прил 9'!R958</f>
        <v>5</v>
      </c>
    </row>
    <row r="475" spans="1:7" s="124" customFormat="1" ht="24" hidden="1">
      <c r="A475" s="123" t="s">
        <v>555</v>
      </c>
      <c r="B475" s="28"/>
      <c r="C475" s="29"/>
      <c r="D475" s="29"/>
      <c r="E475" s="1"/>
      <c r="F475" s="29"/>
      <c r="G475" s="64">
        <f>'прил 9'!R959</f>
        <v>10</v>
      </c>
    </row>
    <row r="476" spans="1:7" s="124" customFormat="1" ht="12" hidden="1">
      <c r="A476" s="123" t="s">
        <v>556</v>
      </c>
      <c r="B476" s="28"/>
      <c r="C476" s="29"/>
      <c r="D476" s="29"/>
      <c r="E476" s="1"/>
      <c r="F476" s="29"/>
      <c r="G476" s="64">
        <f>'прил 9'!R960</f>
        <v>0</v>
      </c>
    </row>
    <row r="477" spans="1:7" s="124" customFormat="1" ht="24" hidden="1">
      <c r="A477" s="123" t="s">
        <v>557</v>
      </c>
      <c r="B477" s="28"/>
      <c r="C477" s="29"/>
      <c r="D477" s="29"/>
      <c r="E477" s="1"/>
      <c r="F477" s="29"/>
      <c r="G477" s="64">
        <f>'прил 9'!R961</f>
        <v>9</v>
      </c>
    </row>
    <row r="478" spans="1:7" s="124" customFormat="1" ht="12" hidden="1">
      <c r="A478" s="123" t="s">
        <v>558</v>
      </c>
      <c r="B478" s="28"/>
      <c r="C478" s="29"/>
      <c r="D478" s="29"/>
      <c r="E478" s="1"/>
      <c r="F478" s="29"/>
      <c r="G478" s="64">
        <f>'прил 9'!R962</f>
        <v>4</v>
      </c>
    </row>
    <row r="479" spans="1:7" s="124" customFormat="1" ht="12" hidden="1">
      <c r="A479" s="123" t="s">
        <v>559</v>
      </c>
      <c r="B479" s="28"/>
      <c r="C479" s="29"/>
      <c r="D479" s="29"/>
      <c r="E479" s="1"/>
      <c r="F479" s="29"/>
      <c r="G479" s="64">
        <f>'прил 9'!R963</f>
        <v>0</v>
      </c>
    </row>
    <row r="480" spans="1:7" s="101" customFormat="1" ht="24">
      <c r="A480" s="140" t="s">
        <v>337</v>
      </c>
      <c r="B480" s="28" t="s">
        <v>202</v>
      </c>
      <c r="C480" s="29" t="s">
        <v>114</v>
      </c>
      <c r="D480" s="29" t="s">
        <v>326</v>
      </c>
      <c r="E480" s="1" t="s">
        <v>338</v>
      </c>
      <c r="F480" s="29"/>
      <c r="G480" s="64">
        <f t="shared" ref="G480" si="153">G481+G484</f>
        <v>320</v>
      </c>
    </row>
    <row r="481" spans="1:7" s="101" customFormat="1" ht="12" hidden="1">
      <c r="A481" s="20" t="s">
        <v>165</v>
      </c>
      <c r="B481" s="28"/>
      <c r="C481" s="29"/>
      <c r="D481" s="29"/>
      <c r="E481" s="1"/>
      <c r="F481" s="29" t="s">
        <v>215</v>
      </c>
      <c r="G481" s="64">
        <f t="shared" ref="G481:G482" si="154">G482</f>
        <v>0</v>
      </c>
    </row>
    <row r="482" spans="1:7" s="101" customFormat="1" ht="12" hidden="1">
      <c r="A482" s="20" t="s">
        <v>167</v>
      </c>
      <c r="B482" s="28"/>
      <c r="C482" s="29"/>
      <c r="D482" s="29"/>
      <c r="E482" s="1"/>
      <c r="F482" s="29" t="s">
        <v>570</v>
      </c>
      <c r="G482" s="64">
        <f t="shared" si="154"/>
        <v>0</v>
      </c>
    </row>
    <row r="483" spans="1:7" s="124" customFormat="1" ht="48" hidden="1">
      <c r="A483" s="141" t="s">
        <v>571</v>
      </c>
      <c r="B483" s="28"/>
      <c r="C483" s="29"/>
      <c r="D483" s="29"/>
      <c r="E483" s="1"/>
      <c r="F483" s="29"/>
      <c r="G483" s="64">
        <f>'прил 9'!R967</f>
        <v>0</v>
      </c>
    </row>
    <row r="484" spans="1:7" s="101" customFormat="1" ht="24">
      <c r="A484" s="20" t="s">
        <v>177</v>
      </c>
      <c r="B484" s="28"/>
      <c r="C484" s="29"/>
      <c r="D484" s="29"/>
      <c r="E484" s="1"/>
      <c r="F484" s="29" t="s">
        <v>178</v>
      </c>
      <c r="G484" s="64">
        <f t="shared" ref="G484:G486" si="155">G485</f>
        <v>320</v>
      </c>
    </row>
    <row r="485" spans="1:7" s="101" customFormat="1" ht="12">
      <c r="A485" s="20" t="s">
        <v>179</v>
      </c>
      <c r="B485" s="28"/>
      <c r="C485" s="29"/>
      <c r="D485" s="29"/>
      <c r="E485" s="1"/>
      <c r="F485" s="29" t="s">
        <v>180</v>
      </c>
      <c r="G485" s="64">
        <f t="shared" si="155"/>
        <v>320</v>
      </c>
    </row>
    <row r="486" spans="1:7" s="110" customFormat="1" ht="12" hidden="1">
      <c r="A486" s="20" t="s">
        <v>289</v>
      </c>
      <c r="B486" s="28"/>
      <c r="C486" s="29"/>
      <c r="D486" s="29"/>
      <c r="E486" s="1"/>
      <c r="F486" s="29" t="s">
        <v>290</v>
      </c>
      <c r="G486" s="64">
        <f t="shared" si="155"/>
        <v>320</v>
      </c>
    </row>
    <row r="487" spans="1:7" s="124" customFormat="1" ht="24" hidden="1">
      <c r="A487" s="123" t="s">
        <v>560</v>
      </c>
      <c r="B487" s="28"/>
      <c r="C487" s="29"/>
      <c r="D487" s="29"/>
      <c r="E487" s="1"/>
      <c r="F487" s="29"/>
      <c r="G487" s="64">
        <f>'прил 9'!R970</f>
        <v>320</v>
      </c>
    </row>
    <row r="488" spans="1:7" ht="24">
      <c r="A488" s="121" t="s">
        <v>663</v>
      </c>
      <c r="B488" s="22" t="s">
        <v>162</v>
      </c>
      <c r="C488" s="23" t="s">
        <v>114</v>
      </c>
      <c r="D488" s="23" t="s">
        <v>326</v>
      </c>
      <c r="E488" s="24" t="s">
        <v>327</v>
      </c>
      <c r="F488" s="23"/>
      <c r="G488" s="84">
        <f>G489+G494+G499+G504+G509+G514+G519+G524+G529+G545+G541</f>
        <v>116294.29999999999</v>
      </c>
    </row>
    <row r="489" spans="1:7" hidden="1">
      <c r="A489" s="140" t="s">
        <v>733</v>
      </c>
      <c r="B489" s="114" t="s">
        <v>162</v>
      </c>
      <c r="C489" s="115" t="s">
        <v>114</v>
      </c>
      <c r="D489" s="115" t="s">
        <v>326</v>
      </c>
      <c r="E489" s="116" t="s">
        <v>602</v>
      </c>
      <c r="F489" s="115"/>
      <c r="G489" s="117">
        <f t="shared" ref="G489:G492" si="156">G490</f>
        <v>0</v>
      </c>
    </row>
    <row r="490" spans="1:7" s="101" customFormat="1" ht="24" hidden="1">
      <c r="A490" s="20" t="s">
        <v>177</v>
      </c>
      <c r="B490" s="28"/>
      <c r="C490" s="29"/>
      <c r="D490" s="29"/>
      <c r="E490" s="1"/>
      <c r="F490" s="29" t="s">
        <v>178</v>
      </c>
      <c r="G490" s="64">
        <f t="shared" si="156"/>
        <v>0</v>
      </c>
    </row>
    <row r="491" spans="1:7" s="101" customFormat="1" ht="12" hidden="1">
      <c r="A491" s="20" t="s">
        <v>179</v>
      </c>
      <c r="B491" s="28"/>
      <c r="C491" s="29"/>
      <c r="D491" s="29"/>
      <c r="E491" s="1"/>
      <c r="F491" s="29" t="s">
        <v>180</v>
      </c>
      <c r="G491" s="64">
        <f t="shared" si="156"/>
        <v>0</v>
      </c>
    </row>
    <row r="492" spans="1:7" s="110" customFormat="1" ht="12" hidden="1">
      <c r="A492" s="20" t="s">
        <v>289</v>
      </c>
      <c r="B492" s="28"/>
      <c r="C492" s="29"/>
      <c r="D492" s="29"/>
      <c r="E492" s="1"/>
      <c r="F492" s="29" t="s">
        <v>290</v>
      </c>
      <c r="G492" s="64">
        <f t="shared" si="156"/>
        <v>0</v>
      </c>
    </row>
    <row r="493" spans="1:7" s="124" customFormat="1" ht="12" hidden="1">
      <c r="A493" s="123" t="s">
        <v>564</v>
      </c>
      <c r="B493" s="28"/>
      <c r="C493" s="29"/>
      <c r="D493" s="29"/>
      <c r="E493" s="1"/>
      <c r="F493" s="29"/>
      <c r="G493" s="64"/>
    </row>
    <row r="494" spans="1:7" ht="36">
      <c r="A494" s="140" t="s">
        <v>732</v>
      </c>
      <c r="B494" s="114" t="s">
        <v>162</v>
      </c>
      <c r="C494" s="115" t="s">
        <v>114</v>
      </c>
      <c r="D494" s="115" t="s">
        <v>326</v>
      </c>
      <c r="E494" s="116" t="s">
        <v>451</v>
      </c>
      <c r="F494" s="115"/>
      <c r="G494" s="117">
        <f t="shared" ref="G494:G497" si="157">G495</f>
        <v>284.3</v>
      </c>
    </row>
    <row r="495" spans="1:7" s="101" customFormat="1" ht="24">
      <c r="A495" s="20" t="s">
        <v>177</v>
      </c>
      <c r="B495" s="28"/>
      <c r="C495" s="29"/>
      <c r="D495" s="29"/>
      <c r="E495" s="1"/>
      <c r="F495" s="29" t="s">
        <v>178</v>
      </c>
      <c r="G495" s="64">
        <f t="shared" si="157"/>
        <v>284.3</v>
      </c>
    </row>
    <row r="496" spans="1:7" s="101" customFormat="1" ht="12">
      <c r="A496" s="20" t="s">
        <v>179</v>
      </c>
      <c r="B496" s="28"/>
      <c r="C496" s="29"/>
      <c r="D496" s="29"/>
      <c r="E496" s="1"/>
      <c r="F496" s="29" t="s">
        <v>180</v>
      </c>
      <c r="G496" s="64">
        <f t="shared" si="157"/>
        <v>284.3</v>
      </c>
    </row>
    <row r="497" spans="1:7" s="110" customFormat="1" ht="12" hidden="1">
      <c r="A497" s="20" t="s">
        <v>289</v>
      </c>
      <c r="B497" s="28"/>
      <c r="C497" s="29"/>
      <c r="D497" s="29"/>
      <c r="E497" s="1"/>
      <c r="F497" s="29" t="s">
        <v>290</v>
      </c>
      <c r="G497" s="64">
        <f t="shared" si="157"/>
        <v>284.3</v>
      </c>
    </row>
    <row r="498" spans="1:7" s="124" customFormat="1" ht="12" hidden="1">
      <c r="A498" s="123" t="s">
        <v>564</v>
      </c>
      <c r="B498" s="28"/>
      <c r="C498" s="29"/>
      <c r="D498" s="29"/>
      <c r="E498" s="1"/>
      <c r="F498" s="29"/>
      <c r="G498" s="64">
        <f>'прил 9'!R1073</f>
        <v>284.3</v>
      </c>
    </row>
    <row r="499" spans="1:7" hidden="1">
      <c r="A499" s="140"/>
      <c r="B499" s="114" t="s">
        <v>162</v>
      </c>
      <c r="C499" s="115" t="s">
        <v>114</v>
      </c>
      <c r="D499" s="115" t="s">
        <v>326</v>
      </c>
      <c r="E499" s="116" t="s">
        <v>603</v>
      </c>
      <c r="F499" s="115"/>
      <c r="G499" s="117">
        <f t="shared" ref="G499:G502" si="158">G500</f>
        <v>0</v>
      </c>
    </row>
    <row r="500" spans="1:7" s="101" customFormat="1" ht="24" hidden="1">
      <c r="A500" s="20" t="s">
        <v>177</v>
      </c>
      <c r="B500" s="28"/>
      <c r="C500" s="29"/>
      <c r="D500" s="29"/>
      <c r="E500" s="1"/>
      <c r="F500" s="29" t="s">
        <v>178</v>
      </c>
      <c r="G500" s="64">
        <f t="shared" si="158"/>
        <v>0</v>
      </c>
    </row>
    <row r="501" spans="1:7" s="101" customFormat="1" ht="12" hidden="1">
      <c r="A501" s="20" t="s">
        <v>179</v>
      </c>
      <c r="B501" s="28"/>
      <c r="C501" s="29"/>
      <c r="D501" s="29"/>
      <c r="E501" s="1"/>
      <c r="F501" s="29" t="s">
        <v>180</v>
      </c>
      <c r="G501" s="64">
        <f t="shared" si="158"/>
        <v>0</v>
      </c>
    </row>
    <row r="502" spans="1:7" s="110" customFormat="1" ht="12" hidden="1">
      <c r="A502" s="20" t="s">
        <v>289</v>
      </c>
      <c r="B502" s="28"/>
      <c r="C502" s="29"/>
      <c r="D502" s="29"/>
      <c r="E502" s="1"/>
      <c r="F502" s="29" t="s">
        <v>290</v>
      </c>
      <c r="G502" s="64">
        <f t="shared" si="158"/>
        <v>0</v>
      </c>
    </row>
    <row r="503" spans="1:7" s="124" customFormat="1" ht="24" hidden="1">
      <c r="A503" s="123" t="s">
        <v>703</v>
      </c>
      <c r="B503" s="28"/>
      <c r="C503" s="29"/>
      <c r="D503" s="29"/>
      <c r="E503" s="1"/>
      <c r="F503" s="29"/>
      <c r="G503" s="64"/>
    </row>
    <row r="504" spans="1:7" ht="36">
      <c r="A504" s="140" t="s">
        <v>883</v>
      </c>
      <c r="B504" s="114" t="s">
        <v>162</v>
      </c>
      <c r="C504" s="115" t="s">
        <v>114</v>
      </c>
      <c r="D504" s="115" t="s">
        <v>326</v>
      </c>
      <c r="E504" s="116" t="s">
        <v>850</v>
      </c>
      <c r="F504" s="115"/>
      <c r="G504" s="117">
        <f t="shared" ref="G504:G507" si="159">G505</f>
        <v>43.5</v>
      </c>
    </row>
    <row r="505" spans="1:7" s="101" customFormat="1" ht="24">
      <c r="A505" s="20" t="s">
        <v>177</v>
      </c>
      <c r="B505" s="28"/>
      <c r="C505" s="29"/>
      <c r="D505" s="29"/>
      <c r="E505" s="1"/>
      <c r="F505" s="29" t="s">
        <v>178</v>
      </c>
      <c r="G505" s="64">
        <f t="shared" si="159"/>
        <v>43.5</v>
      </c>
    </row>
    <row r="506" spans="1:7" s="101" customFormat="1" ht="12">
      <c r="A506" s="20" t="s">
        <v>179</v>
      </c>
      <c r="B506" s="28"/>
      <c r="C506" s="29"/>
      <c r="D506" s="29"/>
      <c r="E506" s="1"/>
      <c r="F506" s="29" t="s">
        <v>180</v>
      </c>
      <c r="G506" s="64">
        <f t="shared" si="159"/>
        <v>43.5</v>
      </c>
    </row>
    <row r="507" spans="1:7" s="110" customFormat="1" ht="12" hidden="1">
      <c r="A507" s="20" t="s">
        <v>289</v>
      </c>
      <c r="B507" s="28"/>
      <c r="C507" s="29"/>
      <c r="D507" s="29"/>
      <c r="E507" s="1"/>
      <c r="F507" s="29" t="s">
        <v>290</v>
      </c>
      <c r="G507" s="64">
        <f t="shared" si="159"/>
        <v>43.5</v>
      </c>
    </row>
    <row r="508" spans="1:7" s="124" customFormat="1" ht="24" hidden="1">
      <c r="A508" s="123" t="s">
        <v>703</v>
      </c>
      <c r="B508" s="28"/>
      <c r="C508" s="29"/>
      <c r="D508" s="29"/>
      <c r="E508" s="1"/>
      <c r="F508" s="29"/>
      <c r="G508" s="64">
        <f>'прил 9'!R1078</f>
        <v>43.5</v>
      </c>
    </row>
    <row r="509" spans="1:7" s="101" customFormat="1" ht="12" hidden="1">
      <c r="A509" s="130"/>
      <c r="B509" s="28" t="s">
        <v>162</v>
      </c>
      <c r="C509" s="29" t="s">
        <v>114</v>
      </c>
      <c r="D509" s="29" t="s">
        <v>326</v>
      </c>
      <c r="E509" s="1" t="s">
        <v>542</v>
      </c>
      <c r="F509" s="29"/>
      <c r="G509" s="64">
        <f t="shared" ref="G509:G512" si="160">G510</f>
        <v>0</v>
      </c>
    </row>
    <row r="510" spans="1:7" s="101" customFormat="1" ht="24" hidden="1">
      <c r="A510" s="20" t="s">
        <v>177</v>
      </c>
      <c r="B510" s="28"/>
      <c r="C510" s="29"/>
      <c r="D510" s="29"/>
      <c r="E510" s="1"/>
      <c r="F510" s="29" t="s">
        <v>178</v>
      </c>
      <c r="G510" s="64">
        <f t="shared" si="160"/>
        <v>0</v>
      </c>
    </row>
    <row r="511" spans="1:7" s="101" customFormat="1" ht="12" hidden="1">
      <c r="A511" s="20" t="s">
        <v>179</v>
      </c>
      <c r="B511" s="28"/>
      <c r="C511" s="29"/>
      <c r="D511" s="29"/>
      <c r="E511" s="1"/>
      <c r="F511" s="29" t="s">
        <v>180</v>
      </c>
      <c r="G511" s="64">
        <f t="shared" si="160"/>
        <v>0</v>
      </c>
    </row>
    <row r="512" spans="1:7" s="110" customFormat="1" ht="36" hidden="1">
      <c r="A512" s="20" t="s">
        <v>537</v>
      </c>
      <c r="B512" s="28"/>
      <c r="C512" s="29"/>
      <c r="D512" s="29"/>
      <c r="E512" s="1"/>
      <c r="F512" s="29" t="s">
        <v>412</v>
      </c>
      <c r="G512" s="64">
        <f t="shared" si="160"/>
        <v>0</v>
      </c>
    </row>
    <row r="513" spans="1:7" s="110" customFormat="1" ht="12" hidden="1">
      <c r="A513" s="63" t="s">
        <v>561</v>
      </c>
      <c r="B513" s="28"/>
      <c r="C513" s="29"/>
      <c r="D513" s="29"/>
      <c r="E513" s="1"/>
      <c r="F513" s="29"/>
      <c r="G513" s="64">
        <f>'прил 9'!R859</f>
        <v>0</v>
      </c>
    </row>
    <row r="514" spans="1:7" s="101" customFormat="1" ht="12" hidden="1">
      <c r="A514" s="130"/>
      <c r="B514" s="28" t="s">
        <v>162</v>
      </c>
      <c r="C514" s="29" t="s">
        <v>114</v>
      </c>
      <c r="D514" s="29" t="s">
        <v>326</v>
      </c>
      <c r="E514" s="1" t="s">
        <v>544</v>
      </c>
      <c r="F514" s="29"/>
      <c r="G514" s="64">
        <f t="shared" ref="G514:G517" si="161">G515</f>
        <v>0</v>
      </c>
    </row>
    <row r="515" spans="1:7" s="101" customFormat="1" ht="24" hidden="1">
      <c r="A515" s="20" t="s">
        <v>177</v>
      </c>
      <c r="B515" s="28"/>
      <c r="C515" s="29"/>
      <c r="D515" s="29"/>
      <c r="E515" s="1"/>
      <c r="F515" s="29" t="s">
        <v>178</v>
      </c>
      <c r="G515" s="64">
        <f t="shared" si="161"/>
        <v>0</v>
      </c>
    </row>
    <row r="516" spans="1:7" s="101" customFormat="1" ht="12" hidden="1">
      <c r="A516" s="20" t="s">
        <v>179</v>
      </c>
      <c r="B516" s="28"/>
      <c r="C516" s="29"/>
      <c r="D516" s="29"/>
      <c r="E516" s="1"/>
      <c r="F516" s="29" t="s">
        <v>180</v>
      </c>
      <c r="G516" s="64">
        <f t="shared" si="161"/>
        <v>0</v>
      </c>
    </row>
    <row r="517" spans="1:7" s="110" customFormat="1" ht="36" hidden="1">
      <c r="A517" s="20" t="s">
        <v>537</v>
      </c>
      <c r="B517" s="28"/>
      <c r="C517" s="29"/>
      <c r="D517" s="29"/>
      <c r="E517" s="1"/>
      <c r="F517" s="29" t="s">
        <v>412</v>
      </c>
      <c r="G517" s="64">
        <f t="shared" si="161"/>
        <v>0</v>
      </c>
    </row>
    <row r="518" spans="1:7" s="110" customFormat="1" ht="12" hidden="1">
      <c r="A518" s="63" t="s">
        <v>561</v>
      </c>
      <c r="B518" s="28"/>
      <c r="C518" s="29"/>
      <c r="D518" s="29"/>
      <c r="E518" s="1"/>
      <c r="F518" s="29"/>
      <c r="G518" s="64">
        <f>'прил 9'!R863</f>
        <v>0</v>
      </c>
    </row>
    <row r="519" spans="1:7" s="101" customFormat="1" ht="12" hidden="1">
      <c r="A519" s="130"/>
      <c r="B519" s="28" t="s">
        <v>162</v>
      </c>
      <c r="C519" s="29" t="s">
        <v>114</v>
      </c>
      <c r="D519" s="29" t="s">
        <v>326</v>
      </c>
      <c r="E519" s="1" t="s">
        <v>562</v>
      </c>
      <c r="F519" s="29"/>
      <c r="G519" s="64">
        <f t="shared" ref="G519:G522" si="162">G520</f>
        <v>0</v>
      </c>
    </row>
    <row r="520" spans="1:7" s="101" customFormat="1" ht="24" hidden="1">
      <c r="A520" s="20" t="s">
        <v>177</v>
      </c>
      <c r="B520" s="28"/>
      <c r="C520" s="29"/>
      <c r="D520" s="29"/>
      <c r="E520" s="1"/>
      <c r="F520" s="29" t="s">
        <v>178</v>
      </c>
      <c r="G520" s="64">
        <f t="shared" si="162"/>
        <v>0</v>
      </c>
    </row>
    <row r="521" spans="1:7" s="101" customFormat="1" ht="12" hidden="1">
      <c r="A521" s="20" t="s">
        <v>179</v>
      </c>
      <c r="B521" s="28"/>
      <c r="C521" s="29"/>
      <c r="D521" s="29"/>
      <c r="E521" s="1"/>
      <c r="F521" s="29" t="s">
        <v>180</v>
      </c>
      <c r="G521" s="64">
        <f t="shared" si="162"/>
        <v>0</v>
      </c>
    </row>
    <row r="522" spans="1:7" s="110" customFormat="1" ht="36" hidden="1">
      <c r="A522" s="20" t="s">
        <v>537</v>
      </c>
      <c r="B522" s="28"/>
      <c r="C522" s="29"/>
      <c r="D522" s="29"/>
      <c r="E522" s="1"/>
      <c r="F522" s="29" t="s">
        <v>412</v>
      </c>
      <c r="G522" s="64">
        <f t="shared" si="162"/>
        <v>0</v>
      </c>
    </row>
    <row r="523" spans="1:7" s="110" customFormat="1" ht="12" hidden="1">
      <c r="A523" s="63" t="s">
        <v>563</v>
      </c>
      <c r="B523" s="28"/>
      <c r="C523" s="29"/>
      <c r="D523" s="29"/>
      <c r="E523" s="1"/>
      <c r="F523" s="29"/>
      <c r="G523" s="64">
        <f>'прил 9'!R1082</f>
        <v>0</v>
      </c>
    </row>
    <row r="524" spans="1:7" s="101" customFormat="1" ht="12" hidden="1">
      <c r="A524" s="130"/>
      <c r="B524" s="28" t="s">
        <v>162</v>
      </c>
      <c r="C524" s="29" t="s">
        <v>114</v>
      </c>
      <c r="D524" s="29" t="s">
        <v>326</v>
      </c>
      <c r="E524" s="1" t="s">
        <v>450</v>
      </c>
      <c r="F524" s="29"/>
      <c r="G524" s="64">
        <f t="shared" ref="G524:G527" si="163">G525</f>
        <v>0</v>
      </c>
    </row>
    <row r="525" spans="1:7" s="101" customFormat="1" ht="24" hidden="1">
      <c r="A525" s="20" t="s">
        <v>177</v>
      </c>
      <c r="B525" s="28"/>
      <c r="C525" s="29"/>
      <c r="D525" s="29"/>
      <c r="E525" s="1"/>
      <c r="F525" s="29" t="s">
        <v>178</v>
      </c>
      <c r="G525" s="64">
        <f t="shared" si="163"/>
        <v>0</v>
      </c>
    </row>
    <row r="526" spans="1:7" s="101" customFormat="1" ht="12" hidden="1">
      <c r="A526" s="20" t="s">
        <v>179</v>
      </c>
      <c r="B526" s="28"/>
      <c r="C526" s="29"/>
      <c r="D526" s="29"/>
      <c r="E526" s="1"/>
      <c r="F526" s="29" t="s">
        <v>180</v>
      </c>
      <c r="G526" s="64">
        <f t="shared" si="163"/>
        <v>0</v>
      </c>
    </row>
    <row r="527" spans="1:7" s="110" customFormat="1" ht="36" hidden="1">
      <c r="A527" s="20" t="s">
        <v>537</v>
      </c>
      <c r="B527" s="28"/>
      <c r="C527" s="29"/>
      <c r="D527" s="29"/>
      <c r="E527" s="1"/>
      <c r="F527" s="29" t="s">
        <v>412</v>
      </c>
      <c r="G527" s="64">
        <f t="shared" si="163"/>
        <v>0</v>
      </c>
    </row>
    <row r="528" spans="1:7" s="110" customFormat="1" ht="12" hidden="1">
      <c r="A528" s="63" t="s">
        <v>563</v>
      </c>
      <c r="B528" s="28"/>
      <c r="C528" s="29"/>
      <c r="D528" s="29"/>
      <c r="E528" s="1"/>
      <c r="F528" s="29"/>
      <c r="G528" s="64">
        <f>'прил 9'!R1086</f>
        <v>0</v>
      </c>
    </row>
    <row r="529" spans="1:7" s="101" customFormat="1" ht="12">
      <c r="A529" s="130" t="s">
        <v>176</v>
      </c>
      <c r="B529" s="28" t="s">
        <v>162</v>
      </c>
      <c r="C529" s="29" t="s">
        <v>114</v>
      </c>
      <c r="D529" s="29" t="s">
        <v>326</v>
      </c>
      <c r="E529" s="1" t="s">
        <v>336</v>
      </c>
      <c r="F529" s="29"/>
      <c r="G529" s="64">
        <f t="shared" ref="G529:G530" si="164">G530</f>
        <v>114721.29999999999</v>
      </c>
    </row>
    <row r="530" spans="1:7" s="101" customFormat="1" ht="24">
      <c r="A530" s="20" t="s">
        <v>177</v>
      </c>
      <c r="B530" s="28"/>
      <c r="C530" s="29"/>
      <c r="D530" s="29"/>
      <c r="E530" s="1"/>
      <c r="F530" s="29" t="s">
        <v>178</v>
      </c>
      <c r="G530" s="64">
        <f t="shared" si="164"/>
        <v>114721.29999999999</v>
      </c>
    </row>
    <row r="531" spans="1:7" s="101" customFormat="1" ht="12">
      <c r="A531" s="20" t="s">
        <v>179</v>
      </c>
      <c r="B531" s="28"/>
      <c r="C531" s="29"/>
      <c r="D531" s="29"/>
      <c r="E531" s="1"/>
      <c r="F531" s="29" t="s">
        <v>180</v>
      </c>
      <c r="G531" s="64">
        <f t="shared" ref="G531" si="165">G532+G535</f>
        <v>114721.29999999999</v>
      </c>
    </row>
    <row r="532" spans="1:7" s="110" customFormat="1" ht="36" hidden="1">
      <c r="A532" s="20" t="s">
        <v>537</v>
      </c>
      <c r="B532" s="28"/>
      <c r="C532" s="29"/>
      <c r="D532" s="29"/>
      <c r="E532" s="1"/>
      <c r="F532" s="29" t="s">
        <v>412</v>
      </c>
      <c r="G532" s="64">
        <f t="shared" ref="G532" si="166">SUM(G533:G534)</f>
        <v>113543.4</v>
      </c>
    </row>
    <row r="533" spans="1:7" s="110" customFormat="1" ht="12" hidden="1">
      <c r="A533" s="63" t="s">
        <v>561</v>
      </c>
      <c r="B533" s="28"/>
      <c r="C533" s="29"/>
      <c r="D533" s="29"/>
      <c r="E533" s="1"/>
      <c r="F533" s="29"/>
      <c r="G533" s="64">
        <f>'прил 9'!R867</f>
        <v>32810</v>
      </c>
    </row>
    <row r="534" spans="1:7" s="110" customFormat="1" ht="12" hidden="1">
      <c r="A534" s="63" t="s">
        <v>723</v>
      </c>
      <c r="B534" s="28"/>
      <c r="C534" s="29"/>
      <c r="D534" s="29"/>
      <c r="E534" s="1"/>
      <c r="F534" s="29"/>
      <c r="G534" s="64">
        <f>'прил 9'!R1090</f>
        <v>80733.399999999994</v>
      </c>
    </row>
    <row r="535" spans="1:7" s="110" customFormat="1" ht="12" hidden="1">
      <c r="A535" s="20" t="s">
        <v>289</v>
      </c>
      <c r="B535" s="28"/>
      <c r="C535" s="29"/>
      <c r="D535" s="29"/>
      <c r="E535" s="1"/>
      <c r="F535" s="29" t="s">
        <v>290</v>
      </c>
      <c r="G535" s="64">
        <f t="shared" ref="G535" si="167">SUM(G536:G540)</f>
        <v>1177.9000000000001</v>
      </c>
    </row>
    <row r="536" spans="1:7" s="124" customFormat="1" ht="24" hidden="1">
      <c r="A536" s="132" t="s">
        <v>833</v>
      </c>
      <c r="B536" s="28"/>
      <c r="C536" s="29"/>
      <c r="D536" s="29"/>
      <c r="E536" s="1"/>
      <c r="F536" s="29"/>
      <c r="G536" s="64">
        <f>'прил 9'!R869</f>
        <v>516.6</v>
      </c>
    </row>
    <row r="537" spans="1:7" s="124" customFormat="1" ht="24" hidden="1">
      <c r="A537" s="132" t="s">
        <v>834</v>
      </c>
      <c r="B537" s="28"/>
      <c r="C537" s="29"/>
      <c r="D537" s="29"/>
      <c r="E537" s="1"/>
      <c r="F537" s="29"/>
      <c r="G537" s="64">
        <f>'прил 9'!R870</f>
        <v>477.8</v>
      </c>
    </row>
    <row r="538" spans="1:7" s="124" customFormat="1" ht="12" hidden="1">
      <c r="A538" s="132" t="s">
        <v>835</v>
      </c>
      <c r="B538" s="28"/>
      <c r="C538" s="29"/>
      <c r="D538" s="29"/>
      <c r="E538" s="1"/>
      <c r="F538" s="29"/>
      <c r="G538" s="64">
        <f>'прил 9'!R871</f>
        <v>160</v>
      </c>
    </row>
    <row r="539" spans="1:7" s="124" customFormat="1" ht="12" hidden="1">
      <c r="A539" s="123"/>
      <c r="B539" s="28"/>
      <c r="C539" s="29"/>
      <c r="D539" s="29"/>
      <c r="E539" s="1"/>
      <c r="F539" s="29"/>
      <c r="G539" s="64">
        <f>'прил 9'!R1099</f>
        <v>0</v>
      </c>
    </row>
    <row r="540" spans="1:7" s="124" customFormat="1" ht="24" hidden="1">
      <c r="A540" s="123" t="s">
        <v>704</v>
      </c>
      <c r="B540" s="28"/>
      <c r="C540" s="29"/>
      <c r="D540" s="29"/>
      <c r="E540" s="1"/>
      <c r="F540" s="29"/>
      <c r="G540" s="64">
        <f>'прил 9'!R1097</f>
        <v>23.5</v>
      </c>
    </row>
    <row r="541" spans="1:7" s="124" customFormat="1" ht="12">
      <c r="A541" s="82" t="s">
        <v>852</v>
      </c>
      <c r="B541" s="114" t="s">
        <v>162</v>
      </c>
      <c r="C541" s="115" t="s">
        <v>114</v>
      </c>
      <c r="D541" s="115" t="s">
        <v>326</v>
      </c>
      <c r="E541" s="116" t="s">
        <v>853</v>
      </c>
      <c r="F541" s="115"/>
      <c r="G541" s="117">
        <f t="shared" ref="G541:G543" si="168">G542</f>
        <v>266.7</v>
      </c>
    </row>
    <row r="542" spans="1:7" s="124" customFormat="1" ht="24">
      <c r="A542" s="20" t="s">
        <v>177</v>
      </c>
      <c r="B542" s="28"/>
      <c r="C542" s="29"/>
      <c r="D542" s="29"/>
      <c r="E542" s="1"/>
      <c r="F542" s="29" t="s">
        <v>178</v>
      </c>
      <c r="G542" s="64">
        <f t="shared" si="168"/>
        <v>266.7</v>
      </c>
    </row>
    <row r="543" spans="1:7" s="124" customFormat="1" ht="12">
      <c r="A543" s="20" t="s">
        <v>179</v>
      </c>
      <c r="B543" s="28"/>
      <c r="C543" s="29"/>
      <c r="D543" s="29"/>
      <c r="E543" s="1"/>
      <c r="F543" s="29" t="s">
        <v>180</v>
      </c>
      <c r="G543" s="64">
        <f t="shared" si="168"/>
        <v>266.7</v>
      </c>
    </row>
    <row r="544" spans="1:7" s="124" customFormat="1" ht="12" hidden="1">
      <c r="A544" s="123" t="s">
        <v>684</v>
      </c>
      <c r="B544" s="28"/>
      <c r="C544" s="29"/>
      <c r="D544" s="29"/>
      <c r="E544" s="1"/>
      <c r="F544" s="29" t="s">
        <v>290</v>
      </c>
      <c r="G544" s="64">
        <f>'прил 9'!R1103</f>
        <v>266.7</v>
      </c>
    </row>
    <row r="545" spans="1:10">
      <c r="A545" s="82" t="s">
        <v>294</v>
      </c>
      <c r="B545" s="114" t="s">
        <v>162</v>
      </c>
      <c r="C545" s="115" t="s">
        <v>114</v>
      </c>
      <c r="D545" s="115" t="s">
        <v>326</v>
      </c>
      <c r="E545" s="116" t="s">
        <v>368</v>
      </c>
      <c r="F545" s="115"/>
      <c r="G545" s="117">
        <f t="shared" ref="G545:G547" si="169">G546</f>
        <v>978.5</v>
      </c>
    </row>
    <row r="546" spans="1:10" s="101" customFormat="1" ht="24">
      <c r="A546" s="20" t="s">
        <v>177</v>
      </c>
      <c r="B546" s="28"/>
      <c r="C546" s="29"/>
      <c r="D546" s="29"/>
      <c r="E546" s="1"/>
      <c r="F546" s="29" t="s">
        <v>178</v>
      </c>
      <c r="G546" s="64">
        <f t="shared" si="169"/>
        <v>978.5</v>
      </c>
    </row>
    <row r="547" spans="1:10" s="101" customFormat="1" ht="12">
      <c r="A547" s="20" t="s">
        <v>179</v>
      </c>
      <c r="B547" s="28"/>
      <c r="C547" s="29"/>
      <c r="D547" s="29"/>
      <c r="E547" s="1"/>
      <c r="F547" s="29" t="s">
        <v>180</v>
      </c>
      <c r="G547" s="64">
        <f t="shared" si="169"/>
        <v>978.5</v>
      </c>
    </row>
    <row r="548" spans="1:10" s="110" customFormat="1" ht="12" hidden="1">
      <c r="A548" s="20" t="s">
        <v>289</v>
      </c>
      <c r="B548" s="28"/>
      <c r="C548" s="29"/>
      <c r="D548" s="29"/>
      <c r="E548" s="1"/>
      <c r="F548" s="29" t="s">
        <v>290</v>
      </c>
      <c r="G548" s="64">
        <f>SUM(G549:G552)</f>
        <v>978.5</v>
      </c>
    </row>
    <row r="549" spans="1:10" s="110" customFormat="1" ht="12" hidden="1">
      <c r="A549" s="142" t="s">
        <v>685</v>
      </c>
      <c r="B549" s="28"/>
      <c r="C549" s="29"/>
      <c r="D549" s="29"/>
      <c r="E549" s="1"/>
      <c r="F549" s="29"/>
      <c r="G549" s="64">
        <f>'прил 9'!R1109</f>
        <v>923.5</v>
      </c>
    </row>
    <row r="550" spans="1:10" s="124" customFormat="1" ht="24" hidden="1">
      <c r="A550" s="142" t="s">
        <v>403</v>
      </c>
      <c r="B550" s="28"/>
      <c r="C550" s="29"/>
      <c r="D550" s="29"/>
      <c r="E550" s="1"/>
      <c r="F550" s="29"/>
      <c r="G550" s="64">
        <f>'прил 9'!R1110</f>
        <v>30</v>
      </c>
    </row>
    <row r="551" spans="1:10" s="124" customFormat="1" ht="36" hidden="1">
      <c r="A551" s="142" t="s">
        <v>854</v>
      </c>
      <c r="B551" s="28"/>
      <c r="C551" s="29"/>
      <c r="D551" s="29"/>
      <c r="E551" s="1"/>
      <c r="F551" s="29"/>
      <c r="G551" s="64">
        <f>'прил 9'!R1111</f>
        <v>5</v>
      </c>
    </row>
    <row r="552" spans="1:10" s="124" customFormat="1" ht="24" hidden="1">
      <c r="A552" s="142" t="s">
        <v>855</v>
      </c>
      <c r="B552" s="28"/>
      <c r="C552" s="29"/>
      <c r="D552" s="29"/>
      <c r="E552" s="1"/>
      <c r="F552" s="29"/>
      <c r="G552" s="64">
        <f>'прил 9'!R1112</f>
        <v>20</v>
      </c>
    </row>
    <row r="553" spans="1:10" s="118" customFormat="1" ht="24">
      <c r="A553" s="83" t="s">
        <v>452</v>
      </c>
      <c r="B553" s="134" t="s">
        <v>261</v>
      </c>
      <c r="C553" s="135" t="s">
        <v>114</v>
      </c>
      <c r="D553" s="135" t="s">
        <v>326</v>
      </c>
      <c r="E553" s="136" t="s">
        <v>327</v>
      </c>
      <c r="F553" s="135"/>
      <c r="G553" s="137">
        <f t="shared" ref="G553:G555" si="170">G554</f>
        <v>110</v>
      </c>
    </row>
    <row r="554" spans="1:10">
      <c r="A554" s="82" t="s">
        <v>334</v>
      </c>
      <c r="B554" s="114" t="s">
        <v>261</v>
      </c>
      <c r="C554" s="115" t="s">
        <v>114</v>
      </c>
      <c r="D554" s="115" t="s">
        <v>326</v>
      </c>
      <c r="E554" s="116" t="s">
        <v>335</v>
      </c>
      <c r="F554" s="115"/>
      <c r="G554" s="117">
        <f>G555+G558</f>
        <v>110</v>
      </c>
    </row>
    <row r="555" spans="1:10" s="101" customFormat="1" ht="12">
      <c r="A555" s="20" t="s">
        <v>132</v>
      </c>
      <c r="B555" s="28"/>
      <c r="C555" s="29"/>
      <c r="D555" s="29"/>
      <c r="E555" s="1"/>
      <c r="F555" s="29" t="s">
        <v>133</v>
      </c>
      <c r="G555" s="64">
        <f t="shared" si="170"/>
        <v>100</v>
      </c>
    </row>
    <row r="556" spans="1:10" s="101" customFormat="1" ht="24">
      <c r="A556" s="20" t="s">
        <v>134</v>
      </c>
      <c r="B556" s="28"/>
      <c r="C556" s="29"/>
      <c r="D556" s="29"/>
      <c r="E556" s="1"/>
      <c r="F556" s="29" t="s">
        <v>135</v>
      </c>
      <c r="G556" s="64">
        <f>G557</f>
        <v>100</v>
      </c>
    </row>
    <row r="557" spans="1:10" s="110" customFormat="1" ht="24">
      <c r="A557" s="63" t="s">
        <v>565</v>
      </c>
      <c r="B557" s="28"/>
      <c r="C557" s="29"/>
      <c r="D557" s="29"/>
      <c r="E557" s="1"/>
      <c r="F557" s="29" t="s">
        <v>373</v>
      </c>
      <c r="G557" s="64">
        <f>'прил 9'!R682</f>
        <v>100</v>
      </c>
    </row>
    <row r="558" spans="1:10" s="321" customFormat="1" ht="12">
      <c r="A558" s="330" t="s">
        <v>165</v>
      </c>
      <c r="B558" s="326"/>
      <c r="C558" s="327"/>
      <c r="D558" s="327"/>
      <c r="E558" s="328"/>
      <c r="F558" s="327" t="s">
        <v>215</v>
      </c>
      <c r="G558" s="329">
        <f>G559</f>
        <v>10</v>
      </c>
      <c r="J558" s="322"/>
    </row>
    <row r="559" spans="1:10" s="323" customFormat="1" ht="12">
      <c r="A559" s="330" t="s">
        <v>167</v>
      </c>
      <c r="B559" s="326"/>
      <c r="C559" s="327"/>
      <c r="D559" s="327"/>
      <c r="E559" s="328"/>
      <c r="F559" s="327" t="s">
        <v>570</v>
      </c>
      <c r="G559" s="329">
        <f t="shared" ref="G559" si="171">G560</f>
        <v>10</v>
      </c>
      <c r="J559" s="324"/>
    </row>
    <row r="560" spans="1:10" s="323" customFormat="1" ht="12">
      <c r="A560" s="325" t="s">
        <v>653</v>
      </c>
      <c r="B560" s="326"/>
      <c r="C560" s="327"/>
      <c r="D560" s="327"/>
      <c r="E560" s="328"/>
      <c r="F560" s="327" t="s">
        <v>570</v>
      </c>
      <c r="G560" s="329">
        <f>'[2]прил 9'!R680</f>
        <v>10</v>
      </c>
      <c r="J560" s="324"/>
    </row>
    <row r="561" spans="1:7" ht="24">
      <c r="A561" s="121" t="s">
        <v>453</v>
      </c>
      <c r="B561" s="22" t="s">
        <v>405</v>
      </c>
      <c r="C561" s="23" t="s">
        <v>114</v>
      </c>
      <c r="D561" s="23" t="s">
        <v>326</v>
      </c>
      <c r="E561" s="24" t="s">
        <v>327</v>
      </c>
      <c r="F561" s="23"/>
      <c r="G561" s="84">
        <f t="shared" ref="G561" si="172">G562+G570</f>
        <v>525.29999999999995</v>
      </c>
    </row>
    <row r="562" spans="1:7" s="101" customFormat="1" ht="12">
      <c r="A562" s="79" t="s">
        <v>278</v>
      </c>
      <c r="B562" s="28" t="s">
        <v>405</v>
      </c>
      <c r="C562" s="29" t="s">
        <v>114</v>
      </c>
      <c r="D562" s="29" t="s">
        <v>326</v>
      </c>
      <c r="E562" s="1" t="s">
        <v>354</v>
      </c>
      <c r="F562" s="29"/>
      <c r="G562" s="64">
        <f t="shared" ref="G562" si="173">G563</f>
        <v>398</v>
      </c>
    </row>
    <row r="563" spans="1:7" s="101" customFormat="1" ht="24">
      <c r="A563" s="20" t="s">
        <v>177</v>
      </c>
      <c r="B563" s="28"/>
      <c r="C563" s="29"/>
      <c r="D563" s="29"/>
      <c r="E563" s="1"/>
      <c r="F563" s="29" t="s">
        <v>178</v>
      </c>
      <c r="G563" s="64">
        <f t="shared" ref="G563" si="174">G564+G567</f>
        <v>398</v>
      </c>
    </row>
    <row r="564" spans="1:7" s="101" customFormat="1" ht="12">
      <c r="A564" s="20" t="s">
        <v>179</v>
      </c>
      <c r="B564" s="28"/>
      <c r="C564" s="29"/>
      <c r="D564" s="29"/>
      <c r="E564" s="1"/>
      <c r="F564" s="29" t="s">
        <v>180</v>
      </c>
      <c r="G564" s="64">
        <f t="shared" ref="G564:G565" si="175">G565</f>
        <v>372.7</v>
      </c>
    </row>
    <row r="565" spans="1:7" s="110" customFormat="1" ht="12" hidden="1">
      <c r="A565" s="20" t="s">
        <v>289</v>
      </c>
      <c r="B565" s="28"/>
      <c r="C565" s="29"/>
      <c r="D565" s="29"/>
      <c r="E565" s="1"/>
      <c r="F565" s="29" t="s">
        <v>290</v>
      </c>
      <c r="G565" s="64">
        <f t="shared" si="175"/>
        <v>372.7</v>
      </c>
    </row>
    <row r="566" spans="1:7" s="110" customFormat="1" ht="24" hidden="1">
      <c r="A566" s="63" t="s">
        <v>566</v>
      </c>
      <c r="B566" s="28"/>
      <c r="C566" s="29"/>
      <c r="D566" s="29"/>
      <c r="E566" s="1"/>
      <c r="F566" s="29"/>
      <c r="G566" s="64">
        <f>'прил 9'!R1033</f>
        <v>372.7</v>
      </c>
    </row>
    <row r="567" spans="1:7" s="101" customFormat="1" ht="12">
      <c r="A567" s="20" t="s">
        <v>271</v>
      </c>
      <c r="B567" s="28"/>
      <c r="C567" s="29"/>
      <c r="D567" s="29"/>
      <c r="E567" s="1"/>
      <c r="F567" s="29" t="s">
        <v>272</v>
      </c>
      <c r="G567" s="64">
        <f t="shared" ref="G567:G568" si="176">G568</f>
        <v>25.3</v>
      </c>
    </row>
    <row r="568" spans="1:7" s="110" customFormat="1" ht="12" hidden="1">
      <c r="A568" s="20" t="s">
        <v>526</v>
      </c>
      <c r="B568" s="28"/>
      <c r="C568" s="29"/>
      <c r="D568" s="29"/>
      <c r="E568" s="1"/>
      <c r="F568" s="29" t="s">
        <v>49</v>
      </c>
      <c r="G568" s="64">
        <f t="shared" si="176"/>
        <v>25.3</v>
      </c>
    </row>
    <row r="569" spans="1:7" s="124" customFormat="1" ht="24" hidden="1">
      <c r="A569" s="63" t="s">
        <v>566</v>
      </c>
      <c r="B569" s="28"/>
      <c r="C569" s="29"/>
      <c r="D569" s="29"/>
      <c r="E569" s="1"/>
      <c r="F569" s="29"/>
      <c r="G569" s="64">
        <f>'прил 9'!R1035</f>
        <v>25.3</v>
      </c>
    </row>
    <row r="570" spans="1:7" s="101" customFormat="1" ht="24">
      <c r="A570" s="140" t="s">
        <v>337</v>
      </c>
      <c r="B570" s="28" t="s">
        <v>405</v>
      </c>
      <c r="C570" s="29" t="s">
        <v>114</v>
      </c>
      <c r="D570" s="29" t="s">
        <v>326</v>
      </c>
      <c r="E570" s="1" t="s">
        <v>338</v>
      </c>
      <c r="F570" s="29"/>
      <c r="G570" s="64">
        <f t="shared" ref="G570" si="177">G571+G575</f>
        <v>127.30000000000001</v>
      </c>
    </row>
    <row r="571" spans="1:7" s="101" customFormat="1" ht="12">
      <c r="A571" s="20" t="s">
        <v>132</v>
      </c>
      <c r="B571" s="28"/>
      <c r="C571" s="29"/>
      <c r="D571" s="29"/>
      <c r="E571" s="1"/>
      <c r="F571" s="29" t="s">
        <v>133</v>
      </c>
      <c r="G571" s="64">
        <f t="shared" ref="G571" si="178">G572</f>
        <v>127.30000000000001</v>
      </c>
    </row>
    <row r="572" spans="1:7" s="101" customFormat="1" ht="24">
      <c r="A572" s="20" t="s">
        <v>134</v>
      </c>
      <c r="B572" s="28"/>
      <c r="C572" s="29"/>
      <c r="D572" s="29"/>
      <c r="E572" s="1"/>
      <c r="F572" s="29" t="s">
        <v>135</v>
      </c>
      <c r="G572" s="64">
        <f t="shared" ref="G572" si="179">SUM(G573:G574)</f>
        <v>127.30000000000001</v>
      </c>
    </row>
    <row r="573" spans="1:7" s="110" customFormat="1" ht="24" hidden="1">
      <c r="A573" s="63" t="s">
        <v>567</v>
      </c>
      <c r="B573" s="28"/>
      <c r="C573" s="29"/>
      <c r="D573" s="29"/>
      <c r="E573" s="1"/>
      <c r="F573" s="29"/>
      <c r="G573" s="64">
        <f>'прил 9'!R1135</f>
        <v>92.2</v>
      </c>
    </row>
    <row r="574" spans="1:7" s="124" customFormat="1" ht="24" hidden="1">
      <c r="A574" s="123" t="s">
        <v>568</v>
      </c>
      <c r="B574" s="28"/>
      <c r="C574" s="29"/>
      <c r="D574" s="29"/>
      <c r="E574" s="1"/>
      <c r="F574" s="29"/>
      <c r="G574" s="64">
        <f>'прил 9'!R1136</f>
        <v>35.1</v>
      </c>
    </row>
    <row r="575" spans="1:7" s="101" customFormat="1" ht="24" hidden="1">
      <c r="A575" s="20" t="s">
        <v>177</v>
      </c>
      <c r="B575" s="28"/>
      <c r="C575" s="29"/>
      <c r="D575" s="29"/>
      <c r="E575" s="1"/>
      <c r="F575" s="29" t="s">
        <v>178</v>
      </c>
      <c r="G575" s="64">
        <f t="shared" ref="G575" si="180">G576+G579</f>
        <v>0</v>
      </c>
    </row>
    <row r="576" spans="1:7" s="101" customFormat="1" ht="12" hidden="1">
      <c r="A576" s="20" t="s">
        <v>179</v>
      </c>
      <c r="B576" s="28"/>
      <c r="C576" s="29"/>
      <c r="D576" s="29"/>
      <c r="E576" s="1"/>
      <c r="F576" s="29" t="s">
        <v>180</v>
      </c>
      <c r="G576" s="64">
        <f t="shared" ref="G576:G577" si="181">G577</f>
        <v>0</v>
      </c>
    </row>
    <row r="577" spans="1:7" s="110" customFormat="1" ht="12" hidden="1">
      <c r="A577" s="20" t="s">
        <v>289</v>
      </c>
      <c r="B577" s="28"/>
      <c r="C577" s="29"/>
      <c r="D577" s="29"/>
      <c r="E577" s="1"/>
      <c r="F577" s="29" t="s">
        <v>290</v>
      </c>
      <c r="G577" s="64">
        <f t="shared" si="181"/>
        <v>0</v>
      </c>
    </row>
    <row r="578" spans="1:7" s="110" customFormat="1" ht="36" hidden="1">
      <c r="A578" s="63" t="s">
        <v>569</v>
      </c>
      <c r="B578" s="28"/>
      <c r="C578" s="29"/>
      <c r="D578" s="29"/>
      <c r="E578" s="1"/>
      <c r="F578" s="29"/>
      <c r="G578" s="64">
        <f>'прил 9'!R1038</f>
        <v>0</v>
      </c>
    </row>
    <row r="579" spans="1:7" s="101" customFormat="1" ht="12" hidden="1">
      <c r="A579" s="20" t="s">
        <v>271</v>
      </c>
      <c r="B579" s="28"/>
      <c r="C579" s="29"/>
      <c r="D579" s="29"/>
      <c r="E579" s="1"/>
      <c r="F579" s="29" t="s">
        <v>272</v>
      </c>
      <c r="G579" s="64">
        <f t="shared" ref="G579:G580" si="182">G580</f>
        <v>0</v>
      </c>
    </row>
    <row r="580" spans="1:7" s="110" customFormat="1" ht="12" hidden="1">
      <c r="A580" s="20" t="s">
        <v>526</v>
      </c>
      <c r="B580" s="28"/>
      <c r="C580" s="29"/>
      <c r="D580" s="29"/>
      <c r="E580" s="1"/>
      <c r="F580" s="29" t="s">
        <v>49</v>
      </c>
      <c r="G580" s="64">
        <f t="shared" si="182"/>
        <v>0</v>
      </c>
    </row>
    <row r="581" spans="1:7" s="124" customFormat="1" ht="36" hidden="1">
      <c r="A581" s="63" t="s">
        <v>569</v>
      </c>
      <c r="B581" s="28"/>
      <c r="C581" s="29"/>
      <c r="D581" s="29"/>
      <c r="E581" s="1"/>
      <c r="F581" s="29"/>
      <c r="G581" s="64">
        <f>'прил 9'!R1040</f>
        <v>0</v>
      </c>
    </row>
    <row r="582" spans="1:7" ht="36">
      <c r="A582" s="121" t="s">
        <v>454</v>
      </c>
      <c r="B582" s="22" t="s">
        <v>281</v>
      </c>
      <c r="C582" s="23" t="s">
        <v>114</v>
      </c>
      <c r="D582" s="23" t="s">
        <v>326</v>
      </c>
      <c r="E582" s="24" t="s">
        <v>327</v>
      </c>
      <c r="F582" s="23"/>
      <c r="G582" s="84">
        <f t="shared" ref="G582" si="183">G583+G588+G605</f>
        <v>904.9</v>
      </c>
    </row>
    <row r="583" spans="1:7" s="101" customFormat="1" ht="36">
      <c r="A583" s="79" t="s">
        <v>731</v>
      </c>
      <c r="B583" s="28" t="s">
        <v>281</v>
      </c>
      <c r="C583" s="29" t="s">
        <v>114</v>
      </c>
      <c r="D583" s="29" t="s">
        <v>326</v>
      </c>
      <c r="E583" s="1" t="s">
        <v>241</v>
      </c>
      <c r="F583" s="29"/>
      <c r="G583" s="64">
        <f t="shared" ref="G583:G586" si="184">G584</f>
        <v>39</v>
      </c>
    </row>
    <row r="584" spans="1:7" s="101" customFormat="1" ht="24">
      <c r="A584" s="20" t="s">
        <v>177</v>
      </c>
      <c r="B584" s="28"/>
      <c r="C584" s="29"/>
      <c r="D584" s="29"/>
      <c r="E584" s="1"/>
      <c r="F584" s="29" t="s">
        <v>178</v>
      </c>
      <c r="G584" s="64">
        <f t="shared" si="184"/>
        <v>39</v>
      </c>
    </row>
    <row r="585" spans="1:7" s="101" customFormat="1" ht="12">
      <c r="A585" s="20" t="s">
        <v>179</v>
      </c>
      <c r="B585" s="28"/>
      <c r="C585" s="29"/>
      <c r="D585" s="29"/>
      <c r="E585" s="1"/>
      <c r="F585" s="29" t="s">
        <v>180</v>
      </c>
      <c r="G585" s="64">
        <f t="shared" si="184"/>
        <v>39</v>
      </c>
    </row>
    <row r="586" spans="1:7" s="110" customFormat="1" ht="12" hidden="1">
      <c r="A586" s="20" t="s">
        <v>289</v>
      </c>
      <c r="B586" s="28"/>
      <c r="C586" s="29"/>
      <c r="D586" s="29"/>
      <c r="E586" s="1"/>
      <c r="F586" s="29" t="s">
        <v>290</v>
      </c>
      <c r="G586" s="64">
        <f t="shared" si="184"/>
        <v>39</v>
      </c>
    </row>
    <row r="587" spans="1:7" s="124" customFormat="1" ht="24" hidden="1">
      <c r="A587" s="123" t="s">
        <v>572</v>
      </c>
      <c r="B587" s="28"/>
      <c r="C587" s="29"/>
      <c r="D587" s="29"/>
      <c r="E587" s="1"/>
      <c r="F587" s="29"/>
      <c r="G587" s="64">
        <f>'прил 9'!R1179</f>
        <v>39</v>
      </c>
    </row>
    <row r="588" spans="1:7" s="101" customFormat="1" ht="24">
      <c r="A588" s="140" t="s">
        <v>573</v>
      </c>
      <c r="B588" s="28" t="s">
        <v>281</v>
      </c>
      <c r="C588" s="29" t="s">
        <v>114</v>
      </c>
      <c r="D588" s="29" t="s">
        <v>326</v>
      </c>
      <c r="E588" s="1" t="s">
        <v>356</v>
      </c>
      <c r="F588" s="29"/>
      <c r="G588" s="64">
        <f t="shared" ref="G588" si="185">G589+G592+G598</f>
        <v>317</v>
      </c>
    </row>
    <row r="589" spans="1:7" s="101" customFormat="1" ht="12">
      <c r="A589" s="20" t="s">
        <v>132</v>
      </c>
      <c r="B589" s="28"/>
      <c r="C589" s="29"/>
      <c r="D589" s="29"/>
      <c r="E589" s="1"/>
      <c r="F589" s="29" t="s">
        <v>133</v>
      </c>
      <c r="G589" s="64">
        <f t="shared" ref="G589:G590" si="186">G590</f>
        <v>3</v>
      </c>
    </row>
    <row r="590" spans="1:7" s="101" customFormat="1" ht="24">
      <c r="A590" s="20" t="s">
        <v>134</v>
      </c>
      <c r="B590" s="28"/>
      <c r="C590" s="29"/>
      <c r="D590" s="29"/>
      <c r="E590" s="1"/>
      <c r="F590" s="29" t="s">
        <v>135</v>
      </c>
      <c r="G590" s="64">
        <f t="shared" si="186"/>
        <v>3</v>
      </c>
    </row>
    <row r="591" spans="1:7" s="110" customFormat="1" ht="24" hidden="1">
      <c r="A591" s="63" t="s">
        <v>574</v>
      </c>
      <c r="B591" s="28"/>
      <c r="C591" s="29"/>
      <c r="D591" s="29"/>
      <c r="E591" s="1"/>
      <c r="F591" s="29" t="s">
        <v>373</v>
      </c>
      <c r="G591" s="64">
        <f>'прил 9'!R1143</f>
        <v>3</v>
      </c>
    </row>
    <row r="592" spans="1:7" s="101" customFormat="1" ht="12">
      <c r="A592" s="20" t="s">
        <v>165</v>
      </c>
      <c r="B592" s="28"/>
      <c r="C592" s="29"/>
      <c r="D592" s="29"/>
      <c r="E592" s="1"/>
      <c r="F592" s="29" t="s">
        <v>215</v>
      </c>
      <c r="G592" s="64">
        <f t="shared" ref="G592" si="187">G593+G596</f>
        <v>42</v>
      </c>
    </row>
    <row r="593" spans="1:7" s="101" customFormat="1" ht="12">
      <c r="A593" s="20" t="s">
        <v>166</v>
      </c>
      <c r="B593" s="28"/>
      <c r="C593" s="29"/>
      <c r="D593" s="29"/>
      <c r="E593" s="1"/>
      <c r="F593" s="29" t="s">
        <v>481</v>
      </c>
      <c r="G593" s="64">
        <f t="shared" ref="G593" si="188">SUM(G594:G595)</f>
        <v>22.5</v>
      </c>
    </row>
    <row r="594" spans="1:7" s="110" customFormat="1" ht="12" hidden="1">
      <c r="A594" s="63" t="s">
        <v>576</v>
      </c>
      <c r="B594" s="28"/>
      <c r="C594" s="29"/>
      <c r="D594" s="29"/>
      <c r="E594" s="1"/>
      <c r="F594" s="29" t="s">
        <v>515</v>
      </c>
      <c r="G594" s="64">
        <f>'прил 9'!R1147</f>
        <v>0</v>
      </c>
    </row>
    <row r="595" spans="1:7" s="110" customFormat="1" ht="24" hidden="1">
      <c r="A595" s="63" t="s">
        <v>577</v>
      </c>
      <c r="B595" s="28"/>
      <c r="C595" s="29"/>
      <c r="D595" s="29"/>
      <c r="E595" s="1"/>
      <c r="F595" s="29" t="s">
        <v>515</v>
      </c>
      <c r="G595" s="64">
        <f>'прил 9'!R1148</f>
        <v>22.5</v>
      </c>
    </row>
    <row r="596" spans="1:7" s="101" customFormat="1" ht="12">
      <c r="A596" s="20" t="s">
        <v>167</v>
      </c>
      <c r="B596" s="28"/>
      <c r="C596" s="29"/>
      <c r="D596" s="29"/>
      <c r="E596" s="1"/>
      <c r="F596" s="29" t="s">
        <v>570</v>
      </c>
      <c r="G596" s="64">
        <f t="shared" ref="G596" si="189">G597</f>
        <v>19.5</v>
      </c>
    </row>
    <row r="597" spans="1:7" s="124" customFormat="1" ht="24" hidden="1">
      <c r="A597" s="141" t="s">
        <v>575</v>
      </c>
      <c r="B597" s="28"/>
      <c r="C597" s="29"/>
      <c r="D597" s="29"/>
      <c r="E597" s="1"/>
      <c r="F597" s="29"/>
      <c r="G597" s="64">
        <f>'прил 9'!R1152</f>
        <v>19.5</v>
      </c>
    </row>
    <row r="598" spans="1:7" s="101" customFormat="1" ht="24">
      <c r="A598" s="20" t="s">
        <v>177</v>
      </c>
      <c r="B598" s="28"/>
      <c r="C598" s="29"/>
      <c r="D598" s="29"/>
      <c r="E598" s="1"/>
      <c r="F598" s="29" t="s">
        <v>178</v>
      </c>
      <c r="G598" s="64">
        <f t="shared" ref="G598" si="190">G599+G602</f>
        <v>272</v>
      </c>
    </row>
    <row r="599" spans="1:7" s="101" customFormat="1" ht="12">
      <c r="A599" s="20" t="s">
        <v>179</v>
      </c>
      <c r="B599" s="28"/>
      <c r="C599" s="29"/>
      <c r="D599" s="29"/>
      <c r="E599" s="1"/>
      <c r="F599" s="29" t="s">
        <v>180</v>
      </c>
      <c r="G599" s="64">
        <f t="shared" ref="G599:G600" si="191">G600</f>
        <v>12</v>
      </c>
    </row>
    <row r="600" spans="1:7" s="110" customFormat="1" ht="12" hidden="1">
      <c r="A600" s="20" t="s">
        <v>289</v>
      </c>
      <c r="B600" s="28"/>
      <c r="C600" s="29"/>
      <c r="D600" s="29"/>
      <c r="E600" s="1"/>
      <c r="F600" s="29" t="s">
        <v>290</v>
      </c>
      <c r="G600" s="64">
        <f t="shared" si="191"/>
        <v>12</v>
      </c>
    </row>
    <row r="601" spans="1:7" s="124" customFormat="1" ht="24" hidden="1">
      <c r="A601" s="63" t="s">
        <v>574</v>
      </c>
      <c r="B601" s="28"/>
      <c r="C601" s="29"/>
      <c r="D601" s="29"/>
      <c r="E601" s="1"/>
      <c r="F601" s="29"/>
      <c r="G601" s="64">
        <f>'прил 9'!R1155</f>
        <v>12</v>
      </c>
    </row>
    <row r="602" spans="1:7" s="101" customFormat="1" ht="24">
      <c r="A602" s="20" t="s">
        <v>182</v>
      </c>
      <c r="B602" s="28"/>
      <c r="C602" s="29"/>
      <c r="D602" s="29"/>
      <c r="E602" s="1"/>
      <c r="F602" s="29" t="s">
        <v>183</v>
      </c>
      <c r="G602" s="64">
        <f t="shared" ref="G602:G603" si="192">G603</f>
        <v>260</v>
      </c>
    </row>
    <row r="603" spans="1:7" s="110" customFormat="1" ht="24" hidden="1">
      <c r="A603" s="20" t="s">
        <v>580</v>
      </c>
      <c r="B603" s="28"/>
      <c r="C603" s="29"/>
      <c r="D603" s="29"/>
      <c r="E603" s="1"/>
      <c r="F603" s="29" t="s">
        <v>578</v>
      </c>
      <c r="G603" s="64">
        <f t="shared" si="192"/>
        <v>260</v>
      </c>
    </row>
    <row r="604" spans="1:7" s="124" customFormat="1" ht="24" hidden="1">
      <c r="A604" s="63" t="s">
        <v>579</v>
      </c>
      <c r="B604" s="28"/>
      <c r="C604" s="29"/>
      <c r="D604" s="29"/>
      <c r="E604" s="1"/>
      <c r="F604" s="29"/>
      <c r="G604" s="64">
        <f>'прил 9'!R1157</f>
        <v>260</v>
      </c>
    </row>
    <row r="605" spans="1:7" s="101" customFormat="1" ht="12">
      <c r="A605" s="20" t="s">
        <v>301</v>
      </c>
      <c r="B605" s="28" t="s">
        <v>281</v>
      </c>
      <c r="C605" s="29" t="s">
        <v>114</v>
      </c>
      <c r="D605" s="29" t="s">
        <v>326</v>
      </c>
      <c r="E605" s="1" t="s">
        <v>357</v>
      </c>
      <c r="F605" s="29"/>
      <c r="G605" s="64">
        <f t="shared" ref="G605" si="193">G606+G609+G614</f>
        <v>548.9</v>
      </c>
    </row>
    <row r="606" spans="1:7" s="101" customFormat="1" ht="12" hidden="1">
      <c r="A606" s="20" t="s">
        <v>132</v>
      </c>
      <c r="B606" s="28"/>
      <c r="C606" s="29"/>
      <c r="D606" s="29"/>
      <c r="E606" s="1"/>
      <c r="F606" s="29" t="s">
        <v>133</v>
      </c>
      <c r="G606" s="64">
        <f t="shared" ref="G606:G607" si="194">G607</f>
        <v>0</v>
      </c>
    </row>
    <row r="607" spans="1:7" s="101" customFormat="1" ht="24" hidden="1">
      <c r="A607" s="20" t="s">
        <v>134</v>
      </c>
      <c r="B607" s="28"/>
      <c r="C607" s="29"/>
      <c r="D607" s="29"/>
      <c r="E607" s="1"/>
      <c r="F607" s="29" t="s">
        <v>135</v>
      </c>
      <c r="G607" s="64">
        <f t="shared" si="194"/>
        <v>0</v>
      </c>
    </row>
    <row r="608" spans="1:7" s="110" customFormat="1" ht="12" hidden="1">
      <c r="A608" s="63" t="s">
        <v>581</v>
      </c>
      <c r="B608" s="28"/>
      <c r="C608" s="29"/>
      <c r="D608" s="29"/>
      <c r="E608" s="1"/>
      <c r="F608" s="29" t="s">
        <v>373</v>
      </c>
      <c r="G608" s="64">
        <f>'прил 9'!R1162</f>
        <v>0</v>
      </c>
    </row>
    <row r="609" spans="1:7" s="101" customFormat="1" ht="12">
      <c r="A609" s="20" t="s">
        <v>165</v>
      </c>
      <c r="B609" s="28"/>
      <c r="C609" s="29"/>
      <c r="D609" s="29"/>
      <c r="E609" s="1"/>
      <c r="F609" s="29" t="s">
        <v>215</v>
      </c>
      <c r="G609" s="64">
        <f t="shared" ref="G609" si="195">G610</f>
        <v>132.9</v>
      </c>
    </row>
    <row r="610" spans="1:7" s="101" customFormat="1" ht="12">
      <c r="A610" s="20" t="s">
        <v>166</v>
      </c>
      <c r="B610" s="28"/>
      <c r="C610" s="29"/>
      <c r="D610" s="29"/>
      <c r="E610" s="1"/>
      <c r="F610" s="29" t="s">
        <v>481</v>
      </c>
      <c r="G610" s="64">
        <f t="shared" ref="G610" si="196">SUM(G611:G613)</f>
        <v>132.9</v>
      </c>
    </row>
    <row r="611" spans="1:7" s="124" customFormat="1" ht="12" hidden="1">
      <c r="A611" s="63" t="s">
        <v>581</v>
      </c>
      <c r="B611" s="28"/>
      <c r="C611" s="29"/>
      <c r="D611" s="29"/>
      <c r="E611" s="1"/>
      <c r="F611" s="29" t="s">
        <v>515</v>
      </c>
      <c r="G611" s="64">
        <f>'прил 9'!R1165</f>
        <v>0</v>
      </c>
    </row>
    <row r="612" spans="1:7" s="110" customFormat="1" ht="24" hidden="1">
      <c r="A612" s="63" t="s">
        <v>583</v>
      </c>
      <c r="B612" s="28"/>
      <c r="C612" s="29"/>
      <c r="D612" s="29"/>
      <c r="E612" s="1"/>
      <c r="F612" s="29" t="s">
        <v>515</v>
      </c>
      <c r="G612" s="64">
        <f>'прил 9'!R1166</f>
        <v>72</v>
      </c>
    </row>
    <row r="613" spans="1:7" s="110" customFormat="1" ht="24" hidden="1">
      <c r="A613" s="63" t="s">
        <v>584</v>
      </c>
      <c r="B613" s="28"/>
      <c r="C613" s="29"/>
      <c r="D613" s="29"/>
      <c r="E613" s="1"/>
      <c r="F613" s="29" t="s">
        <v>515</v>
      </c>
      <c r="G613" s="64">
        <f>'прил 9'!R1167</f>
        <v>60.9</v>
      </c>
    </row>
    <row r="614" spans="1:7" s="101" customFormat="1" ht="24">
      <c r="A614" s="20" t="s">
        <v>177</v>
      </c>
      <c r="B614" s="28"/>
      <c r="C614" s="29"/>
      <c r="D614" s="29"/>
      <c r="E614" s="1"/>
      <c r="F614" s="29" t="s">
        <v>178</v>
      </c>
      <c r="G614" s="64">
        <f t="shared" ref="G614" si="197">G615+G619</f>
        <v>416</v>
      </c>
    </row>
    <row r="615" spans="1:7" s="101" customFormat="1" ht="12">
      <c r="A615" s="20" t="s">
        <v>179</v>
      </c>
      <c r="B615" s="28"/>
      <c r="C615" s="29"/>
      <c r="D615" s="29"/>
      <c r="E615" s="1"/>
      <c r="F615" s="29" t="s">
        <v>180</v>
      </c>
      <c r="G615" s="64">
        <f t="shared" ref="G615" si="198">G616</f>
        <v>206</v>
      </c>
    </row>
    <row r="616" spans="1:7" s="110" customFormat="1" ht="12" hidden="1">
      <c r="A616" s="20" t="s">
        <v>289</v>
      </c>
      <c r="B616" s="28"/>
      <c r="C616" s="29"/>
      <c r="D616" s="29"/>
      <c r="E616" s="1"/>
      <c r="F616" s="29" t="s">
        <v>290</v>
      </c>
      <c r="G616" s="64">
        <f t="shared" ref="G616" si="199">SUM(G617:G618)</f>
        <v>206</v>
      </c>
    </row>
    <row r="617" spans="1:7" s="124" customFormat="1" ht="12" hidden="1">
      <c r="A617" s="63" t="s">
        <v>581</v>
      </c>
      <c r="B617" s="28"/>
      <c r="C617" s="29"/>
      <c r="D617" s="29"/>
      <c r="E617" s="1"/>
      <c r="F617" s="29"/>
      <c r="G617" s="64">
        <f>'прил 9'!R1173</f>
        <v>88</v>
      </c>
    </row>
    <row r="618" spans="1:7" s="124" customFormat="1" ht="12" hidden="1">
      <c r="A618" s="63" t="s">
        <v>582</v>
      </c>
      <c r="B618" s="28"/>
      <c r="C618" s="29"/>
      <c r="D618" s="29"/>
      <c r="E618" s="1"/>
      <c r="F618" s="29"/>
      <c r="G618" s="64">
        <f>'прил 9'!R1172</f>
        <v>118</v>
      </c>
    </row>
    <row r="619" spans="1:7" s="101" customFormat="1" ht="24">
      <c r="A619" s="20" t="s">
        <v>182</v>
      </c>
      <c r="B619" s="28"/>
      <c r="C619" s="29"/>
      <c r="D619" s="29"/>
      <c r="E619" s="1"/>
      <c r="F619" s="29" t="s">
        <v>183</v>
      </c>
      <c r="G619" s="64">
        <f t="shared" ref="G619:G620" si="200">G620</f>
        <v>210</v>
      </c>
    </row>
    <row r="620" spans="1:7" s="110" customFormat="1" ht="24" hidden="1">
      <c r="A620" s="20" t="s">
        <v>580</v>
      </c>
      <c r="B620" s="28"/>
      <c r="C620" s="29"/>
      <c r="D620" s="29"/>
      <c r="E620" s="1"/>
      <c r="F620" s="29" t="s">
        <v>578</v>
      </c>
      <c r="G620" s="64">
        <f t="shared" si="200"/>
        <v>210</v>
      </c>
    </row>
    <row r="621" spans="1:7" s="124" customFormat="1" ht="24" hidden="1">
      <c r="A621" s="63" t="s">
        <v>585</v>
      </c>
      <c r="B621" s="28"/>
      <c r="C621" s="29"/>
      <c r="D621" s="29"/>
      <c r="E621" s="1"/>
      <c r="F621" s="29"/>
      <c r="G621" s="64">
        <f>'прил 9'!R1175</f>
        <v>210</v>
      </c>
    </row>
    <row r="622" spans="1:7" ht="24">
      <c r="A622" s="121" t="s">
        <v>637</v>
      </c>
      <c r="B622" s="22" t="s">
        <v>283</v>
      </c>
      <c r="C622" s="23" t="s">
        <v>114</v>
      </c>
      <c r="D622" s="23" t="s">
        <v>326</v>
      </c>
      <c r="E622" s="24" t="s">
        <v>327</v>
      </c>
      <c r="F622" s="23"/>
      <c r="G622" s="84">
        <f>G623+G628+G633+G638+G645+G655</f>
        <v>18997</v>
      </c>
    </row>
    <row r="623" spans="1:7" s="101" customFormat="1" ht="48" hidden="1">
      <c r="A623" s="130" t="s">
        <v>541</v>
      </c>
      <c r="B623" s="28" t="s">
        <v>283</v>
      </c>
      <c r="C623" s="29" t="s">
        <v>114</v>
      </c>
      <c r="D623" s="29" t="s">
        <v>326</v>
      </c>
      <c r="E623" s="1" t="s">
        <v>542</v>
      </c>
      <c r="F623" s="29"/>
      <c r="G623" s="64">
        <f t="shared" ref="G623:G626" si="201">G624</f>
        <v>0</v>
      </c>
    </row>
    <row r="624" spans="1:7" s="101" customFormat="1" ht="24" hidden="1">
      <c r="A624" s="20" t="s">
        <v>177</v>
      </c>
      <c r="B624" s="28"/>
      <c r="C624" s="29"/>
      <c r="D624" s="29"/>
      <c r="E624" s="1"/>
      <c r="F624" s="29" t="s">
        <v>178</v>
      </c>
      <c r="G624" s="64">
        <f t="shared" si="201"/>
        <v>0</v>
      </c>
    </row>
    <row r="625" spans="1:7" s="101" customFormat="1" ht="12" hidden="1">
      <c r="A625" s="20" t="s">
        <v>179</v>
      </c>
      <c r="B625" s="28"/>
      <c r="C625" s="29"/>
      <c r="D625" s="29"/>
      <c r="E625" s="1"/>
      <c r="F625" s="29" t="s">
        <v>180</v>
      </c>
      <c r="G625" s="64">
        <f t="shared" si="201"/>
        <v>0</v>
      </c>
    </row>
    <row r="626" spans="1:7" s="110" customFormat="1" ht="36" hidden="1">
      <c r="A626" s="20" t="s">
        <v>537</v>
      </c>
      <c r="B626" s="28"/>
      <c r="C626" s="29"/>
      <c r="D626" s="29"/>
      <c r="E626" s="1"/>
      <c r="F626" s="29" t="s">
        <v>412</v>
      </c>
      <c r="G626" s="64">
        <f t="shared" si="201"/>
        <v>0</v>
      </c>
    </row>
    <row r="627" spans="1:7" s="110" customFormat="1" ht="12" hidden="1">
      <c r="A627" s="63" t="s">
        <v>540</v>
      </c>
      <c r="B627" s="28"/>
      <c r="C627" s="29"/>
      <c r="D627" s="29"/>
      <c r="E627" s="1"/>
      <c r="F627" s="29"/>
      <c r="G627" s="64">
        <f>'прил 9'!R876</f>
        <v>0</v>
      </c>
    </row>
    <row r="628" spans="1:7" s="101" customFormat="1" ht="48" hidden="1">
      <c r="A628" s="130" t="s">
        <v>545</v>
      </c>
      <c r="B628" s="28" t="s">
        <v>283</v>
      </c>
      <c r="C628" s="29" t="s">
        <v>114</v>
      </c>
      <c r="D628" s="29" t="s">
        <v>326</v>
      </c>
      <c r="E628" s="1" t="s">
        <v>544</v>
      </c>
      <c r="F628" s="29"/>
      <c r="G628" s="64">
        <f t="shared" ref="G628:G631" si="202">G629</f>
        <v>0</v>
      </c>
    </row>
    <row r="629" spans="1:7" s="101" customFormat="1" ht="24" hidden="1">
      <c r="A629" s="20" t="s">
        <v>177</v>
      </c>
      <c r="B629" s="28"/>
      <c r="C629" s="29"/>
      <c r="D629" s="29"/>
      <c r="E629" s="1"/>
      <c r="F629" s="29" t="s">
        <v>178</v>
      </c>
      <c r="G629" s="64">
        <f t="shared" si="202"/>
        <v>0</v>
      </c>
    </row>
    <row r="630" spans="1:7" s="101" customFormat="1" ht="12" hidden="1">
      <c r="A630" s="20" t="s">
        <v>179</v>
      </c>
      <c r="B630" s="28"/>
      <c r="C630" s="29"/>
      <c r="D630" s="29"/>
      <c r="E630" s="1"/>
      <c r="F630" s="29" t="s">
        <v>180</v>
      </c>
      <c r="G630" s="64">
        <f t="shared" si="202"/>
        <v>0</v>
      </c>
    </row>
    <row r="631" spans="1:7" s="110" customFormat="1" ht="36" hidden="1">
      <c r="A631" s="20" t="s">
        <v>537</v>
      </c>
      <c r="B631" s="28"/>
      <c r="C631" s="29"/>
      <c r="D631" s="29"/>
      <c r="E631" s="1"/>
      <c r="F631" s="29" t="s">
        <v>412</v>
      </c>
      <c r="G631" s="64">
        <f t="shared" si="202"/>
        <v>0</v>
      </c>
    </row>
    <row r="632" spans="1:7" s="110" customFormat="1" ht="12" hidden="1">
      <c r="A632" s="63" t="s">
        <v>540</v>
      </c>
      <c r="B632" s="28"/>
      <c r="C632" s="29"/>
      <c r="D632" s="29"/>
      <c r="E632" s="1"/>
      <c r="F632" s="29"/>
      <c r="G632" s="64">
        <f>'прил 9'!R880</f>
        <v>0</v>
      </c>
    </row>
    <row r="633" spans="1:7" ht="24" hidden="1">
      <c r="A633" s="140" t="s">
        <v>324</v>
      </c>
      <c r="B633" s="114" t="s">
        <v>283</v>
      </c>
      <c r="C633" s="115" t="s">
        <v>114</v>
      </c>
      <c r="D633" s="115" t="s">
        <v>326</v>
      </c>
      <c r="E633" s="116" t="s">
        <v>37</v>
      </c>
      <c r="F633" s="115"/>
      <c r="G633" s="117"/>
    </row>
    <row r="634" spans="1:7" s="101" customFormat="1" ht="24" hidden="1">
      <c r="A634" s="20" t="s">
        <v>177</v>
      </c>
      <c r="B634" s="28"/>
      <c r="C634" s="29"/>
      <c r="D634" s="29"/>
      <c r="E634" s="1"/>
      <c r="F634" s="29" t="s">
        <v>178</v>
      </c>
      <c r="G634" s="64"/>
    </row>
    <row r="635" spans="1:7" s="101" customFormat="1" ht="12" hidden="1">
      <c r="A635" s="20" t="s">
        <v>179</v>
      </c>
      <c r="B635" s="28"/>
      <c r="C635" s="29"/>
      <c r="D635" s="29"/>
      <c r="E635" s="1"/>
      <c r="F635" s="29" t="s">
        <v>180</v>
      </c>
      <c r="G635" s="64"/>
    </row>
    <row r="636" spans="1:7" s="110" customFormat="1" ht="12" hidden="1">
      <c r="A636" s="20" t="s">
        <v>289</v>
      </c>
      <c r="B636" s="28"/>
      <c r="C636" s="29"/>
      <c r="D636" s="29"/>
      <c r="E636" s="1"/>
      <c r="F636" s="29" t="s">
        <v>290</v>
      </c>
      <c r="G636" s="64"/>
    </row>
    <row r="637" spans="1:7" s="124" customFormat="1" ht="12" hidden="1">
      <c r="A637" s="63"/>
      <c r="B637" s="28"/>
      <c r="C637" s="29"/>
      <c r="D637" s="29"/>
      <c r="E637" s="1"/>
      <c r="F637" s="29"/>
      <c r="G637" s="64"/>
    </row>
    <row r="638" spans="1:7" ht="60" hidden="1">
      <c r="A638" s="140" t="s">
        <v>140</v>
      </c>
      <c r="B638" s="114" t="s">
        <v>283</v>
      </c>
      <c r="C638" s="115" t="s">
        <v>114</v>
      </c>
      <c r="D638" s="115" t="s">
        <v>326</v>
      </c>
      <c r="E638" s="116" t="s">
        <v>240</v>
      </c>
      <c r="F638" s="115"/>
      <c r="G638" s="117">
        <f t="shared" ref="G638:G640" si="203">G639</f>
        <v>0</v>
      </c>
    </row>
    <row r="639" spans="1:7" s="101" customFormat="1" ht="24" hidden="1">
      <c r="A639" s="20" t="s">
        <v>177</v>
      </c>
      <c r="B639" s="28"/>
      <c r="C639" s="29"/>
      <c r="D639" s="29"/>
      <c r="E639" s="1"/>
      <c r="F639" s="29" t="s">
        <v>178</v>
      </c>
      <c r="G639" s="64">
        <f t="shared" si="203"/>
        <v>0</v>
      </c>
    </row>
    <row r="640" spans="1:7" s="101" customFormat="1" ht="12" hidden="1">
      <c r="A640" s="20" t="s">
        <v>179</v>
      </c>
      <c r="B640" s="28"/>
      <c r="C640" s="29"/>
      <c r="D640" s="29"/>
      <c r="E640" s="1"/>
      <c r="F640" s="29" t="s">
        <v>180</v>
      </c>
      <c r="G640" s="64">
        <f t="shared" si="203"/>
        <v>0</v>
      </c>
    </row>
    <row r="641" spans="1:7" s="110" customFormat="1" ht="12" hidden="1">
      <c r="A641" s="20" t="s">
        <v>289</v>
      </c>
      <c r="B641" s="28"/>
      <c r="C641" s="29"/>
      <c r="D641" s="29"/>
      <c r="E641" s="1"/>
      <c r="F641" s="29" t="s">
        <v>290</v>
      </c>
      <c r="G641" s="64">
        <f t="shared" ref="G641" si="204">SUM(G642:G644)</f>
        <v>0</v>
      </c>
    </row>
    <row r="642" spans="1:7" s="124" customFormat="1" ht="12" hidden="1">
      <c r="A642" s="63" t="s">
        <v>586</v>
      </c>
      <c r="B642" s="28"/>
      <c r="C642" s="29"/>
      <c r="D642" s="29"/>
      <c r="E642" s="1"/>
      <c r="F642" s="29"/>
      <c r="G642" s="64">
        <f>'прил 9'!R1315</f>
        <v>0</v>
      </c>
    </row>
    <row r="643" spans="1:7" s="124" customFormat="1" ht="24" hidden="1">
      <c r="A643" s="63" t="s">
        <v>587</v>
      </c>
      <c r="B643" s="28"/>
      <c r="C643" s="29"/>
      <c r="D643" s="29"/>
      <c r="E643" s="1"/>
      <c r="F643" s="29"/>
      <c r="G643" s="64">
        <f>'прил 9'!R1316</f>
        <v>0</v>
      </c>
    </row>
    <row r="644" spans="1:7" s="124" customFormat="1" ht="12" hidden="1">
      <c r="A644" s="63" t="s">
        <v>706</v>
      </c>
      <c r="B644" s="28"/>
      <c r="C644" s="29"/>
      <c r="D644" s="29"/>
      <c r="E644" s="1"/>
      <c r="F644" s="29"/>
      <c r="G644" s="64">
        <f>'прил 9'!R1317</f>
        <v>0</v>
      </c>
    </row>
    <row r="645" spans="1:7" s="101" customFormat="1" ht="12">
      <c r="A645" s="130" t="s">
        <v>176</v>
      </c>
      <c r="B645" s="28" t="s">
        <v>283</v>
      </c>
      <c r="C645" s="29" t="s">
        <v>114</v>
      </c>
      <c r="D645" s="29" t="s">
        <v>326</v>
      </c>
      <c r="E645" s="1" t="s">
        <v>336</v>
      </c>
      <c r="F645" s="29"/>
      <c r="G645" s="64">
        <f t="shared" ref="G645:G646" si="205">G646</f>
        <v>16322</v>
      </c>
    </row>
    <row r="646" spans="1:7" s="101" customFormat="1" ht="24">
      <c r="A646" s="20" t="s">
        <v>177</v>
      </c>
      <c r="B646" s="28"/>
      <c r="C646" s="29"/>
      <c r="D646" s="29"/>
      <c r="E646" s="1"/>
      <c r="F646" s="29" t="s">
        <v>178</v>
      </c>
      <c r="G646" s="64">
        <f t="shared" si="205"/>
        <v>16322</v>
      </c>
    </row>
    <row r="647" spans="1:7" s="101" customFormat="1" ht="12">
      <c r="A647" s="20" t="s">
        <v>179</v>
      </c>
      <c r="B647" s="28"/>
      <c r="C647" s="29"/>
      <c r="D647" s="29"/>
      <c r="E647" s="1"/>
      <c r="F647" s="29" t="s">
        <v>180</v>
      </c>
      <c r="G647" s="64">
        <f t="shared" ref="G647" si="206">G648+G650</f>
        <v>16322</v>
      </c>
    </row>
    <row r="648" spans="1:7" s="110" customFormat="1" ht="36" hidden="1">
      <c r="A648" s="20" t="s">
        <v>537</v>
      </c>
      <c r="B648" s="28"/>
      <c r="C648" s="29"/>
      <c r="D648" s="29"/>
      <c r="E648" s="1"/>
      <c r="F648" s="29" t="s">
        <v>412</v>
      </c>
      <c r="G648" s="64">
        <f t="shared" ref="G648" si="207">G649</f>
        <v>15963.5</v>
      </c>
    </row>
    <row r="649" spans="1:7" s="110" customFormat="1" ht="12" hidden="1">
      <c r="A649" s="63" t="s">
        <v>540</v>
      </c>
      <c r="B649" s="28"/>
      <c r="C649" s="29"/>
      <c r="D649" s="29"/>
      <c r="E649" s="1"/>
      <c r="F649" s="29"/>
      <c r="G649" s="64">
        <f>'прил 9'!R884</f>
        <v>15963.5</v>
      </c>
    </row>
    <row r="650" spans="1:7" s="110" customFormat="1" ht="12" hidden="1">
      <c r="A650" s="20" t="s">
        <v>289</v>
      </c>
      <c r="B650" s="28"/>
      <c r="C650" s="29"/>
      <c r="D650" s="29"/>
      <c r="E650" s="1"/>
      <c r="F650" s="29" t="s">
        <v>290</v>
      </c>
      <c r="G650" s="64">
        <f>SUM(G651:G654)</f>
        <v>358.5</v>
      </c>
    </row>
    <row r="651" spans="1:7" s="110" customFormat="1" ht="12" hidden="1">
      <c r="A651" s="132" t="s">
        <v>656</v>
      </c>
      <c r="B651" s="28"/>
      <c r="C651" s="29"/>
      <c r="D651" s="29"/>
      <c r="E651" s="1"/>
      <c r="F651" s="29"/>
      <c r="G651" s="64">
        <f>'прил 9'!R791</f>
        <v>260</v>
      </c>
    </row>
    <row r="652" spans="1:7" s="124" customFormat="1" ht="12" hidden="1">
      <c r="A652" s="143" t="s">
        <v>836</v>
      </c>
      <c r="B652" s="28"/>
      <c r="C652" s="29"/>
      <c r="D652" s="29"/>
      <c r="E652" s="1"/>
      <c r="F652" s="29"/>
      <c r="G652" s="64">
        <f>'прил 9'!R886</f>
        <v>37</v>
      </c>
    </row>
    <row r="653" spans="1:7" s="124" customFormat="1" ht="12" hidden="1">
      <c r="A653" s="143" t="s">
        <v>837</v>
      </c>
      <c r="B653" s="28"/>
      <c r="C653" s="29"/>
      <c r="D653" s="29"/>
      <c r="E653" s="1"/>
      <c r="F653" s="29"/>
      <c r="G653" s="64">
        <f>'прил 9'!R887</f>
        <v>41.5</v>
      </c>
    </row>
    <row r="654" spans="1:7" s="124" customFormat="1" ht="12" hidden="1">
      <c r="A654" s="143" t="s">
        <v>838</v>
      </c>
      <c r="B654" s="28"/>
      <c r="C654" s="29"/>
      <c r="D654" s="29"/>
      <c r="E654" s="1"/>
      <c r="F654" s="29"/>
      <c r="G654" s="64">
        <f>'прил 9'!R888</f>
        <v>20</v>
      </c>
    </row>
    <row r="655" spans="1:7" s="101" customFormat="1" ht="12">
      <c r="A655" s="20" t="s">
        <v>323</v>
      </c>
      <c r="B655" s="28" t="s">
        <v>283</v>
      </c>
      <c r="C655" s="29" t="s">
        <v>114</v>
      </c>
      <c r="D655" s="29" t="s">
        <v>326</v>
      </c>
      <c r="E655" s="1" t="s">
        <v>367</v>
      </c>
      <c r="F655" s="29"/>
      <c r="G655" s="64">
        <f t="shared" ref="G655" si="208">G656+G660</f>
        <v>2675</v>
      </c>
    </row>
    <row r="656" spans="1:7" s="101" customFormat="1" ht="12" hidden="1">
      <c r="A656" s="20" t="s">
        <v>165</v>
      </c>
      <c r="B656" s="28"/>
      <c r="C656" s="29"/>
      <c r="D656" s="29"/>
      <c r="E656" s="1"/>
      <c r="F656" s="29" t="s">
        <v>215</v>
      </c>
      <c r="G656" s="64">
        <f t="shared" ref="G656" si="209">G657</f>
        <v>0</v>
      </c>
    </row>
    <row r="657" spans="1:7" s="101" customFormat="1" ht="12" hidden="1">
      <c r="A657" s="20" t="s">
        <v>167</v>
      </c>
      <c r="B657" s="28"/>
      <c r="C657" s="29"/>
      <c r="D657" s="29"/>
      <c r="E657" s="1"/>
      <c r="F657" s="29" t="s">
        <v>570</v>
      </c>
      <c r="G657" s="64">
        <f t="shared" ref="G657" si="210">SUM(G658:G659)</f>
        <v>0</v>
      </c>
    </row>
    <row r="658" spans="1:7" s="124" customFormat="1" ht="24" hidden="1">
      <c r="A658" s="141" t="s">
        <v>588</v>
      </c>
      <c r="B658" s="28"/>
      <c r="C658" s="29"/>
      <c r="D658" s="29"/>
      <c r="E658" s="1"/>
      <c r="F658" s="29"/>
      <c r="G658" s="64">
        <f>'прил 9'!R1297</f>
        <v>0</v>
      </c>
    </row>
    <row r="659" spans="1:7" s="124" customFormat="1" ht="24" hidden="1">
      <c r="A659" s="141" t="s">
        <v>589</v>
      </c>
      <c r="B659" s="28"/>
      <c r="C659" s="29"/>
      <c r="D659" s="29"/>
      <c r="E659" s="1"/>
      <c r="F659" s="29"/>
      <c r="G659" s="64">
        <f>'прил 9'!R1298</f>
        <v>0</v>
      </c>
    </row>
    <row r="660" spans="1:7" s="101" customFormat="1" ht="24">
      <c r="A660" s="20" t="s">
        <v>177</v>
      </c>
      <c r="B660" s="28"/>
      <c r="C660" s="29"/>
      <c r="D660" s="29"/>
      <c r="E660" s="1"/>
      <c r="F660" s="29" t="s">
        <v>178</v>
      </c>
      <c r="G660" s="64">
        <f t="shared" ref="G660" si="211">G661+G671</f>
        <v>2675</v>
      </c>
    </row>
    <row r="661" spans="1:7" s="101" customFormat="1" ht="12">
      <c r="A661" s="20" t="s">
        <v>179</v>
      </c>
      <c r="B661" s="28"/>
      <c r="C661" s="29"/>
      <c r="D661" s="29"/>
      <c r="E661" s="1"/>
      <c r="F661" s="29" t="s">
        <v>180</v>
      </c>
      <c r="G661" s="64">
        <f t="shared" ref="G661" si="212">G662</f>
        <v>2475</v>
      </c>
    </row>
    <row r="662" spans="1:7" s="110" customFormat="1" ht="12" hidden="1">
      <c r="A662" s="20" t="s">
        <v>289</v>
      </c>
      <c r="B662" s="28"/>
      <c r="C662" s="29"/>
      <c r="D662" s="29"/>
      <c r="E662" s="1"/>
      <c r="F662" s="29" t="s">
        <v>290</v>
      </c>
      <c r="G662" s="64">
        <f t="shared" ref="G662" si="213">SUM(G663:G670)</f>
        <v>2475</v>
      </c>
    </row>
    <row r="663" spans="1:7" s="124" customFormat="1" ht="24" hidden="1">
      <c r="A663" s="142" t="s">
        <v>314</v>
      </c>
      <c r="B663" s="28"/>
      <c r="C663" s="29"/>
      <c r="D663" s="29"/>
      <c r="E663" s="1"/>
      <c r="F663" s="29"/>
      <c r="G663" s="64">
        <f>'прил 9'!R1301</f>
        <v>65</v>
      </c>
    </row>
    <row r="664" spans="1:7" s="124" customFormat="1" ht="12" hidden="1">
      <c r="A664" s="142" t="s">
        <v>686</v>
      </c>
      <c r="B664" s="28"/>
      <c r="C664" s="29"/>
      <c r="D664" s="29"/>
      <c r="E664" s="1"/>
      <c r="F664" s="29"/>
      <c r="G664" s="64">
        <f>'прил 9'!R1302</f>
        <v>60</v>
      </c>
    </row>
    <row r="665" spans="1:7" s="124" customFormat="1" ht="12" hidden="1">
      <c r="A665" s="142" t="s">
        <v>857</v>
      </c>
      <c r="B665" s="28"/>
      <c r="C665" s="29"/>
      <c r="D665" s="29"/>
      <c r="E665" s="1"/>
      <c r="F665" s="29"/>
      <c r="G665" s="64">
        <f>'прил 9'!R1303</f>
        <v>950</v>
      </c>
    </row>
    <row r="666" spans="1:7" s="124" customFormat="1" ht="12" hidden="1">
      <c r="A666" s="142" t="s">
        <v>687</v>
      </c>
      <c r="B666" s="28"/>
      <c r="C666" s="29"/>
      <c r="D666" s="29"/>
      <c r="E666" s="1"/>
      <c r="F666" s="29"/>
      <c r="G666" s="64">
        <f>'прил 9'!R1304+'прил 9'!R1287</f>
        <v>1200</v>
      </c>
    </row>
    <row r="667" spans="1:7" s="124" customFormat="1" ht="12" hidden="1">
      <c r="A667" s="142" t="s">
        <v>688</v>
      </c>
      <c r="B667" s="28"/>
      <c r="C667" s="29"/>
      <c r="D667" s="29"/>
      <c r="E667" s="1"/>
      <c r="F667" s="29"/>
      <c r="G667" s="64">
        <f>'прил 9'!R1305</f>
        <v>35</v>
      </c>
    </row>
    <row r="668" spans="1:7" s="124" customFormat="1" ht="24" hidden="1">
      <c r="A668" s="142" t="s">
        <v>707</v>
      </c>
      <c r="B668" s="28"/>
      <c r="C668" s="29"/>
      <c r="D668" s="29"/>
      <c r="E668" s="1"/>
      <c r="F668" s="29"/>
      <c r="G668" s="64">
        <f>'прил 9'!R1306</f>
        <v>0</v>
      </c>
    </row>
    <row r="669" spans="1:7" s="124" customFormat="1" ht="12" hidden="1">
      <c r="A669" s="142" t="s">
        <v>689</v>
      </c>
      <c r="B669" s="28"/>
      <c r="C669" s="29"/>
      <c r="D669" s="29"/>
      <c r="E669" s="1"/>
      <c r="F669" s="29"/>
      <c r="G669" s="64">
        <f>'прил 9'!R1307+'прил 9'!R1288</f>
        <v>140</v>
      </c>
    </row>
    <row r="670" spans="1:7" s="124" customFormat="1" ht="12" hidden="1">
      <c r="A670" s="142" t="s">
        <v>690</v>
      </c>
      <c r="B670" s="28"/>
      <c r="C670" s="29"/>
      <c r="D670" s="29"/>
      <c r="E670" s="1"/>
      <c r="F670" s="29"/>
      <c r="G670" s="64">
        <f>'прил 9'!R1308</f>
        <v>25</v>
      </c>
    </row>
    <row r="671" spans="1:7" s="101" customFormat="1" ht="24">
      <c r="A671" s="20" t="s">
        <v>182</v>
      </c>
      <c r="B671" s="28"/>
      <c r="C671" s="29"/>
      <c r="D671" s="29"/>
      <c r="E671" s="1"/>
      <c r="F671" s="29" t="s">
        <v>183</v>
      </c>
      <c r="G671" s="64">
        <f t="shared" ref="G671:G672" si="214">G672</f>
        <v>200</v>
      </c>
    </row>
    <row r="672" spans="1:7" s="110" customFormat="1" ht="24" hidden="1">
      <c r="A672" s="20" t="s">
        <v>580</v>
      </c>
      <c r="B672" s="28"/>
      <c r="C672" s="29"/>
      <c r="D672" s="29"/>
      <c r="E672" s="1"/>
      <c r="F672" s="29" t="s">
        <v>816</v>
      </c>
      <c r="G672" s="64">
        <f t="shared" si="214"/>
        <v>200</v>
      </c>
    </row>
    <row r="673" spans="1:7" s="124" customFormat="1" ht="12" hidden="1">
      <c r="A673" s="63" t="s">
        <v>590</v>
      </c>
      <c r="B673" s="28"/>
      <c r="C673" s="29"/>
      <c r="D673" s="29"/>
      <c r="E673" s="1"/>
      <c r="F673" s="29"/>
      <c r="G673" s="64">
        <f>'прил 9'!R1311</f>
        <v>200</v>
      </c>
    </row>
    <row r="674" spans="1:7" s="118" customFormat="1" ht="24">
      <c r="A674" s="83" t="s">
        <v>616</v>
      </c>
      <c r="B674" s="134" t="s">
        <v>275</v>
      </c>
      <c r="C674" s="135" t="s">
        <v>114</v>
      </c>
      <c r="D674" s="144" t="s">
        <v>326</v>
      </c>
      <c r="E674" s="136" t="s">
        <v>115</v>
      </c>
      <c r="F674" s="135"/>
      <c r="G674" s="137">
        <f t="shared" ref="G674:G678" si="215">G675</f>
        <v>849.2</v>
      </c>
    </row>
    <row r="675" spans="1:7" ht="24">
      <c r="A675" s="20" t="s">
        <v>801</v>
      </c>
      <c r="B675" s="28" t="s">
        <v>275</v>
      </c>
      <c r="C675" s="29" t="s">
        <v>114</v>
      </c>
      <c r="D675" s="29" t="s">
        <v>326</v>
      </c>
      <c r="E675" s="1" t="s">
        <v>802</v>
      </c>
      <c r="F675" s="29"/>
      <c r="G675" s="64">
        <f t="shared" si="215"/>
        <v>849.2</v>
      </c>
    </row>
    <row r="676" spans="1:7" s="101" customFormat="1" ht="12">
      <c r="A676" s="20" t="s">
        <v>165</v>
      </c>
      <c r="B676" s="28"/>
      <c r="C676" s="29"/>
      <c r="D676" s="29"/>
      <c r="E676" s="1"/>
      <c r="F676" s="29" t="s">
        <v>215</v>
      </c>
      <c r="G676" s="64">
        <f t="shared" si="215"/>
        <v>849.2</v>
      </c>
    </row>
    <row r="677" spans="1:7" s="101" customFormat="1" ht="12">
      <c r="A677" s="20" t="s">
        <v>166</v>
      </c>
      <c r="B677" s="145"/>
      <c r="C677" s="146"/>
      <c r="D677" s="146"/>
      <c r="E677" s="147"/>
      <c r="F677" s="29" t="s">
        <v>481</v>
      </c>
      <c r="G677" s="64">
        <f t="shared" si="215"/>
        <v>849.2</v>
      </c>
    </row>
    <row r="678" spans="1:7" s="110" customFormat="1" ht="12" hidden="1">
      <c r="A678" s="20" t="s">
        <v>612</v>
      </c>
      <c r="B678" s="28"/>
      <c r="C678" s="29"/>
      <c r="D678" s="29"/>
      <c r="E678" s="1"/>
      <c r="F678" s="29" t="s">
        <v>611</v>
      </c>
      <c r="G678" s="64">
        <f t="shared" si="215"/>
        <v>849.2</v>
      </c>
    </row>
    <row r="679" spans="1:7" s="124" customFormat="1" ht="12" hidden="1">
      <c r="A679" s="63" t="s">
        <v>613</v>
      </c>
      <c r="B679" s="28"/>
      <c r="C679" s="29"/>
      <c r="D679" s="29"/>
      <c r="E679" s="1"/>
      <c r="F679" s="29"/>
      <c r="G679" s="64">
        <f>'прил 9'!R642</f>
        <v>849.2</v>
      </c>
    </row>
    <row r="680" spans="1:7" s="149" customFormat="1" ht="24">
      <c r="A680" s="121" t="s">
        <v>697</v>
      </c>
      <c r="B680" s="134" t="s">
        <v>269</v>
      </c>
      <c r="C680" s="135" t="s">
        <v>114</v>
      </c>
      <c r="D680" s="135" t="s">
        <v>326</v>
      </c>
      <c r="E680" s="136" t="s">
        <v>115</v>
      </c>
      <c r="F680" s="148"/>
      <c r="G680" s="137">
        <f>G681+G689+G699</f>
        <v>8559.0999999999985</v>
      </c>
    </row>
    <row r="681" spans="1:7">
      <c r="A681" s="20" t="s">
        <v>176</v>
      </c>
      <c r="B681" s="28" t="s">
        <v>269</v>
      </c>
      <c r="C681" s="29" t="s">
        <v>114</v>
      </c>
      <c r="D681" s="29" t="s">
        <v>326</v>
      </c>
      <c r="E681" s="1" t="s">
        <v>336</v>
      </c>
      <c r="F681" s="29"/>
      <c r="G681" s="64">
        <f t="shared" ref="G681:G682" si="216">G682</f>
        <v>5698.4</v>
      </c>
    </row>
    <row r="682" spans="1:7" s="101" customFormat="1" ht="24">
      <c r="A682" s="20" t="s">
        <v>177</v>
      </c>
      <c r="B682" s="28"/>
      <c r="C682" s="29"/>
      <c r="D682" s="29"/>
      <c r="E682" s="1"/>
      <c r="F682" s="29" t="s">
        <v>178</v>
      </c>
      <c r="G682" s="64">
        <f t="shared" si="216"/>
        <v>5698.4</v>
      </c>
    </row>
    <row r="683" spans="1:7" s="101" customFormat="1" ht="12">
      <c r="A683" s="20" t="s">
        <v>179</v>
      </c>
      <c r="B683" s="28"/>
      <c r="C683" s="29"/>
      <c r="D683" s="29"/>
      <c r="E683" s="1"/>
      <c r="F683" s="29" t="s">
        <v>180</v>
      </c>
      <c r="G683" s="64">
        <f t="shared" ref="G683" si="217">G684+G686</f>
        <v>5698.4</v>
      </c>
    </row>
    <row r="684" spans="1:7" s="110" customFormat="1" ht="36" hidden="1">
      <c r="A684" s="20" t="s">
        <v>537</v>
      </c>
      <c r="B684" s="28"/>
      <c r="C684" s="29"/>
      <c r="D684" s="29"/>
      <c r="E684" s="1"/>
      <c r="F684" s="29" t="s">
        <v>412</v>
      </c>
      <c r="G684" s="64">
        <f t="shared" ref="G684" si="218">G685</f>
        <v>5698.4</v>
      </c>
    </row>
    <row r="685" spans="1:7" s="124" customFormat="1" ht="12" hidden="1">
      <c r="A685" s="63" t="s">
        <v>614</v>
      </c>
      <c r="B685" s="28"/>
      <c r="C685" s="29"/>
      <c r="D685" s="29"/>
      <c r="E685" s="1"/>
      <c r="F685" s="29"/>
      <c r="G685" s="64">
        <f>'прил 9'!R486</f>
        <v>5698.4</v>
      </c>
    </row>
    <row r="686" spans="1:7" s="124" customFormat="1" ht="12" hidden="1">
      <c r="A686" s="20" t="s">
        <v>289</v>
      </c>
      <c r="B686" s="28"/>
      <c r="C686" s="29"/>
      <c r="D686" s="29"/>
      <c r="E686" s="1"/>
      <c r="F686" s="29" t="s">
        <v>290</v>
      </c>
      <c r="G686" s="64">
        <f t="shared" ref="G686" si="219">SUM(G687:G688)</f>
        <v>0</v>
      </c>
    </row>
    <row r="687" spans="1:7" s="124" customFormat="1" ht="12" hidden="1">
      <c r="A687" s="63" t="s">
        <v>721</v>
      </c>
      <c r="B687" s="28"/>
      <c r="C687" s="29"/>
      <c r="D687" s="29"/>
      <c r="E687" s="1"/>
      <c r="F687" s="29"/>
      <c r="G687" s="64">
        <f>'прил 9'!R487</f>
        <v>0</v>
      </c>
    </row>
    <row r="688" spans="1:7" s="124" customFormat="1" ht="12" hidden="1">
      <c r="A688" s="63" t="s">
        <v>720</v>
      </c>
      <c r="B688" s="28"/>
      <c r="C688" s="29"/>
      <c r="D688" s="29"/>
      <c r="E688" s="1"/>
      <c r="F688" s="29"/>
      <c r="G688" s="64">
        <f>'прил 9'!R488</f>
        <v>0</v>
      </c>
    </row>
    <row r="689" spans="1:8" ht="24">
      <c r="A689" s="20" t="s">
        <v>619</v>
      </c>
      <c r="B689" s="28" t="s">
        <v>269</v>
      </c>
      <c r="C689" s="29" t="s">
        <v>114</v>
      </c>
      <c r="D689" s="29" t="s">
        <v>326</v>
      </c>
      <c r="E689" s="1" t="s">
        <v>344</v>
      </c>
      <c r="F689" s="29"/>
      <c r="G689" s="64">
        <f t="shared" ref="G689" si="220">G694</f>
        <v>2860.7</v>
      </c>
      <c r="H689" s="150"/>
    </row>
    <row r="690" spans="1:8" s="101" customFormat="1" ht="12" hidden="1">
      <c r="A690" s="20" t="s">
        <v>132</v>
      </c>
      <c r="B690" s="28"/>
      <c r="C690" s="29"/>
      <c r="D690" s="29"/>
      <c r="E690" s="1"/>
      <c r="F690" s="29" t="s">
        <v>133</v>
      </c>
      <c r="G690" s="64">
        <f t="shared" ref="G690:G692" si="221">G691</f>
        <v>0</v>
      </c>
    </row>
    <row r="691" spans="1:8" s="101" customFormat="1" ht="24" hidden="1">
      <c r="A691" s="20" t="s">
        <v>134</v>
      </c>
      <c r="B691" s="145"/>
      <c r="C691" s="146"/>
      <c r="D691" s="146"/>
      <c r="E691" s="147"/>
      <c r="F691" s="29" t="s">
        <v>135</v>
      </c>
      <c r="G691" s="64">
        <f t="shared" si="221"/>
        <v>0</v>
      </c>
    </row>
    <row r="692" spans="1:8" s="110" customFormat="1" ht="24" hidden="1">
      <c r="A692" s="20" t="s">
        <v>618</v>
      </c>
      <c r="B692" s="28"/>
      <c r="C692" s="29"/>
      <c r="D692" s="29"/>
      <c r="E692" s="1"/>
      <c r="F692" s="29" t="s">
        <v>373</v>
      </c>
      <c r="G692" s="64">
        <f t="shared" si="221"/>
        <v>0</v>
      </c>
    </row>
    <row r="693" spans="1:8" s="110" customFormat="1" ht="24" hidden="1">
      <c r="A693" s="63" t="s">
        <v>712</v>
      </c>
      <c r="B693" s="28"/>
      <c r="C693" s="29"/>
      <c r="D693" s="29"/>
      <c r="E693" s="1"/>
      <c r="F693" s="29"/>
      <c r="G693" s="64">
        <f>'прил 9'!R410</f>
        <v>0</v>
      </c>
    </row>
    <row r="694" spans="1:8" s="101" customFormat="1" ht="24">
      <c r="A694" s="20" t="s">
        <v>232</v>
      </c>
      <c r="B694" s="28"/>
      <c r="C694" s="29"/>
      <c r="D694" s="29"/>
      <c r="E694" s="1"/>
      <c r="F694" s="29" t="s">
        <v>233</v>
      </c>
      <c r="G694" s="64">
        <f t="shared" ref="G694:G695" si="222">G695</f>
        <v>2860.7</v>
      </c>
    </row>
    <row r="695" spans="1:8" s="101" customFormat="1" ht="12">
      <c r="A695" s="20" t="s">
        <v>234</v>
      </c>
      <c r="B695" s="145"/>
      <c r="C695" s="146"/>
      <c r="D695" s="146"/>
      <c r="E695" s="147"/>
      <c r="F695" s="29" t="s">
        <v>235</v>
      </c>
      <c r="G695" s="64">
        <f t="shared" si="222"/>
        <v>2860.7</v>
      </c>
    </row>
    <row r="696" spans="1:8" s="110" customFormat="1" ht="24" hidden="1">
      <c r="A696" s="20" t="s">
        <v>621</v>
      </c>
      <c r="B696" s="28"/>
      <c r="C696" s="29"/>
      <c r="D696" s="29"/>
      <c r="E696" s="1"/>
      <c r="F696" s="29" t="s">
        <v>620</v>
      </c>
      <c r="G696" s="64">
        <f>SUM(G697:G698)</f>
        <v>2860.7</v>
      </c>
    </row>
    <row r="697" spans="1:8" s="124" customFormat="1" ht="12" hidden="1">
      <c r="A697" s="63" t="s">
        <v>622</v>
      </c>
      <c r="B697" s="28"/>
      <c r="C697" s="29"/>
      <c r="D697" s="29"/>
      <c r="E697" s="1"/>
      <c r="F697" s="29"/>
      <c r="G697" s="64">
        <f>'прил 9'!R538</f>
        <v>2145</v>
      </c>
    </row>
    <row r="698" spans="1:8" s="154" customFormat="1" ht="12" hidden="1">
      <c r="A698" s="63" t="s">
        <v>749</v>
      </c>
      <c r="B698" s="151"/>
      <c r="C698" s="152"/>
      <c r="D698" s="152"/>
      <c r="E698" s="153"/>
      <c r="F698" s="152"/>
      <c r="G698" s="64">
        <f>'прил 9'!R539</f>
        <v>715.7</v>
      </c>
    </row>
    <row r="699" spans="1:8" ht="24" hidden="1">
      <c r="A699" s="20" t="s">
        <v>337</v>
      </c>
      <c r="B699" s="28" t="s">
        <v>269</v>
      </c>
      <c r="C699" s="29" t="s">
        <v>114</v>
      </c>
      <c r="D699" s="29" t="s">
        <v>326</v>
      </c>
      <c r="E699" s="1" t="s">
        <v>338</v>
      </c>
      <c r="F699" s="29"/>
      <c r="G699" s="64">
        <f>G700+G704</f>
        <v>0</v>
      </c>
    </row>
    <row r="700" spans="1:8" s="101" customFormat="1" ht="12" hidden="1">
      <c r="A700" s="20" t="s">
        <v>132</v>
      </c>
      <c r="B700" s="28"/>
      <c r="C700" s="29"/>
      <c r="D700" s="29"/>
      <c r="E700" s="1"/>
      <c r="F700" s="29" t="s">
        <v>133</v>
      </c>
      <c r="G700" s="64">
        <f t="shared" ref="G700:G701" si="223">G701</f>
        <v>0</v>
      </c>
    </row>
    <row r="701" spans="1:8" s="101" customFormat="1" ht="24" hidden="1">
      <c r="A701" s="20" t="s">
        <v>134</v>
      </c>
      <c r="B701" s="145"/>
      <c r="C701" s="146"/>
      <c r="D701" s="146"/>
      <c r="E701" s="147"/>
      <c r="F701" s="29" t="s">
        <v>135</v>
      </c>
      <c r="G701" s="64">
        <f t="shared" si="223"/>
        <v>0</v>
      </c>
    </row>
    <row r="702" spans="1:8" s="110" customFormat="1" ht="24" hidden="1">
      <c r="A702" s="20" t="s">
        <v>618</v>
      </c>
      <c r="B702" s="28"/>
      <c r="C702" s="29"/>
      <c r="D702" s="29"/>
      <c r="E702" s="1"/>
      <c r="F702" s="29" t="s">
        <v>373</v>
      </c>
      <c r="G702" s="64">
        <f>SUM(G703:G703)</f>
        <v>0</v>
      </c>
    </row>
    <row r="703" spans="1:8" s="124" customFormat="1" ht="12" hidden="1">
      <c r="A703" s="63" t="str">
        <f>'прил 9'!A442</f>
        <v>Устройство тротуара вдоль ул. Рождественская</v>
      </c>
      <c r="B703" s="28"/>
      <c r="C703" s="29"/>
      <c r="D703" s="29"/>
      <c r="E703" s="1"/>
      <c r="F703" s="29"/>
      <c r="G703" s="64">
        <f>'прил 9'!R442</f>
        <v>0</v>
      </c>
    </row>
    <row r="704" spans="1:8" s="101" customFormat="1" ht="24" hidden="1">
      <c r="A704" s="20" t="s">
        <v>232</v>
      </c>
      <c r="B704" s="28"/>
      <c r="C704" s="29"/>
      <c r="D704" s="29"/>
      <c r="E704" s="1"/>
      <c r="F704" s="29" t="s">
        <v>233</v>
      </c>
      <c r="G704" s="64">
        <f t="shared" ref="G704:G706" si="224">G705</f>
        <v>0</v>
      </c>
    </row>
    <row r="705" spans="1:7" s="101" customFormat="1" ht="12" hidden="1">
      <c r="A705" s="20" t="s">
        <v>234</v>
      </c>
      <c r="B705" s="145"/>
      <c r="C705" s="146"/>
      <c r="D705" s="146"/>
      <c r="E705" s="147"/>
      <c r="F705" s="29" t="s">
        <v>235</v>
      </c>
      <c r="G705" s="64">
        <f t="shared" si="224"/>
        <v>0</v>
      </c>
    </row>
    <row r="706" spans="1:7" s="110" customFormat="1" ht="24" hidden="1">
      <c r="A706" s="20" t="s">
        <v>621</v>
      </c>
      <c r="B706" s="28"/>
      <c r="C706" s="29"/>
      <c r="D706" s="29"/>
      <c r="E706" s="1"/>
      <c r="F706" s="29" t="s">
        <v>620</v>
      </c>
      <c r="G706" s="64">
        <f t="shared" si="224"/>
        <v>0</v>
      </c>
    </row>
    <row r="707" spans="1:7" s="154" customFormat="1" ht="12" hidden="1">
      <c r="A707" s="65"/>
      <c r="B707" s="151"/>
      <c r="C707" s="152"/>
      <c r="D707" s="152"/>
      <c r="E707" s="153"/>
      <c r="F707" s="152"/>
      <c r="G707" s="155"/>
    </row>
    <row r="708" spans="1:7" s="118" customFormat="1" ht="24">
      <c r="A708" s="83" t="s">
        <v>617</v>
      </c>
      <c r="B708" s="134" t="s">
        <v>299</v>
      </c>
      <c r="C708" s="135" t="s">
        <v>114</v>
      </c>
      <c r="D708" s="135" t="s">
        <v>326</v>
      </c>
      <c r="E708" s="136" t="s">
        <v>327</v>
      </c>
      <c r="F708" s="148"/>
      <c r="G708" s="137">
        <f>G724+G747+G752+G772+G777+G790+G795+G721+G709+G742</f>
        <v>71454.81</v>
      </c>
    </row>
    <row r="709" spans="1:7" s="118" customFormat="1" ht="60">
      <c r="A709" s="20" t="s">
        <v>748</v>
      </c>
      <c r="B709" s="28" t="s">
        <v>299</v>
      </c>
      <c r="C709" s="29" t="s">
        <v>114</v>
      </c>
      <c r="D709" s="29" t="s">
        <v>326</v>
      </c>
      <c r="E709" s="1" t="s">
        <v>747</v>
      </c>
      <c r="F709" s="86"/>
      <c r="G709" s="64">
        <f t="shared" ref="G709" si="225">G710</f>
        <v>13361.600000000002</v>
      </c>
    </row>
    <row r="710" spans="1:7" s="101" customFormat="1" ht="12">
      <c r="A710" s="20" t="s">
        <v>132</v>
      </c>
      <c r="B710" s="28"/>
      <c r="C710" s="29"/>
      <c r="D710" s="29"/>
      <c r="E710" s="1"/>
      <c r="F710" s="29" t="s">
        <v>133</v>
      </c>
      <c r="G710" s="64">
        <f t="shared" ref="G710:G711" si="226">G711</f>
        <v>13361.600000000002</v>
      </c>
    </row>
    <row r="711" spans="1:7" s="101" customFormat="1" ht="24">
      <c r="A711" s="20" t="s">
        <v>134</v>
      </c>
      <c r="B711" s="28"/>
      <c r="C711" s="29"/>
      <c r="D711" s="29"/>
      <c r="E711" s="1"/>
      <c r="F711" s="29" t="s">
        <v>135</v>
      </c>
      <c r="G711" s="64">
        <f t="shared" si="226"/>
        <v>13361.600000000002</v>
      </c>
    </row>
    <row r="712" spans="1:7" s="110" customFormat="1" ht="24" hidden="1">
      <c r="A712" s="20" t="s">
        <v>618</v>
      </c>
      <c r="B712" s="28"/>
      <c r="C712" s="29"/>
      <c r="D712" s="29"/>
      <c r="E712" s="1"/>
      <c r="F712" s="29" t="s">
        <v>373</v>
      </c>
      <c r="G712" s="64">
        <f>SUM(G713:G720)</f>
        <v>13361.600000000002</v>
      </c>
    </row>
    <row r="713" spans="1:7" s="154" customFormat="1" ht="12" hidden="1">
      <c r="A713" s="66" t="str">
        <f>'прил 9'!A447</f>
        <v>Ремонт дорожного покрытия пр. Ленина от дома №49 до ул. Глейха</v>
      </c>
      <c r="B713" s="151"/>
      <c r="C713" s="152"/>
      <c r="D713" s="152"/>
      <c r="E713" s="153"/>
      <c r="F713" s="152"/>
      <c r="G713" s="64">
        <f>'прил 9'!R447</f>
        <v>3670.5</v>
      </c>
    </row>
    <row r="714" spans="1:7" s="154" customFormat="1" ht="24" hidden="1">
      <c r="A714" s="66" t="str">
        <f>'прил 9'!A448</f>
        <v>Ремонт дорожного покрытия автомобильной дороги по ул. Советской ( от ГАУЗ АО "Коряжемская стоматологическая поликлиника" до пр. Ленина)</v>
      </c>
      <c r="B714" s="151"/>
      <c r="C714" s="152"/>
      <c r="D714" s="152"/>
      <c r="E714" s="153"/>
      <c r="F714" s="152"/>
      <c r="G714" s="64">
        <f>'прил 9'!R448</f>
        <v>3234.1</v>
      </c>
    </row>
    <row r="715" spans="1:7" s="154" customFormat="1" ht="12" hidden="1">
      <c r="A715" s="66" t="str">
        <f>'прил 9'!A449</f>
        <v>Ремонт дорожного покрытия автомобильной дороги по ул. Космонавтов</v>
      </c>
      <c r="B715" s="151"/>
      <c r="C715" s="152"/>
      <c r="D715" s="152"/>
      <c r="E715" s="153"/>
      <c r="F715" s="152"/>
      <c r="G715" s="64">
        <f>'прил 9'!R449</f>
        <v>4570.8</v>
      </c>
    </row>
    <row r="716" spans="1:7" s="154" customFormat="1" ht="12" hidden="1">
      <c r="A716" s="66" t="str">
        <f>'прил 9'!A450</f>
        <v>Ремонт автомобильной дороги по ул. Архангельской</v>
      </c>
      <c r="B716" s="151"/>
      <c r="C716" s="152"/>
      <c r="D716" s="152"/>
      <c r="E716" s="153"/>
      <c r="F716" s="152"/>
      <c r="G716" s="64">
        <f>'прил 9'!R450</f>
        <v>937.9</v>
      </c>
    </row>
    <row r="717" spans="1:7" s="154" customFormat="1" ht="24" hidden="1">
      <c r="A717" s="66" t="str">
        <f>'прил 9'!A451</f>
        <v>Устройство ограничивающего пешеходного ограждения на автомобильной дороге по ул. Набережной им Н. Островского (напротив МОУ СОШ №1") (частично)</v>
      </c>
      <c r="B717" s="151"/>
      <c r="C717" s="152"/>
      <c r="D717" s="152"/>
      <c r="E717" s="153"/>
      <c r="F717" s="152"/>
      <c r="G717" s="64">
        <f>'прил 9'!R451</f>
        <v>322.2</v>
      </c>
    </row>
    <row r="718" spans="1:7" s="154" customFormat="1" ht="12" hidden="1">
      <c r="A718" s="66">
        <f>'прил 9'!A452</f>
        <v>0</v>
      </c>
      <c r="B718" s="151"/>
      <c r="C718" s="152"/>
      <c r="D718" s="152"/>
      <c r="E718" s="153"/>
      <c r="F718" s="152"/>
      <c r="G718" s="64">
        <f>'прил 9'!R452</f>
        <v>0</v>
      </c>
    </row>
    <row r="719" spans="1:7" s="154" customFormat="1" ht="12" hidden="1">
      <c r="A719" s="66">
        <f>'прил 9'!A453</f>
        <v>0</v>
      </c>
      <c r="B719" s="151"/>
      <c r="C719" s="152"/>
      <c r="D719" s="152"/>
      <c r="E719" s="153"/>
      <c r="F719" s="152"/>
      <c r="G719" s="64">
        <f>'прил 9'!R453</f>
        <v>0</v>
      </c>
    </row>
    <row r="720" spans="1:7" s="154" customFormat="1" ht="24" hidden="1">
      <c r="A720" s="66" t="str">
        <f>'прил 9'!A454</f>
        <v>Ремонт тротуара автомобильной дороги по ул. Набережной им Н. Островского (напротив МОУ "СОШ №1 и дома №20)</v>
      </c>
      <c r="B720" s="151"/>
      <c r="C720" s="152"/>
      <c r="D720" s="152"/>
      <c r="E720" s="153"/>
      <c r="F720" s="152"/>
      <c r="G720" s="64">
        <f>'прил 9'!R454</f>
        <v>626.1</v>
      </c>
    </row>
    <row r="721" spans="1:7" s="118" customFormat="1" ht="36">
      <c r="A721" s="20" t="s">
        <v>258</v>
      </c>
      <c r="B721" s="28" t="s">
        <v>299</v>
      </c>
      <c r="C721" s="29" t="s">
        <v>114</v>
      </c>
      <c r="D721" s="29" t="s">
        <v>326</v>
      </c>
      <c r="E721" s="1" t="s">
        <v>26</v>
      </c>
      <c r="F721" s="86"/>
      <c r="G721" s="64">
        <f t="shared" ref="G721" si="227">G722</f>
        <v>159.69999999999999</v>
      </c>
    </row>
    <row r="722" spans="1:7" s="101" customFormat="1" ht="12">
      <c r="A722" s="20" t="s">
        <v>165</v>
      </c>
      <c r="B722" s="28"/>
      <c r="C722" s="29"/>
      <c r="D722" s="29"/>
      <c r="E722" s="1"/>
      <c r="F722" s="29" t="s">
        <v>215</v>
      </c>
      <c r="G722" s="64">
        <f t="shared" ref="G722" si="228">G723</f>
        <v>159.69999999999999</v>
      </c>
    </row>
    <row r="723" spans="1:7" s="101" customFormat="1" ht="12">
      <c r="A723" s="20" t="s">
        <v>166</v>
      </c>
      <c r="B723" s="28"/>
      <c r="C723" s="29"/>
      <c r="D723" s="29"/>
      <c r="E723" s="1"/>
      <c r="F723" s="29" t="s">
        <v>481</v>
      </c>
      <c r="G723" s="64">
        <f>'прил 9'!R649</f>
        <v>159.69999999999999</v>
      </c>
    </row>
    <row r="724" spans="1:7" s="118" customFormat="1">
      <c r="A724" s="20" t="s">
        <v>176</v>
      </c>
      <c r="B724" s="28" t="s">
        <v>299</v>
      </c>
      <c r="C724" s="29" t="s">
        <v>114</v>
      </c>
      <c r="D724" s="29" t="s">
        <v>326</v>
      </c>
      <c r="E724" s="1" t="s">
        <v>336</v>
      </c>
      <c r="F724" s="86"/>
      <c r="G724" s="64">
        <f t="shared" ref="G724" si="229">G725+G730+G734+G737</f>
        <v>1615.8999999999996</v>
      </c>
    </row>
    <row r="725" spans="1:7" s="101" customFormat="1" ht="36">
      <c r="A725" s="20" t="s">
        <v>118</v>
      </c>
      <c r="B725" s="28"/>
      <c r="C725" s="29"/>
      <c r="D725" s="29"/>
      <c r="E725" s="1"/>
      <c r="F725" s="29" t="s">
        <v>119</v>
      </c>
      <c r="G725" s="64">
        <f t="shared" ref="G725" si="230">G726</f>
        <v>1407.1999999999998</v>
      </c>
    </row>
    <row r="726" spans="1:7" s="101" customFormat="1" ht="12">
      <c r="A726" s="20" t="s">
        <v>633</v>
      </c>
      <c r="B726" s="28"/>
      <c r="C726" s="29"/>
      <c r="D726" s="29"/>
      <c r="E726" s="1"/>
      <c r="F726" s="29" t="s">
        <v>64</v>
      </c>
      <c r="G726" s="64">
        <f t="shared" ref="G726" si="231">SUM(G727:G729)</f>
        <v>1407.1999999999998</v>
      </c>
    </row>
    <row r="727" spans="1:7" s="110" customFormat="1" ht="12" hidden="1">
      <c r="A727" s="63" t="s">
        <v>380</v>
      </c>
      <c r="B727" s="28"/>
      <c r="C727" s="29"/>
      <c r="D727" s="29"/>
      <c r="E727" s="1"/>
      <c r="F727" s="29" t="s">
        <v>384</v>
      </c>
      <c r="G727" s="64">
        <f>'прил 9'!R416</f>
        <v>1080.8</v>
      </c>
    </row>
    <row r="728" spans="1:7" s="110" customFormat="1" ht="12" hidden="1">
      <c r="A728" s="63" t="s">
        <v>381</v>
      </c>
      <c r="B728" s="28"/>
      <c r="C728" s="29"/>
      <c r="D728" s="29"/>
      <c r="E728" s="1"/>
      <c r="F728" s="29" t="s">
        <v>385</v>
      </c>
      <c r="G728" s="64">
        <f>'прил 9'!R417</f>
        <v>0</v>
      </c>
    </row>
    <row r="729" spans="1:7" s="110" customFormat="1" ht="12" hidden="1">
      <c r="A729" s="63" t="s">
        <v>382</v>
      </c>
      <c r="B729" s="28"/>
      <c r="C729" s="29"/>
      <c r="D729" s="29"/>
      <c r="E729" s="1"/>
      <c r="F729" s="29" t="s">
        <v>386</v>
      </c>
      <c r="G729" s="64">
        <f>'прил 9'!R418</f>
        <v>326.39999999999998</v>
      </c>
    </row>
    <row r="730" spans="1:7" s="101" customFormat="1" ht="12">
      <c r="A730" s="20" t="s">
        <v>132</v>
      </c>
      <c r="B730" s="28"/>
      <c r="C730" s="29"/>
      <c r="D730" s="29"/>
      <c r="E730" s="1"/>
      <c r="F730" s="29" t="s">
        <v>133</v>
      </c>
      <c r="G730" s="64">
        <f t="shared" ref="G730" si="232">G731</f>
        <v>172.6</v>
      </c>
    </row>
    <row r="731" spans="1:7" s="101" customFormat="1" ht="24">
      <c r="A731" s="20" t="s">
        <v>134</v>
      </c>
      <c r="B731" s="28"/>
      <c r="C731" s="29"/>
      <c r="D731" s="29"/>
      <c r="E731" s="1"/>
      <c r="F731" s="29" t="s">
        <v>135</v>
      </c>
      <c r="G731" s="64">
        <f t="shared" ref="G731" si="233">SUM(G732:G733)</f>
        <v>172.6</v>
      </c>
    </row>
    <row r="732" spans="1:7" s="110" customFormat="1" ht="12" hidden="1">
      <c r="A732" s="63" t="s">
        <v>374</v>
      </c>
      <c r="B732" s="28"/>
      <c r="C732" s="29"/>
      <c r="D732" s="29"/>
      <c r="E732" s="1"/>
      <c r="F732" s="29" t="s">
        <v>372</v>
      </c>
      <c r="G732" s="64">
        <f>'прил 9'!R421</f>
        <v>59.1</v>
      </c>
    </row>
    <row r="733" spans="1:7" s="110" customFormat="1" ht="12" hidden="1">
      <c r="A733" s="63" t="s">
        <v>375</v>
      </c>
      <c r="B733" s="28"/>
      <c r="C733" s="29"/>
      <c r="D733" s="29"/>
      <c r="E733" s="1"/>
      <c r="F733" s="29" t="s">
        <v>373</v>
      </c>
      <c r="G733" s="64">
        <f>'прил 9'!R422</f>
        <v>113.5</v>
      </c>
    </row>
    <row r="734" spans="1:7" s="101" customFormat="1" ht="12" hidden="1">
      <c r="A734" s="20" t="s">
        <v>165</v>
      </c>
      <c r="B734" s="28"/>
      <c r="C734" s="29"/>
      <c r="D734" s="29"/>
      <c r="E734" s="1"/>
      <c r="F734" s="29" t="s">
        <v>215</v>
      </c>
      <c r="G734" s="64">
        <f t="shared" ref="G734:G735" si="234">G735</f>
        <v>0</v>
      </c>
    </row>
    <row r="735" spans="1:7" s="101" customFormat="1" ht="12" hidden="1">
      <c r="A735" s="20" t="s">
        <v>166</v>
      </c>
      <c r="B735" s="28"/>
      <c r="C735" s="29"/>
      <c r="D735" s="29"/>
      <c r="E735" s="1"/>
      <c r="F735" s="29" t="s">
        <v>481</v>
      </c>
      <c r="G735" s="64">
        <f t="shared" si="234"/>
        <v>0</v>
      </c>
    </row>
    <row r="736" spans="1:7" s="110" customFormat="1" ht="24" hidden="1">
      <c r="A736" s="63" t="s">
        <v>175</v>
      </c>
      <c r="B736" s="28"/>
      <c r="C736" s="29"/>
      <c r="D736" s="29"/>
      <c r="E736" s="1"/>
      <c r="F736" s="29" t="s">
        <v>174</v>
      </c>
      <c r="G736" s="64"/>
    </row>
    <row r="737" spans="1:7" s="101" customFormat="1" ht="12">
      <c r="A737" s="20" t="s">
        <v>136</v>
      </c>
      <c r="B737" s="28"/>
      <c r="C737" s="29"/>
      <c r="D737" s="29"/>
      <c r="E737" s="1"/>
      <c r="F737" s="29" t="s">
        <v>137</v>
      </c>
      <c r="G737" s="64">
        <f t="shared" ref="G737" si="235">G738</f>
        <v>36.1</v>
      </c>
    </row>
    <row r="738" spans="1:7" s="101" customFormat="1" ht="12">
      <c r="A738" s="20" t="s">
        <v>138</v>
      </c>
      <c r="B738" s="28"/>
      <c r="C738" s="29"/>
      <c r="D738" s="29"/>
      <c r="E738" s="1"/>
      <c r="F738" s="29" t="s">
        <v>139</v>
      </c>
      <c r="G738" s="64">
        <f t="shared" ref="G738" si="236">SUM(G739:G741)</f>
        <v>36.1</v>
      </c>
    </row>
    <row r="739" spans="1:7" s="110" customFormat="1" ht="12" hidden="1">
      <c r="A739" s="63" t="s">
        <v>378</v>
      </c>
      <c r="B739" s="28"/>
      <c r="C739" s="29"/>
      <c r="D739" s="29"/>
      <c r="E739" s="1"/>
      <c r="F739" s="29" t="s">
        <v>376</v>
      </c>
      <c r="G739" s="64">
        <f>'прил 9'!R425</f>
        <v>36.1</v>
      </c>
    </row>
    <row r="740" spans="1:7" s="110" customFormat="1" ht="12" hidden="1">
      <c r="A740" s="63" t="s">
        <v>379</v>
      </c>
      <c r="B740" s="28"/>
      <c r="C740" s="29"/>
      <c r="D740" s="29"/>
      <c r="E740" s="1"/>
      <c r="F740" s="29" t="s">
        <v>377</v>
      </c>
      <c r="G740" s="64">
        <f>'прил 9'!R426</f>
        <v>0</v>
      </c>
    </row>
    <row r="741" spans="1:7" s="110" customFormat="1" ht="12" hidden="1">
      <c r="A741" s="63" t="s">
        <v>36</v>
      </c>
      <c r="B741" s="28"/>
      <c r="C741" s="29"/>
      <c r="D741" s="29"/>
      <c r="E741" s="1"/>
      <c r="F741" s="29" t="s">
        <v>173</v>
      </c>
      <c r="G741" s="64"/>
    </row>
    <row r="742" spans="1:7" ht="24">
      <c r="A742" s="20" t="s">
        <v>337</v>
      </c>
      <c r="B742" s="28" t="s">
        <v>299</v>
      </c>
      <c r="C742" s="29" t="s">
        <v>114</v>
      </c>
      <c r="D742" s="29" t="s">
        <v>326</v>
      </c>
      <c r="E742" s="1" t="s">
        <v>338</v>
      </c>
      <c r="F742" s="86"/>
      <c r="G742" s="64">
        <f>G743</f>
        <v>300.2</v>
      </c>
    </row>
    <row r="743" spans="1:7" s="101" customFormat="1" ht="12">
      <c r="A743" s="20" t="s">
        <v>132</v>
      </c>
      <c r="B743" s="28"/>
      <c r="C743" s="29"/>
      <c r="D743" s="29"/>
      <c r="E743" s="1"/>
      <c r="F743" s="29" t="s">
        <v>133</v>
      </c>
      <c r="G743" s="64">
        <f t="shared" ref="G743:G744" si="237">G744</f>
        <v>300.2</v>
      </c>
    </row>
    <row r="744" spans="1:7" s="101" customFormat="1" ht="24">
      <c r="A744" s="20" t="s">
        <v>134</v>
      </c>
      <c r="B744" s="145"/>
      <c r="C744" s="146"/>
      <c r="D744" s="146"/>
      <c r="E744" s="147"/>
      <c r="F744" s="29" t="s">
        <v>135</v>
      </c>
      <c r="G744" s="64">
        <f t="shared" si="237"/>
        <v>300.2</v>
      </c>
    </row>
    <row r="745" spans="1:7" s="110" customFormat="1" ht="24" hidden="1">
      <c r="A745" s="20" t="s">
        <v>618</v>
      </c>
      <c r="B745" s="28"/>
      <c r="C745" s="29"/>
      <c r="D745" s="29"/>
      <c r="E745" s="1"/>
      <c r="F745" s="29" t="s">
        <v>373</v>
      </c>
      <c r="G745" s="64">
        <f>G746</f>
        <v>300.2</v>
      </c>
    </row>
    <row r="746" spans="1:7" s="124" customFormat="1" ht="24" hidden="1">
      <c r="A746" s="63" t="str">
        <f>'прил 9'!A458</f>
        <v xml:space="preserve">Разработка комплексной схемы организации дорожного движения на территории муниципального образования «Город Коряжма» </v>
      </c>
      <c r="B746" s="28"/>
      <c r="C746" s="29"/>
      <c r="D746" s="29"/>
      <c r="E746" s="1"/>
      <c r="F746" s="29"/>
      <c r="G746" s="64">
        <f>'прил 9'!R458</f>
        <v>300.2</v>
      </c>
    </row>
    <row r="747" spans="1:7" ht="24">
      <c r="A747" s="20" t="s">
        <v>859</v>
      </c>
      <c r="B747" s="28" t="s">
        <v>299</v>
      </c>
      <c r="C747" s="29" t="s">
        <v>114</v>
      </c>
      <c r="D747" s="29" t="s">
        <v>326</v>
      </c>
      <c r="E747" s="1" t="s">
        <v>858</v>
      </c>
      <c r="F747" s="86"/>
      <c r="G747" s="64">
        <f t="shared" ref="G747" si="238">G749</f>
        <v>761.4</v>
      </c>
    </row>
    <row r="748" spans="1:7" s="101" customFormat="1" ht="12">
      <c r="A748" s="20" t="s">
        <v>132</v>
      </c>
      <c r="B748" s="28"/>
      <c r="C748" s="29"/>
      <c r="D748" s="29"/>
      <c r="E748" s="1"/>
      <c r="F748" s="29" t="s">
        <v>133</v>
      </c>
      <c r="G748" s="64">
        <f t="shared" ref="G748:G750" si="239">G749</f>
        <v>761.4</v>
      </c>
    </row>
    <row r="749" spans="1:7" s="101" customFormat="1" ht="24">
      <c r="A749" s="20" t="s">
        <v>134</v>
      </c>
      <c r="B749" s="145"/>
      <c r="C749" s="146"/>
      <c r="D749" s="146"/>
      <c r="E749" s="147"/>
      <c r="F749" s="29" t="s">
        <v>135</v>
      </c>
      <c r="G749" s="64">
        <f t="shared" si="239"/>
        <v>761.4</v>
      </c>
    </row>
    <row r="750" spans="1:7" s="110" customFormat="1" ht="24" hidden="1">
      <c r="A750" s="20" t="s">
        <v>618</v>
      </c>
      <c r="B750" s="28"/>
      <c r="C750" s="29"/>
      <c r="D750" s="29"/>
      <c r="E750" s="1"/>
      <c r="F750" s="29" t="s">
        <v>373</v>
      </c>
      <c r="G750" s="64">
        <f t="shared" si="239"/>
        <v>761.4</v>
      </c>
    </row>
    <row r="751" spans="1:7" s="124" customFormat="1" ht="24" hidden="1">
      <c r="A751" s="63" t="s">
        <v>632</v>
      </c>
      <c r="B751" s="28"/>
      <c r="C751" s="29"/>
      <c r="D751" s="29"/>
      <c r="E751" s="1"/>
      <c r="F751" s="29"/>
      <c r="G751" s="64">
        <f>'прил 9'!R429</f>
        <v>761.4</v>
      </c>
    </row>
    <row r="752" spans="1:7" ht="24">
      <c r="A752" s="20" t="s">
        <v>239</v>
      </c>
      <c r="B752" s="28" t="s">
        <v>299</v>
      </c>
      <c r="C752" s="29" t="s">
        <v>114</v>
      </c>
      <c r="D752" s="29" t="s">
        <v>326</v>
      </c>
      <c r="E752" s="1" t="s">
        <v>345</v>
      </c>
      <c r="F752" s="86"/>
      <c r="G752" s="64">
        <f>G753+G766</f>
        <v>30894.11</v>
      </c>
    </row>
    <row r="753" spans="1:7" s="101" customFormat="1" ht="12">
      <c r="A753" s="20" t="s">
        <v>132</v>
      </c>
      <c r="B753" s="28"/>
      <c r="C753" s="29"/>
      <c r="D753" s="29"/>
      <c r="E753" s="1"/>
      <c r="F753" s="29" t="s">
        <v>133</v>
      </c>
      <c r="G753" s="64">
        <f t="shared" ref="G753:G754" si="240">G754</f>
        <v>1347.1000000000001</v>
      </c>
    </row>
    <row r="754" spans="1:7" s="101" customFormat="1" ht="24">
      <c r="A754" s="20" t="s">
        <v>134</v>
      </c>
      <c r="B754" s="145"/>
      <c r="C754" s="146"/>
      <c r="D754" s="146"/>
      <c r="E754" s="147"/>
      <c r="F754" s="29" t="s">
        <v>135</v>
      </c>
      <c r="G754" s="64">
        <f t="shared" si="240"/>
        <v>1347.1000000000001</v>
      </c>
    </row>
    <row r="755" spans="1:7" s="110" customFormat="1" ht="24" hidden="1">
      <c r="A755" s="20" t="s">
        <v>618</v>
      </c>
      <c r="B755" s="28"/>
      <c r="C755" s="29"/>
      <c r="D755" s="29"/>
      <c r="E755" s="1"/>
      <c r="F755" s="29" t="s">
        <v>373</v>
      </c>
      <c r="G755" s="64">
        <f>SUM(G756:G765)</f>
        <v>1347.1000000000001</v>
      </c>
    </row>
    <row r="756" spans="1:7" s="124" customFormat="1" ht="12" hidden="1">
      <c r="A756" s="63" t="str">
        <f>'прил 9'!A462</f>
        <v>покупка электрической энергии для светофорных объектов</v>
      </c>
      <c r="B756" s="28"/>
      <c r="C756" s="29"/>
      <c r="D756" s="29"/>
      <c r="E756" s="1"/>
      <c r="F756" s="29"/>
      <c r="G756" s="64">
        <f>'прил 9'!R462</f>
        <v>41</v>
      </c>
    </row>
    <row r="757" spans="1:7" s="124" customFormat="1" ht="12" hidden="1">
      <c r="A757" s="63" t="str">
        <f>'прил 9'!A463</f>
        <v>передача электрической энергии для светофорных объектов</v>
      </c>
      <c r="B757" s="28"/>
      <c r="C757" s="29"/>
      <c r="D757" s="29"/>
      <c r="E757" s="1"/>
      <c r="F757" s="29"/>
      <c r="G757" s="64">
        <f>'прил 9'!R463</f>
        <v>49.4</v>
      </c>
    </row>
    <row r="758" spans="1:7" s="124" customFormat="1" ht="12" hidden="1">
      <c r="A758" s="63" t="str">
        <f>'прил 9'!A464</f>
        <v>содержание светофорных объектов</v>
      </c>
      <c r="B758" s="28"/>
      <c r="C758" s="29"/>
      <c r="D758" s="29"/>
      <c r="E758" s="1"/>
      <c r="F758" s="29"/>
      <c r="G758" s="64">
        <f>'прил 9'!R464</f>
        <v>435.7</v>
      </c>
    </row>
    <row r="759" spans="1:7" s="124" customFormat="1" ht="12" hidden="1">
      <c r="A759" s="63" t="str">
        <f>'прил 9'!A465</f>
        <v>Установка светофора ул. Дыбцына - ул. Лермонтова</v>
      </c>
      <c r="B759" s="28"/>
      <c r="C759" s="29"/>
      <c r="D759" s="29"/>
      <c r="E759" s="1"/>
      <c r="F759" s="29"/>
      <c r="G759" s="64">
        <f>'прил 9'!R465</f>
        <v>0</v>
      </c>
    </row>
    <row r="760" spans="1:7" s="124" customFormat="1" ht="24" hidden="1">
      <c r="A760" s="63" t="str">
        <f>'прил 9'!A466</f>
        <v>Установка светофора с изменениями фаз светофорного регулирования на перекрестке пр. Ленина - ул. Советская</v>
      </c>
      <c r="B760" s="28"/>
      <c r="C760" s="29"/>
      <c r="D760" s="29"/>
      <c r="E760" s="1"/>
      <c r="F760" s="29"/>
      <c r="G760" s="64">
        <f>'прил 9'!R466</f>
        <v>117.5</v>
      </c>
    </row>
    <row r="761" spans="1:7" s="124" customFormat="1" ht="36" hidden="1">
      <c r="A761" s="63" t="str">
        <f>'прил 9'!A467</f>
        <v>Изготовление и установка ограничивающего пешеходного ограждения по ул. Космонавтов  (по четной стороне от ул. Набережной им. Н. Островского до существующего ограждения)</v>
      </c>
      <c r="B761" s="28"/>
      <c r="C761" s="29"/>
      <c r="D761" s="29"/>
      <c r="E761" s="1"/>
      <c r="F761" s="29"/>
      <c r="G761" s="64">
        <f>'прил 9'!R467</f>
        <v>378.7</v>
      </c>
    </row>
    <row r="762" spans="1:7" s="124" customFormat="1" ht="24" hidden="1">
      <c r="A762" s="63" t="str">
        <f>'прил 9'!A468</f>
        <v>Устройство ограничивающего пешеходного ограждения на автомобильной дороге по ул. Набережной им Н. Островского (напротив МОУ СОШ №1") (частично)</v>
      </c>
      <c r="B762" s="28"/>
      <c r="C762" s="29"/>
      <c r="D762" s="29"/>
      <c r="E762" s="1"/>
      <c r="F762" s="29"/>
      <c r="G762" s="64">
        <f>'прил 9'!R468</f>
        <v>203.4</v>
      </c>
    </row>
    <row r="763" spans="1:7" s="124" customFormat="1" ht="12" hidden="1">
      <c r="A763" s="63" t="str">
        <f>'прил 9'!A469</f>
        <v>Устройство ограничивающих пешеходных ограждений по ул. Строителей</v>
      </c>
      <c r="B763" s="28"/>
      <c r="C763" s="29"/>
      <c r="D763" s="29"/>
      <c r="E763" s="1"/>
      <c r="F763" s="29"/>
      <c r="G763" s="64">
        <f>'прил 9'!R469</f>
        <v>121.4</v>
      </c>
    </row>
    <row r="764" spans="1:7" s="124" customFormat="1" ht="12" hidden="1">
      <c r="A764" s="63" t="str">
        <f>'прил 9'!A470</f>
        <v>Устройство временной стоянки у городской  поликлиники</v>
      </c>
      <c r="B764" s="28"/>
      <c r="C764" s="29"/>
      <c r="D764" s="29"/>
      <c r="E764" s="1"/>
      <c r="F764" s="29"/>
      <c r="G764" s="64">
        <f>'прил 9'!R470</f>
        <v>0</v>
      </c>
    </row>
    <row r="765" spans="1:7" s="124" customFormat="1" ht="12" hidden="1">
      <c r="A765" s="63" t="str">
        <f>'прил 9'!A471</f>
        <v>Ремонт дорожного покрытия по ул. Набережной (от ул. Космонавтов до храма)</v>
      </c>
      <c r="B765" s="28"/>
      <c r="C765" s="29"/>
      <c r="D765" s="29"/>
      <c r="E765" s="1"/>
      <c r="F765" s="29"/>
      <c r="G765" s="64">
        <f>'прил 9'!R471</f>
        <v>0</v>
      </c>
    </row>
    <row r="766" spans="1:7" s="101" customFormat="1" ht="12">
      <c r="A766" s="20" t="s">
        <v>136</v>
      </c>
      <c r="B766" s="28"/>
      <c r="C766" s="29"/>
      <c r="D766" s="29"/>
      <c r="E766" s="1"/>
      <c r="F766" s="29" t="s">
        <v>137</v>
      </c>
      <c r="G766" s="64">
        <f t="shared" ref="G766:G767" si="241">G767</f>
        <v>29547.010000000002</v>
      </c>
    </row>
    <row r="767" spans="1:7" s="101" customFormat="1" ht="24">
      <c r="A767" s="20" t="s">
        <v>383</v>
      </c>
      <c r="B767" s="145"/>
      <c r="C767" s="146"/>
      <c r="D767" s="146"/>
      <c r="E767" s="147"/>
      <c r="F767" s="29" t="s">
        <v>164</v>
      </c>
      <c r="G767" s="64">
        <f t="shared" si="241"/>
        <v>29547.010000000002</v>
      </c>
    </row>
    <row r="768" spans="1:7" s="110" customFormat="1" ht="36" hidden="1">
      <c r="A768" s="20" t="s">
        <v>629</v>
      </c>
      <c r="B768" s="28"/>
      <c r="C768" s="29"/>
      <c r="D768" s="29"/>
      <c r="E768" s="1"/>
      <c r="F768" s="29" t="s">
        <v>806</v>
      </c>
      <c r="G768" s="64">
        <f>SUM(G769:G771)</f>
        <v>29547.010000000002</v>
      </c>
    </row>
    <row r="769" spans="1:7" s="124" customFormat="1" ht="12" hidden="1">
      <c r="A769" s="63" t="str">
        <f>'прил 9'!A474</f>
        <v>Акцизы (дорожный фонд)</v>
      </c>
      <c r="B769" s="28"/>
      <c r="C769" s="29"/>
      <c r="D769" s="29"/>
      <c r="E769" s="1"/>
      <c r="F769" s="29"/>
      <c r="G769" s="64">
        <f>'прил 9'!R474</f>
        <v>2021</v>
      </c>
    </row>
    <row r="770" spans="1:7" s="124" customFormat="1" ht="12" hidden="1">
      <c r="A770" s="63" t="str">
        <f>'прил 9'!A475</f>
        <v>Содержание объектов дренажно-ливневой канализации</v>
      </c>
      <c r="B770" s="28"/>
      <c r="C770" s="29"/>
      <c r="D770" s="29"/>
      <c r="E770" s="1"/>
      <c r="F770" s="29"/>
      <c r="G770" s="64">
        <f>'прил 9'!R475</f>
        <v>1011.61</v>
      </c>
    </row>
    <row r="771" spans="1:7" s="124" customFormat="1" ht="48" hidden="1">
      <c r="A771" s="63" t="str">
        <f>'прил 9'!A476</f>
        <v>Содержание и текущий ремонт улично-дорожной сети, в том числе демонтаж и установка дорожных знаков в соответствии с проектом организации дорожного движения, ремонт остановочного павильона по ул. Дыбцына (павильон и дорожное покрытие)-дорожные фонды</v>
      </c>
      <c r="B771" s="28"/>
      <c r="C771" s="29"/>
      <c r="D771" s="29"/>
      <c r="E771" s="1"/>
      <c r="F771" s="29"/>
      <c r="G771" s="64">
        <f>'прил 9'!R476</f>
        <v>26514.400000000001</v>
      </c>
    </row>
    <row r="772" spans="1:7">
      <c r="A772" s="20" t="s">
        <v>249</v>
      </c>
      <c r="B772" s="28" t="s">
        <v>299</v>
      </c>
      <c r="C772" s="29" t="s">
        <v>114</v>
      </c>
      <c r="D772" s="29" t="s">
        <v>326</v>
      </c>
      <c r="E772" s="1" t="s">
        <v>347</v>
      </c>
      <c r="F772" s="86"/>
      <c r="G772" s="64">
        <f t="shared" ref="G772:G775" si="242">G773</f>
        <v>1401.4</v>
      </c>
    </row>
    <row r="773" spans="1:7" s="101" customFormat="1" ht="12">
      <c r="A773" s="20" t="s">
        <v>136</v>
      </c>
      <c r="B773" s="28"/>
      <c r="C773" s="29"/>
      <c r="D773" s="29"/>
      <c r="E773" s="1"/>
      <c r="F773" s="29" t="s">
        <v>137</v>
      </c>
      <c r="G773" s="64">
        <f t="shared" si="242"/>
        <v>1401.4</v>
      </c>
    </row>
    <row r="774" spans="1:7" s="101" customFormat="1" ht="24">
      <c r="A774" s="20" t="s">
        <v>383</v>
      </c>
      <c r="B774" s="145"/>
      <c r="C774" s="146"/>
      <c r="D774" s="146"/>
      <c r="E774" s="147"/>
      <c r="F774" s="29" t="s">
        <v>164</v>
      </c>
      <c r="G774" s="64">
        <f t="shared" si="242"/>
        <v>1401.4</v>
      </c>
    </row>
    <row r="775" spans="1:7" s="110" customFormat="1" ht="36" hidden="1">
      <c r="A775" s="20" t="s">
        <v>629</v>
      </c>
      <c r="B775" s="28"/>
      <c r="C775" s="29"/>
      <c r="D775" s="29"/>
      <c r="E775" s="1"/>
      <c r="F775" s="29" t="s">
        <v>806</v>
      </c>
      <c r="G775" s="64">
        <f t="shared" si="242"/>
        <v>1401.4</v>
      </c>
    </row>
    <row r="776" spans="1:7" s="124" customFormat="1" ht="12" hidden="1">
      <c r="A776" s="63" t="s">
        <v>628</v>
      </c>
      <c r="B776" s="28"/>
      <c r="C776" s="29"/>
      <c r="D776" s="29"/>
      <c r="E776" s="1"/>
      <c r="F776" s="29"/>
      <c r="G776" s="64">
        <f>'прил 9'!R522</f>
        <v>1401.4</v>
      </c>
    </row>
    <row r="777" spans="1:7">
      <c r="A777" s="20" t="s">
        <v>251</v>
      </c>
      <c r="B777" s="28" t="s">
        <v>299</v>
      </c>
      <c r="C777" s="29" t="s">
        <v>114</v>
      </c>
      <c r="D777" s="29" t="s">
        <v>326</v>
      </c>
      <c r="E777" s="1" t="s">
        <v>348</v>
      </c>
      <c r="F777" s="29"/>
      <c r="G777" s="64">
        <f t="shared" ref="G777" si="243">G778+G786</f>
        <v>15547.400000000001</v>
      </c>
    </row>
    <row r="778" spans="1:7" s="101" customFormat="1" ht="12">
      <c r="A778" s="20" t="s">
        <v>132</v>
      </c>
      <c r="B778" s="28"/>
      <c r="C778" s="29"/>
      <c r="D778" s="29"/>
      <c r="E778" s="1"/>
      <c r="F778" s="29" t="s">
        <v>133</v>
      </c>
      <c r="G778" s="64">
        <f t="shared" ref="G778:G779" si="244">G779</f>
        <v>15547.400000000001</v>
      </c>
    </row>
    <row r="779" spans="1:7" s="101" customFormat="1" ht="24">
      <c r="A779" s="20" t="s">
        <v>134</v>
      </c>
      <c r="B779" s="145"/>
      <c r="C779" s="146"/>
      <c r="D779" s="146"/>
      <c r="E779" s="147"/>
      <c r="F779" s="29" t="s">
        <v>135</v>
      </c>
      <c r="G779" s="64">
        <f t="shared" si="244"/>
        <v>15547.400000000001</v>
      </c>
    </row>
    <row r="780" spans="1:7" s="110" customFormat="1" ht="24" hidden="1">
      <c r="A780" s="20" t="s">
        <v>618</v>
      </c>
      <c r="B780" s="28"/>
      <c r="C780" s="29"/>
      <c r="D780" s="29"/>
      <c r="E780" s="1"/>
      <c r="F780" s="29" t="s">
        <v>373</v>
      </c>
      <c r="G780" s="64">
        <f>SUM(G781:G785)</f>
        <v>15547.400000000001</v>
      </c>
    </row>
    <row r="781" spans="1:7" s="124" customFormat="1" ht="12" hidden="1">
      <c r="A781" s="63" t="str">
        <f>'прил 9'!A548</f>
        <v>Покупка электрической энергии для объектов наружного освещения</v>
      </c>
      <c r="B781" s="28"/>
      <c r="C781" s="29"/>
      <c r="D781" s="29"/>
      <c r="E781" s="1"/>
      <c r="F781" s="29"/>
      <c r="G781" s="64">
        <f>'прил 9'!R548</f>
        <v>7464.2</v>
      </c>
    </row>
    <row r="782" spans="1:7" s="124" customFormat="1" ht="12" hidden="1">
      <c r="A782" s="63" t="str">
        <f>'прил 9'!A549</f>
        <v>Передача электрической энергии для объектов наружного освещения</v>
      </c>
      <c r="B782" s="28"/>
      <c r="C782" s="29"/>
      <c r="D782" s="29"/>
      <c r="E782" s="1"/>
      <c r="F782" s="29"/>
      <c r="G782" s="64">
        <f>'прил 9'!R549</f>
        <v>7380.5</v>
      </c>
    </row>
    <row r="783" spans="1:7" s="124" customFormat="1" ht="12" hidden="1">
      <c r="A783" s="63" t="str">
        <f>'прил 9'!A550</f>
        <v>электроснабжение ул.Низовка</v>
      </c>
      <c r="B783" s="28"/>
      <c r="C783" s="29"/>
      <c r="D783" s="29"/>
      <c r="E783" s="1"/>
      <c r="F783" s="29"/>
      <c r="G783" s="64">
        <f>'прил 9'!R550</f>
        <v>44.2</v>
      </c>
    </row>
    <row r="784" spans="1:7" s="124" customFormat="1" ht="12" hidden="1">
      <c r="A784" s="63" t="str">
        <f>'прил 9'!A551</f>
        <v>Содержание объектов наружного освещения</v>
      </c>
      <c r="B784" s="28"/>
      <c r="C784" s="29"/>
      <c r="D784" s="29"/>
      <c r="E784" s="1"/>
      <c r="F784" s="29"/>
      <c r="G784" s="64">
        <f>'прил 9'!R551</f>
        <v>658.5</v>
      </c>
    </row>
    <row r="785" spans="1:7" s="124" customFormat="1" ht="12" hidden="1">
      <c r="A785" s="63">
        <f>'прил 9'!A552</f>
        <v>0</v>
      </c>
      <c r="B785" s="28"/>
      <c r="C785" s="29"/>
      <c r="D785" s="29"/>
      <c r="E785" s="1"/>
      <c r="F785" s="29"/>
      <c r="G785" s="64">
        <f>'прил 9'!R552</f>
        <v>0</v>
      </c>
    </row>
    <row r="786" spans="1:7" s="101" customFormat="1" ht="12" hidden="1">
      <c r="A786" s="20" t="s">
        <v>136</v>
      </c>
      <c r="B786" s="28"/>
      <c r="C786" s="29"/>
      <c r="D786" s="29"/>
      <c r="E786" s="1"/>
      <c r="F786" s="29" t="s">
        <v>137</v>
      </c>
      <c r="G786" s="64">
        <f t="shared" ref="G786:G788" si="245">G787</f>
        <v>0</v>
      </c>
    </row>
    <row r="787" spans="1:7" s="101" customFormat="1" ht="24" hidden="1">
      <c r="A787" s="20" t="s">
        <v>383</v>
      </c>
      <c r="B787" s="145"/>
      <c r="C787" s="146"/>
      <c r="D787" s="146"/>
      <c r="E787" s="147"/>
      <c r="F787" s="29" t="s">
        <v>164</v>
      </c>
      <c r="G787" s="64">
        <f t="shared" si="245"/>
        <v>0</v>
      </c>
    </row>
    <row r="788" spans="1:7" s="110" customFormat="1" ht="36" hidden="1">
      <c r="A788" s="20" t="s">
        <v>629</v>
      </c>
      <c r="B788" s="28"/>
      <c r="C788" s="29"/>
      <c r="D788" s="29"/>
      <c r="E788" s="1"/>
      <c r="F788" s="29" t="s">
        <v>806</v>
      </c>
      <c r="G788" s="64">
        <f t="shared" si="245"/>
        <v>0</v>
      </c>
    </row>
    <row r="789" spans="1:7" s="124" customFormat="1" ht="12" hidden="1">
      <c r="A789" s="63" t="s">
        <v>626</v>
      </c>
      <c r="B789" s="28"/>
      <c r="C789" s="29"/>
      <c r="D789" s="29"/>
      <c r="E789" s="1"/>
      <c r="F789" s="29"/>
      <c r="G789" s="64">
        <f>'прил 9'!R555</f>
        <v>0</v>
      </c>
    </row>
    <row r="790" spans="1:7">
      <c r="A790" s="20" t="s">
        <v>253</v>
      </c>
      <c r="B790" s="28" t="s">
        <v>299</v>
      </c>
      <c r="C790" s="29" t="s">
        <v>114</v>
      </c>
      <c r="D790" s="29" t="s">
        <v>326</v>
      </c>
      <c r="E790" s="1" t="s">
        <v>350</v>
      </c>
      <c r="F790" s="29"/>
      <c r="G790" s="64">
        <f t="shared" ref="G790:G793" si="246">G791</f>
        <v>5095.2</v>
      </c>
    </row>
    <row r="791" spans="1:7" s="101" customFormat="1" ht="12">
      <c r="A791" s="20" t="s">
        <v>136</v>
      </c>
      <c r="B791" s="28"/>
      <c r="C791" s="29"/>
      <c r="D791" s="29"/>
      <c r="E791" s="1"/>
      <c r="F791" s="29" t="s">
        <v>137</v>
      </c>
      <c r="G791" s="64">
        <f t="shared" si="246"/>
        <v>5095.2</v>
      </c>
    </row>
    <row r="792" spans="1:7" s="101" customFormat="1" ht="24">
      <c r="A792" s="20" t="s">
        <v>383</v>
      </c>
      <c r="B792" s="145"/>
      <c r="C792" s="146"/>
      <c r="D792" s="146"/>
      <c r="E792" s="147"/>
      <c r="F792" s="29" t="s">
        <v>164</v>
      </c>
      <c r="G792" s="64">
        <f t="shared" si="246"/>
        <v>5095.2</v>
      </c>
    </row>
    <row r="793" spans="1:7" s="110" customFormat="1" ht="36" hidden="1">
      <c r="A793" s="20" t="s">
        <v>629</v>
      </c>
      <c r="B793" s="28"/>
      <c r="C793" s="29"/>
      <c r="D793" s="29"/>
      <c r="E793" s="1"/>
      <c r="F793" s="29" t="s">
        <v>806</v>
      </c>
      <c r="G793" s="64">
        <f t="shared" si="246"/>
        <v>5095.2</v>
      </c>
    </row>
    <row r="794" spans="1:7" s="124" customFormat="1" ht="12" hidden="1">
      <c r="A794" s="63" t="s">
        <v>623</v>
      </c>
      <c r="B794" s="28"/>
      <c r="C794" s="29"/>
      <c r="D794" s="29"/>
      <c r="E794" s="1"/>
      <c r="F794" s="29"/>
      <c r="G794" s="64">
        <f>'прил 9'!R561</f>
        <v>5095.2</v>
      </c>
    </row>
    <row r="795" spans="1:7">
      <c r="A795" s="20" t="s">
        <v>255</v>
      </c>
      <c r="B795" s="28" t="s">
        <v>299</v>
      </c>
      <c r="C795" s="29" t="s">
        <v>114</v>
      </c>
      <c r="D795" s="29" t="s">
        <v>326</v>
      </c>
      <c r="E795" s="1" t="s">
        <v>352</v>
      </c>
      <c r="F795" s="86"/>
      <c r="G795" s="64">
        <f>G796+G809</f>
        <v>2317.9</v>
      </c>
    </row>
    <row r="796" spans="1:7" s="101" customFormat="1" ht="12">
      <c r="A796" s="20" t="s">
        <v>132</v>
      </c>
      <c r="B796" s="28"/>
      <c r="C796" s="29"/>
      <c r="D796" s="29"/>
      <c r="E796" s="1"/>
      <c r="F796" s="29" t="s">
        <v>133</v>
      </c>
      <c r="G796" s="64">
        <f t="shared" ref="G796:G797" si="247">G797</f>
        <v>1401.5</v>
      </c>
    </row>
    <row r="797" spans="1:7" s="101" customFormat="1" ht="24">
      <c r="A797" s="20" t="s">
        <v>134</v>
      </c>
      <c r="B797" s="145"/>
      <c r="C797" s="146"/>
      <c r="D797" s="146"/>
      <c r="E797" s="147"/>
      <c r="F797" s="29" t="s">
        <v>135</v>
      </c>
      <c r="G797" s="64">
        <f t="shared" si="247"/>
        <v>1401.5</v>
      </c>
    </row>
    <row r="798" spans="1:7" s="110" customFormat="1" ht="24">
      <c r="A798" s="20" t="s">
        <v>618</v>
      </c>
      <c r="B798" s="28"/>
      <c r="C798" s="29"/>
      <c r="D798" s="29"/>
      <c r="E798" s="1"/>
      <c r="F798" s="29" t="s">
        <v>373</v>
      </c>
      <c r="G798" s="64">
        <f>SUM(G799:G808)</f>
        <v>1401.5</v>
      </c>
    </row>
    <row r="799" spans="1:7" s="124" customFormat="1" ht="12" hidden="1">
      <c r="A799" s="63" t="str">
        <f>'прил 9'!A568</f>
        <v>содержание пляжа</v>
      </c>
      <c r="B799" s="28"/>
      <c r="C799" s="29"/>
      <c r="D799" s="29"/>
      <c r="E799" s="1"/>
      <c r="F799" s="29"/>
      <c r="G799" s="64">
        <f>'прил 9'!R568</f>
        <v>62.6</v>
      </c>
    </row>
    <row r="800" spans="1:7" s="124" customFormat="1" ht="12" hidden="1">
      <c r="A800" s="63" t="str">
        <f>'прил 9'!A569</f>
        <v>свод деревьев</v>
      </c>
      <c r="B800" s="28"/>
      <c r="C800" s="29"/>
      <c r="D800" s="29"/>
      <c r="E800" s="1"/>
      <c r="F800" s="29"/>
      <c r="G800" s="64">
        <f>'прил 9'!R569</f>
        <v>500</v>
      </c>
    </row>
    <row r="801" spans="1:7" s="124" customFormat="1" ht="24" hidden="1">
      <c r="A801" s="63" t="str">
        <f>'прил 9'!A570</f>
        <v>Установка дополнительной опоры наружного освещения  с двумя светильниками у перекрестка улиц Дыбцына и Лермонтова (у дома №10 по ул. Дыбцына)</v>
      </c>
      <c r="B801" s="28"/>
      <c r="C801" s="29"/>
      <c r="D801" s="29"/>
      <c r="E801" s="1"/>
      <c r="F801" s="29"/>
      <c r="G801" s="64">
        <f>'прил 9'!R570</f>
        <v>32.700000000000003</v>
      </c>
    </row>
    <row r="802" spans="1:7" s="124" customFormat="1" ht="12" hidden="1">
      <c r="A802" s="63">
        <f>'прил 9'!A571</f>
        <v>0</v>
      </c>
      <c r="B802" s="28"/>
      <c r="C802" s="29"/>
      <c r="D802" s="29"/>
      <c r="E802" s="1"/>
      <c r="F802" s="29"/>
      <c r="G802" s="64">
        <f>'прил 9'!R571</f>
        <v>0</v>
      </c>
    </row>
    <row r="803" spans="1:7" s="124" customFormat="1" ht="12" hidden="1">
      <c r="A803" s="63">
        <f>'прил 9'!A572</f>
        <v>0</v>
      </c>
      <c r="B803" s="28"/>
      <c r="C803" s="29"/>
      <c r="D803" s="29"/>
      <c r="E803" s="1"/>
      <c r="F803" s="29"/>
      <c r="G803" s="64">
        <f>'прил 9'!R572</f>
        <v>0</v>
      </c>
    </row>
    <row r="804" spans="1:7" s="124" customFormat="1" ht="36" hidden="1">
      <c r="A804" s="63" t="str">
        <f>'прил 9'!A573</f>
        <v>Благоустройство территории в районе аптеки по адресу ул. Советская, д.8 (расширение проезда между аптекой и МКД и вдоль МДОУ №2, устройство леерного ограждения, свод дерева, перенос столба)</v>
      </c>
      <c r="B804" s="28"/>
      <c r="C804" s="29"/>
      <c r="D804" s="29"/>
      <c r="E804" s="1"/>
      <c r="F804" s="29"/>
      <c r="G804" s="64">
        <f>'прил 9'!R573</f>
        <v>253.4</v>
      </c>
    </row>
    <row r="805" spans="1:7" s="124" customFormat="1" ht="12" hidden="1">
      <c r="A805" s="63" t="str">
        <f>'прил 9'!A574</f>
        <v>Приобретение уличных электронных часов для установки у д. № 25 по пр. Ленина</v>
      </c>
      <c r="B805" s="28"/>
      <c r="C805" s="29"/>
      <c r="D805" s="29"/>
      <c r="E805" s="1"/>
      <c r="F805" s="29"/>
      <c r="G805" s="64">
        <f>'прил 9'!R574</f>
        <v>42.4</v>
      </c>
    </row>
    <row r="806" spans="1:7" s="124" customFormat="1" ht="12" hidden="1">
      <c r="A806" s="63" t="str">
        <f>'прил 9'!A575</f>
        <v>Замена опоры в парке за зданием ФДОД "ДДТ" МОУ СОШ №1"</v>
      </c>
      <c r="B806" s="28"/>
      <c r="C806" s="29"/>
      <c r="D806" s="29"/>
      <c r="E806" s="1"/>
      <c r="F806" s="29"/>
      <c r="G806" s="64">
        <f>'прил 9'!R575</f>
        <v>20.7</v>
      </c>
    </row>
    <row r="807" spans="1:7" s="124" customFormat="1" ht="24" hidden="1">
      <c r="A807" s="63" t="str">
        <f>'прил 9'!A576</f>
        <v>Устройство контейнерной площадки между домами №43А и 45Б по пр. Ленина с подъездом к ней</v>
      </c>
      <c r="B807" s="28"/>
      <c r="C807" s="29"/>
      <c r="D807" s="29"/>
      <c r="E807" s="1"/>
      <c r="F807" s="29"/>
      <c r="G807" s="64">
        <f>'прил 9'!R576</f>
        <v>197.8</v>
      </c>
    </row>
    <row r="808" spans="1:7" s="124" customFormat="1" ht="12" hidden="1">
      <c r="A808" s="63" t="str">
        <f>'прил 9'!A577</f>
        <v>Устройство ограничивающих пешеходных ограждений напротив МОУ СОШ №6</v>
      </c>
      <c r="B808" s="28"/>
      <c r="C808" s="29"/>
      <c r="D808" s="29"/>
      <c r="E808" s="1"/>
      <c r="F808" s="29"/>
      <c r="G808" s="64">
        <f>'прил 9'!R577</f>
        <v>291.89999999999998</v>
      </c>
    </row>
    <row r="809" spans="1:7" s="101" customFormat="1" ht="12">
      <c r="A809" s="20" t="s">
        <v>136</v>
      </c>
      <c r="B809" s="28"/>
      <c r="C809" s="29"/>
      <c r="D809" s="29"/>
      <c r="E809" s="1"/>
      <c r="F809" s="29" t="s">
        <v>137</v>
      </c>
      <c r="G809" s="64">
        <f t="shared" ref="G809:G810" si="248">G810</f>
        <v>916.4</v>
      </c>
    </row>
    <row r="810" spans="1:7" s="101" customFormat="1" ht="24">
      <c r="A810" s="20" t="s">
        <v>383</v>
      </c>
      <c r="B810" s="145"/>
      <c r="C810" s="146"/>
      <c r="D810" s="146"/>
      <c r="E810" s="147"/>
      <c r="F810" s="29" t="s">
        <v>164</v>
      </c>
      <c r="G810" s="64">
        <f t="shared" si="248"/>
        <v>916.4</v>
      </c>
    </row>
    <row r="811" spans="1:7" s="110" customFormat="1" ht="36" hidden="1">
      <c r="A811" s="20" t="s">
        <v>629</v>
      </c>
      <c r="B811" s="28"/>
      <c r="C811" s="29"/>
      <c r="D811" s="29"/>
      <c r="E811" s="1"/>
      <c r="F811" s="29" t="s">
        <v>806</v>
      </c>
      <c r="G811" s="64">
        <f>G813+G812</f>
        <v>916.4</v>
      </c>
    </row>
    <row r="812" spans="1:7" s="124" customFormat="1" ht="12" hidden="1">
      <c r="A812" s="63" t="str">
        <f>'прил 9'!A580</f>
        <v>Субсидия МУП "Полигон" на содержание контейнерных площадок</v>
      </c>
      <c r="B812" s="28"/>
      <c r="C812" s="29"/>
      <c r="D812" s="29"/>
      <c r="E812" s="1"/>
      <c r="F812" s="29"/>
      <c r="G812" s="64">
        <f>'прил 9'!R580</f>
        <v>856.4</v>
      </c>
    </row>
    <row r="813" spans="1:7" s="124" customFormat="1" ht="12" hidden="1">
      <c r="A813" s="63" t="s">
        <v>630</v>
      </c>
      <c r="B813" s="28"/>
      <c r="C813" s="29"/>
      <c r="D813" s="29"/>
      <c r="E813" s="1"/>
      <c r="F813" s="29"/>
      <c r="G813" s="64">
        <f>'прил 9'!R581</f>
        <v>60</v>
      </c>
    </row>
    <row r="814" spans="1:7" ht="24">
      <c r="A814" s="121" t="s">
        <v>750</v>
      </c>
      <c r="B814" s="134" t="s">
        <v>277</v>
      </c>
      <c r="C814" s="135" t="s">
        <v>114</v>
      </c>
      <c r="D814" s="135" t="s">
        <v>326</v>
      </c>
      <c r="E814" s="136" t="s">
        <v>327</v>
      </c>
      <c r="F814" s="148"/>
      <c r="G814" s="137">
        <f t="shared" ref="G814" si="249">G815+G830</f>
        <v>1820.2</v>
      </c>
    </row>
    <row r="815" spans="1:7" s="118" customFormat="1">
      <c r="A815" s="20" t="s">
        <v>176</v>
      </c>
      <c r="B815" s="28" t="s">
        <v>277</v>
      </c>
      <c r="C815" s="29" t="s">
        <v>114</v>
      </c>
      <c r="D815" s="29" t="s">
        <v>326</v>
      </c>
      <c r="E815" s="1" t="s">
        <v>336</v>
      </c>
      <c r="F815" s="86"/>
      <c r="G815" s="64">
        <f t="shared" ref="G815:G817" si="250">G816</f>
        <v>370.2</v>
      </c>
    </row>
    <row r="816" spans="1:7" s="101" customFormat="1" ht="24">
      <c r="A816" s="20" t="s">
        <v>177</v>
      </c>
      <c r="B816" s="28"/>
      <c r="C816" s="29"/>
      <c r="D816" s="29"/>
      <c r="E816" s="1"/>
      <c r="F816" s="29" t="s">
        <v>178</v>
      </c>
      <c r="G816" s="64">
        <f t="shared" si="250"/>
        <v>370.2</v>
      </c>
    </row>
    <row r="817" spans="1:7" s="101" customFormat="1" ht="12">
      <c r="A817" s="20" t="s">
        <v>179</v>
      </c>
      <c r="B817" s="28"/>
      <c r="C817" s="29"/>
      <c r="D817" s="29"/>
      <c r="E817" s="1"/>
      <c r="F817" s="29" t="s">
        <v>180</v>
      </c>
      <c r="G817" s="64">
        <f t="shared" si="250"/>
        <v>370.2</v>
      </c>
    </row>
    <row r="818" spans="1:7" s="124" customFormat="1" ht="12" hidden="1">
      <c r="A818" s="20" t="s">
        <v>289</v>
      </c>
      <c r="B818" s="28"/>
      <c r="C818" s="29"/>
      <c r="D818" s="29"/>
      <c r="E818" s="1"/>
      <c r="F818" s="29" t="s">
        <v>290</v>
      </c>
      <c r="G818" s="64">
        <f t="shared" ref="G818" si="251">SUM(G819:G829)</f>
        <v>370.2</v>
      </c>
    </row>
    <row r="819" spans="1:7" s="124" customFormat="1" ht="12" hidden="1">
      <c r="A819" s="63"/>
      <c r="B819" s="28"/>
      <c r="C819" s="29"/>
      <c r="D819" s="29"/>
      <c r="E819" s="1"/>
      <c r="F819" s="29"/>
      <c r="G819" s="64">
        <f>'прил 9'!R721</f>
        <v>0</v>
      </c>
    </row>
    <row r="820" spans="1:7" s="124" customFormat="1" ht="12" hidden="1">
      <c r="A820" s="63"/>
      <c r="B820" s="28"/>
      <c r="C820" s="29"/>
      <c r="D820" s="29"/>
      <c r="E820" s="1"/>
      <c r="F820" s="29"/>
      <c r="G820" s="64">
        <f>'прил 9'!R1120</f>
        <v>0</v>
      </c>
    </row>
    <row r="821" spans="1:7" s="124" customFormat="1" ht="12" hidden="1">
      <c r="A821" s="63"/>
      <c r="B821" s="28"/>
      <c r="C821" s="29"/>
      <c r="D821" s="29"/>
      <c r="E821" s="1"/>
      <c r="F821" s="29"/>
      <c r="G821" s="64">
        <f>'прил 9'!R722</f>
        <v>0</v>
      </c>
    </row>
    <row r="822" spans="1:7" s="124" customFormat="1" ht="12" hidden="1">
      <c r="A822" s="63"/>
      <c r="B822" s="28"/>
      <c r="C822" s="29"/>
      <c r="D822" s="29"/>
      <c r="E822" s="1"/>
      <c r="F822" s="29"/>
      <c r="G822" s="64">
        <f>'прил 9'!R796</f>
        <v>0</v>
      </c>
    </row>
    <row r="823" spans="1:7" s="124" customFormat="1" ht="12" hidden="1">
      <c r="A823" s="4" t="s">
        <v>839</v>
      </c>
      <c r="B823" s="28"/>
      <c r="C823" s="29"/>
      <c r="D823" s="29"/>
      <c r="E823" s="1"/>
      <c r="F823" s="29"/>
      <c r="G823" s="64">
        <f>'прил 9'!R893</f>
        <v>370.2</v>
      </c>
    </row>
    <row r="824" spans="1:7" s="124" customFormat="1" ht="12" hidden="1">
      <c r="A824" s="63"/>
      <c r="B824" s="28"/>
      <c r="C824" s="29"/>
      <c r="D824" s="29"/>
      <c r="E824" s="1"/>
      <c r="F824" s="29"/>
      <c r="G824" s="64">
        <f>'прил 9'!R1117</f>
        <v>0</v>
      </c>
    </row>
    <row r="825" spans="1:7" s="124" customFormat="1" ht="12" hidden="1">
      <c r="A825" s="63"/>
      <c r="B825" s="28"/>
      <c r="C825" s="29"/>
      <c r="D825" s="29"/>
      <c r="E825" s="1"/>
      <c r="F825" s="29"/>
      <c r="G825" s="64">
        <f>'прил 9'!R797</f>
        <v>0</v>
      </c>
    </row>
    <row r="826" spans="1:7" s="124" customFormat="1" ht="12" hidden="1">
      <c r="A826" s="63"/>
      <c r="B826" s="28"/>
      <c r="C826" s="29"/>
      <c r="D826" s="29"/>
      <c r="E826" s="1"/>
      <c r="F826" s="29"/>
      <c r="G826" s="64">
        <f>'прил 9'!R894</f>
        <v>0</v>
      </c>
    </row>
    <row r="827" spans="1:7" s="124" customFormat="1" ht="12" hidden="1">
      <c r="A827" s="63"/>
      <c r="B827" s="28"/>
      <c r="C827" s="29"/>
      <c r="D827" s="29"/>
      <c r="E827" s="1"/>
      <c r="F827" s="29"/>
      <c r="G827" s="64">
        <f>'прил 9'!R1118</f>
        <v>0</v>
      </c>
    </row>
    <row r="828" spans="1:7" s="124" customFormat="1" ht="12" hidden="1">
      <c r="A828" s="63"/>
      <c r="B828" s="28"/>
      <c r="C828" s="29"/>
      <c r="D828" s="29"/>
      <c r="E828" s="1"/>
      <c r="F828" s="29"/>
      <c r="G828" s="64">
        <f>'прил 9'!R1119</f>
        <v>0</v>
      </c>
    </row>
    <row r="829" spans="1:7" s="124" customFormat="1" ht="12" hidden="1">
      <c r="A829" s="63"/>
      <c r="B829" s="28"/>
      <c r="C829" s="29"/>
      <c r="D829" s="29"/>
      <c r="E829" s="1"/>
      <c r="F829" s="29"/>
      <c r="G829" s="64">
        <f>'прил 9'!R1121</f>
        <v>0</v>
      </c>
    </row>
    <row r="830" spans="1:7">
      <c r="A830" s="20" t="s">
        <v>244</v>
      </c>
      <c r="B830" s="28" t="s">
        <v>277</v>
      </c>
      <c r="C830" s="29" t="s">
        <v>114</v>
      </c>
      <c r="D830" s="29" t="s">
        <v>326</v>
      </c>
      <c r="E830" s="1" t="s">
        <v>346</v>
      </c>
      <c r="F830" s="29"/>
      <c r="G830" s="64">
        <f>G831+G837</f>
        <v>1450</v>
      </c>
    </row>
    <row r="831" spans="1:7" s="101" customFormat="1" ht="12">
      <c r="A831" s="20" t="s">
        <v>132</v>
      </c>
      <c r="B831" s="28"/>
      <c r="C831" s="29"/>
      <c r="D831" s="29"/>
      <c r="E831" s="1"/>
      <c r="F831" s="29" t="s">
        <v>133</v>
      </c>
      <c r="G831" s="64">
        <f t="shared" ref="G831" si="252">G832</f>
        <v>1450</v>
      </c>
    </row>
    <row r="832" spans="1:7" s="101" customFormat="1" ht="24">
      <c r="A832" s="20" t="s">
        <v>134</v>
      </c>
      <c r="B832" s="145"/>
      <c r="C832" s="146"/>
      <c r="D832" s="146"/>
      <c r="E832" s="147"/>
      <c r="F832" s="29" t="s">
        <v>135</v>
      </c>
      <c r="G832" s="64">
        <f t="shared" ref="G832" si="253">SUM(G833)</f>
        <v>1450</v>
      </c>
    </row>
    <row r="833" spans="1:7" s="110" customFormat="1" ht="24">
      <c r="A833" s="20" t="s">
        <v>618</v>
      </c>
      <c r="B833" s="28"/>
      <c r="C833" s="29"/>
      <c r="D833" s="29"/>
      <c r="E833" s="1"/>
      <c r="F833" s="29" t="s">
        <v>373</v>
      </c>
      <c r="G833" s="64">
        <f>SUM(G834:G836)</f>
        <v>1450</v>
      </c>
    </row>
    <row r="834" spans="1:7" s="124" customFormat="1" ht="48" hidden="1">
      <c r="A834" s="63" t="str">
        <f>'прил 9'!A527</f>
        <v xml:space="preserve">п.3 Приобретение и установка индивидуальных (поквартирных) приборов учета энергетических ресурсов и возмещение нанимателям жилых помещений материальных затрат на оснащение индивидуальными (поквартирными) приборами учета жилых помещений </v>
      </c>
      <c r="B834" s="28"/>
      <c r="C834" s="29"/>
      <c r="D834" s="29"/>
      <c r="E834" s="1"/>
      <c r="F834" s="29" t="s">
        <v>373</v>
      </c>
      <c r="G834" s="64">
        <f>'прил 9'!R527</f>
        <v>50</v>
      </c>
    </row>
    <row r="835" spans="1:7" s="124" customFormat="1" ht="12" hidden="1">
      <c r="A835" s="63" t="str">
        <f>'прил 9'!A586</f>
        <v>Установка автоматизированной системы учеты электроэнергии</v>
      </c>
      <c r="B835" s="28"/>
      <c r="C835" s="29"/>
      <c r="D835" s="29"/>
      <c r="E835" s="1"/>
      <c r="F835" s="29" t="s">
        <v>373</v>
      </c>
      <c r="G835" s="64">
        <f>'прил 9'!R586</f>
        <v>1400</v>
      </c>
    </row>
    <row r="836" spans="1:7" s="124" customFormat="1" ht="12" hidden="1">
      <c r="A836" s="63" t="str">
        <f>'прил 9'!A529</f>
        <v>Замена светильников наружного освещения на светодиодные</v>
      </c>
      <c r="B836" s="28"/>
      <c r="C836" s="29"/>
      <c r="D836" s="29"/>
      <c r="E836" s="1"/>
      <c r="F836" s="29" t="s">
        <v>373</v>
      </c>
      <c r="G836" s="64">
        <f>'прил 9'!R529</f>
        <v>0</v>
      </c>
    </row>
    <row r="837" spans="1:7" s="101" customFormat="1" ht="14.25" customHeight="1">
      <c r="A837" s="20" t="s">
        <v>136</v>
      </c>
      <c r="B837" s="28"/>
      <c r="C837" s="29"/>
      <c r="D837" s="29"/>
      <c r="E837" s="1"/>
      <c r="F837" s="29" t="s">
        <v>137</v>
      </c>
      <c r="G837" s="64">
        <f t="shared" ref="G837:G838" si="254">G838</f>
        <v>0</v>
      </c>
    </row>
    <row r="838" spans="1:7" s="101" customFormat="1" ht="24">
      <c r="A838" s="20" t="s">
        <v>383</v>
      </c>
      <c r="B838" s="145"/>
      <c r="C838" s="146"/>
      <c r="D838" s="146"/>
      <c r="E838" s="147"/>
      <c r="F838" s="29" t="s">
        <v>164</v>
      </c>
      <c r="G838" s="64">
        <f t="shared" si="254"/>
        <v>0</v>
      </c>
    </row>
    <row r="839" spans="1:7" s="110" customFormat="1" ht="36">
      <c r="A839" s="20" t="s">
        <v>629</v>
      </c>
      <c r="B839" s="28"/>
      <c r="C839" s="29"/>
      <c r="D839" s="29"/>
      <c r="E839" s="1"/>
      <c r="F839" s="29" t="s">
        <v>806</v>
      </c>
      <c r="G839" s="64">
        <f>G840</f>
        <v>0</v>
      </c>
    </row>
    <row r="840" spans="1:7" s="124" customFormat="1" ht="36">
      <c r="A840" s="63" t="str">
        <f>'прил 9'!A532</f>
        <v>Возмещение затрат ресурсосберегающей организации МУП "ПУ ЖКХ" по установке коллективных (общедомовых) приборов учета энергоресурсов в доле муниципальных квартир (за 2017 и 2018 годы)</v>
      </c>
      <c r="B840" s="28"/>
      <c r="C840" s="29"/>
      <c r="D840" s="29"/>
      <c r="E840" s="1"/>
      <c r="F840" s="29"/>
      <c r="G840" s="64">
        <f>'прил 9'!R532</f>
        <v>0</v>
      </c>
    </row>
    <row r="841" spans="1:7" ht="24">
      <c r="A841" s="121" t="s">
        <v>484</v>
      </c>
      <c r="B841" s="134" t="s">
        <v>181</v>
      </c>
      <c r="C841" s="135" t="s">
        <v>114</v>
      </c>
      <c r="D841" s="135" t="s">
        <v>326</v>
      </c>
      <c r="E841" s="136" t="s">
        <v>327</v>
      </c>
      <c r="F841" s="148"/>
      <c r="G841" s="137">
        <f>G850+G856+G842+G861+G866</f>
        <v>1832.2</v>
      </c>
    </row>
    <row r="842" spans="1:7" ht="24">
      <c r="A842" s="20" t="s">
        <v>790</v>
      </c>
      <c r="B842" s="28" t="s">
        <v>181</v>
      </c>
      <c r="C842" s="29" t="s">
        <v>114</v>
      </c>
      <c r="D842" s="29" t="s">
        <v>326</v>
      </c>
      <c r="E842" s="1" t="s">
        <v>338</v>
      </c>
      <c r="F842" s="86"/>
      <c r="G842" s="64">
        <f t="shared" ref="G842:G843" si="255">G843</f>
        <v>672.6</v>
      </c>
    </row>
    <row r="843" spans="1:7" s="101" customFormat="1" ht="12">
      <c r="A843" s="20" t="s">
        <v>132</v>
      </c>
      <c r="B843" s="28"/>
      <c r="C843" s="29"/>
      <c r="D843" s="29"/>
      <c r="E843" s="1"/>
      <c r="F843" s="29" t="s">
        <v>133</v>
      </c>
      <c r="G843" s="64">
        <f t="shared" si="255"/>
        <v>672.6</v>
      </c>
    </row>
    <row r="844" spans="1:7" s="101" customFormat="1" ht="24">
      <c r="A844" s="156" t="s">
        <v>404</v>
      </c>
      <c r="B844" s="145"/>
      <c r="C844" s="146"/>
      <c r="D844" s="146"/>
      <c r="E844" s="147"/>
      <c r="F844" s="29" t="s">
        <v>135</v>
      </c>
      <c r="G844" s="64">
        <f>G845</f>
        <v>672.6</v>
      </c>
    </row>
    <row r="845" spans="1:7" s="110" customFormat="1" ht="24" hidden="1">
      <c r="A845" s="20" t="s">
        <v>618</v>
      </c>
      <c r="B845" s="28"/>
      <c r="C845" s="29"/>
      <c r="D845" s="29"/>
      <c r="E845" s="1"/>
      <c r="F845" s="29" t="s">
        <v>373</v>
      </c>
      <c r="G845" s="64">
        <f>G846+G847+G848+G849</f>
        <v>672.6</v>
      </c>
    </row>
    <row r="846" spans="1:7" s="124" customFormat="1" ht="12" hidden="1">
      <c r="A846" s="63" t="str">
        <f>'прил 9'!A591</f>
        <v>проверка достоверности сметной документации</v>
      </c>
      <c r="B846" s="28"/>
      <c r="C846" s="29"/>
      <c r="D846" s="29"/>
      <c r="E846" s="1"/>
      <c r="F846" s="29"/>
      <c r="G846" s="64">
        <f>'прил 9'!R591</f>
        <v>160.30000000000001</v>
      </c>
    </row>
    <row r="847" spans="1:7" s="124" customFormat="1" ht="12" hidden="1">
      <c r="A847" s="63" t="str">
        <f>'прил 9'!A592</f>
        <v>доля софинансирования населением (5%) за счет МБ</v>
      </c>
      <c r="B847" s="28"/>
      <c r="C847" s="29"/>
      <c r="D847" s="29"/>
      <c r="E847" s="1"/>
      <c r="F847" s="29"/>
      <c r="G847" s="64">
        <f>'прил 9'!R592</f>
        <v>405.6</v>
      </c>
    </row>
    <row r="848" spans="1:7" s="124" customFormat="1" ht="12" hidden="1">
      <c r="A848" s="63" t="str">
        <f>'прил 9'!A593</f>
        <v>Поддержка обустройства мест массового отдыха населения (городских парков) (МБ)</v>
      </c>
      <c r="B848" s="28"/>
      <c r="C848" s="29"/>
      <c r="D848" s="29"/>
      <c r="E848" s="1"/>
      <c r="F848" s="29"/>
      <c r="G848" s="64">
        <f>'прил 9'!R593</f>
        <v>94.3</v>
      </c>
    </row>
    <row r="849" spans="1:7" s="124" customFormat="1" ht="24" hidden="1">
      <c r="A849" s="63" t="str">
        <f>'прил 9'!A594</f>
        <v>Поддержка обустройства мест массового отдыха населения (городских парков) (областной бюджет) (МБ)</v>
      </c>
      <c r="B849" s="28"/>
      <c r="C849" s="29"/>
      <c r="D849" s="29"/>
      <c r="E849" s="1"/>
      <c r="F849" s="29"/>
      <c r="G849" s="64">
        <f>'прил 9'!R594</f>
        <v>12.4</v>
      </c>
    </row>
    <row r="850" spans="1:7" ht="24">
      <c r="A850" s="20" t="s">
        <v>486</v>
      </c>
      <c r="B850" s="28" t="s">
        <v>181</v>
      </c>
      <c r="C850" s="29" t="s">
        <v>114</v>
      </c>
      <c r="D850" s="29" t="s">
        <v>326</v>
      </c>
      <c r="E850" s="1" t="s">
        <v>485</v>
      </c>
      <c r="F850" s="86"/>
      <c r="G850" s="64">
        <f t="shared" ref="G850:G852" si="256">G851</f>
        <v>1066.9000000000001</v>
      </c>
    </row>
    <row r="851" spans="1:7" s="101" customFormat="1" ht="12">
      <c r="A851" s="20" t="s">
        <v>132</v>
      </c>
      <c r="B851" s="28"/>
      <c r="C851" s="29"/>
      <c r="D851" s="29"/>
      <c r="E851" s="1"/>
      <c r="F851" s="29" t="s">
        <v>133</v>
      </c>
      <c r="G851" s="64">
        <f t="shared" si="256"/>
        <v>1066.9000000000001</v>
      </c>
    </row>
    <row r="852" spans="1:7" s="101" customFormat="1" ht="24">
      <c r="A852" s="20" t="s">
        <v>134</v>
      </c>
      <c r="B852" s="145"/>
      <c r="C852" s="146"/>
      <c r="D852" s="146"/>
      <c r="E852" s="147"/>
      <c r="F852" s="29" t="s">
        <v>135</v>
      </c>
      <c r="G852" s="64">
        <f t="shared" si="256"/>
        <v>1066.9000000000001</v>
      </c>
    </row>
    <row r="853" spans="1:7" s="110" customFormat="1" ht="24" hidden="1">
      <c r="A853" s="20" t="s">
        <v>618</v>
      </c>
      <c r="B853" s="28"/>
      <c r="C853" s="29"/>
      <c r="D853" s="29"/>
      <c r="E853" s="1"/>
      <c r="F853" s="29" t="s">
        <v>373</v>
      </c>
      <c r="G853" s="64">
        <f>SUM(G854:G855)</f>
        <v>1066.9000000000001</v>
      </c>
    </row>
    <row r="854" spans="1:7" s="124" customFormat="1" ht="12" hidden="1">
      <c r="A854" s="63" t="str">
        <f>'прил 9'!A598</f>
        <v>Мероприятия по благоустройству дворовых территорий (МБ)</v>
      </c>
      <c r="B854" s="28"/>
      <c r="C854" s="29"/>
      <c r="D854" s="29"/>
      <c r="E854" s="1"/>
      <c r="F854" s="29"/>
      <c r="G854" s="64">
        <f>'прил 9'!R598</f>
        <v>639</v>
      </c>
    </row>
    <row r="855" spans="1:7" s="124" customFormat="1" ht="12" hidden="1">
      <c r="A855" s="63" t="str">
        <f>'прил 9'!A599</f>
        <v>Благоустройство территорий общего пользования</v>
      </c>
      <c r="B855" s="28"/>
      <c r="C855" s="29"/>
      <c r="D855" s="29"/>
      <c r="E855" s="1"/>
      <c r="F855" s="29"/>
      <c r="G855" s="64">
        <f>'прил 9'!R599</f>
        <v>427.9</v>
      </c>
    </row>
    <row r="856" spans="1:7" ht="24" hidden="1">
      <c r="A856" s="20" t="s">
        <v>488</v>
      </c>
      <c r="B856" s="28" t="s">
        <v>181</v>
      </c>
      <c r="C856" s="29" t="s">
        <v>114</v>
      </c>
      <c r="D856" s="29" t="s">
        <v>326</v>
      </c>
      <c r="E856" s="1" t="s">
        <v>487</v>
      </c>
      <c r="F856" s="29"/>
      <c r="G856" s="64">
        <f t="shared" ref="G856:G869" si="257">G857</f>
        <v>0</v>
      </c>
    </row>
    <row r="857" spans="1:7" s="101" customFormat="1" ht="12" hidden="1">
      <c r="A857" s="20" t="s">
        <v>132</v>
      </c>
      <c r="B857" s="28"/>
      <c r="C857" s="29"/>
      <c r="D857" s="29"/>
      <c r="E857" s="1"/>
      <c r="F857" s="29" t="s">
        <v>133</v>
      </c>
      <c r="G857" s="64">
        <f t="shared" si="257"/>
        <v>0</v>
      </c>
    </row>
    <row r="858" spans="1:7" s="101" customFormat="1" ht="24" hidden="1">
      <c r="A858" s="20" t="s">
        <v>134</v>
      </c>
      <c r="B858" s="145"/>
      <c r="C858" s="146"/>
      <c r="D858" s="146"/>
      <c r="E858" s="147"/>
      <c r="F858" s="29" t="s">
        <v>135</v>
      </c>
      <c r="G858" s="64">
        <f t="shared" si="257"/>
        <v>0</v>
      </c>
    </row>
    <row r="859" spans="1:7" s="110" customFormat="1" ht="24" hidden="1">
      <c r="A859" s="20" t="s">
        <v>618</v>
      </c>
      <c r="B859" s="28"/>
      <c r="C859" s="29"/>
      <c r="D859" s="29"/>
      <c r="E859" s="1"/>
      <c r="F859" s="29" t="s">
        <v>373</v>
      </c>
      <c r="G859" s="64">
        <f t="shared" si="257"/>
        <v>0</v>
      </c>
    </row>
    <row r="860" spans="1:7" s="124" customFormat="1" ht="12" hidden="1">
      <c r="A860" s="63">
        <f>'прил 9'!A603</f>
        <v>0</v>
      </c>
      <c r="B860" s="28"/>
      <c r="C860" s="29"/>
      <c r="D860" s="29"/>
      <c r="E860" s="1"/>
      <c r="F860" s="29"/>
      <c r="G860" s="64">
        <f>'прил 9'!R603</f>
        <v>0</v>
      </c>
    </row>
    <row r="861" spans="1:7" ht="24" hidden="1">
      <c r="A861" s="20" t="s">
        <v>796</v>
      </c>
      <c r="B861" s="28" t="s">
        <v>181</v>
      </c>
      <c r="C861" s="29" t="s">
        <v>114</v>
      </c>
      <c r="D861" s="29" t="s">
        <v>326</v>
      </c>
      <c r="E861" s="1" t="s">
        <v>797</v>
      </c>
      <c r="F861" s="29"/>
      <c r="G861" s="64">
        <f t="shared" si="257"/>
        <v>0</v>
      </c>
    </row>
    <row r="862" spans="1:7" s="101" customFormat="1" ht="12" hidden="1">
      <c r="A862" s="20" t="s">
        <v>132</v>
      </c>
      <c r="B862" s="28"/>
      <c r="C862" s="29"/>
      <c r="D862" s="29"/>
      <c r="E862" s="1"/>
      <c r="F862" s="29" t="s">
        <v>133</v>
      </c>
      <c r="G862" s="64">
        <f t="shared" si="257"/>
        <v>0</v>
      </c>
    </row>
    <row r="863" spans="1:7" s="101" customFormat="1" ht="24" hidden="1">
      <c r="A863" s="20" t="s">
        <v>134</v>
      </c>
      <c r="B863" s="145"/>
      <c r="C863" s="146"/>
      <c r="D863" s="146"/>
      <c r="E863" s="147"/>
      <c r="F863" s="29" t="s">
        <v>135</v>
      </c>
      <c r="G863" s="64">
        <f t="shared" si="257"/>
        <v>0</v>
      </c>
    </row>
    <row r="864" spans="1:7" s="110" customFormat="1" ht="24" hidden="1">
      <c r="A864" s="20" t="s">
        <v>618</v>
      </c>
      <c r="B864" s="28"/>
      <c r="C864" s="29"/>
      <c r="D864" s="29"/>
      <c r="E864" s="1"/>
      <c r="F864" s="29" t="s">
        <v>373</v>
      </c>
      <c r="G864" s="64">
        <f t="shared" si="257"/>
        <v>0</v>
      </c>
    </row>
    <row r="865" spans="1:7" s="124" customFormat="1" ht="12" hidden="1">
      <c r="A865" s="63">
        <f>'прил 9'!A607</f>
        <v>0</v>
      </c>
      <c r="B865" s="28"/>
      <c r="C865" s="29"/>
      <c r="D865" s="29"/>
      <c r="E865" s="1"/>
      <c r="F865" s="29"/>
      <c r="G865" s="64">
        <f>'прил 9'!R607</f>
        <v>0</v>
      </c>
    </row>
    <row r="866" spans="1:7" ht="36">
      <c r="A866" s="20" t="s">
        <v>798</v>
      </c>
      <c r="B866" s="28" t="s">
        <v>181</v>
      </c>
      <c r="C866" s="29" t="s">
        <v>114</v>
      </c>
      <c r="D866" s="29" t="s">
        <v>326</v>
      </c>
      <c r="E866" s="1" t="s">
        <v>799</v>
      </c>
      <c r="F866" s="29"/>
      <c r="G866" s="64">
        <f t="shared" si="257"/>
        <v>92.7</v>
      </c>
    </row>
    <row r="867" spans="1:7" s="101" customFormat="1" ht="12">
      <c r="A867" s="20" t="s">
        <v>132</v>
      </c>
      <c r="B867" s="28"/>
      <c r="C867" s="29"/>
      <c r="D867" s="29"/>
      <c r="E867" s="1"/>
      <c r="F867" s="29" t="s">
        <v>133</v>
      </c>
      <c r="G867" s="64">
        <f t="shared" si="257"/>
        <v>92.7</v>
      </c>
    </row>
    <row r="868" spans="1:7" s="101" customFormat="1" ht="24">
      <c r="A868" s="20" t="s">
        <v>134</v>
      </c>
      <c r="B868" s="145"/>
      <c r="C868" s="146"/>
      <c r="D868" s="146"/>
      <c r="E868" s="147"/>
      <c r="F868" s="29" t="s">
        <v>135</v>
      </c>
      <c r="G868" s="64">
        <f t="shared" si="257"/>
        <v>92.7</v>
      </c>
    </row>
    <row r="869" spans="1:7" s="110" customFormat="1" ht="24" hidden="1">
      <c r="A869" s="20" t="s">
        <v>618</v>
      </c>
      <c r="B869" s="28"/>
      <c r="C869" s="29"/>
      <c r="D869" s="29"/>
      <c r="E869" s="1"/>
      <c r="F869" s="29" t="s">
        <v>373</v>
      </c>
      <c r="G869" s="64">
        <f t="shared" si="257"/>
        <v>92.7</v>
      </c>
    </row>
    <row r="870" spans="1:7" s="124" customFormat="1" ht="12" hidden="1">
      <c r="A870" s="63" t="str">
        <f>'прил 9'!A611</f>
        <v>Мероприятия по благоустройству дворовых территорий МБ</v>
      </c>
      <c r="B870" s="28"/>
      <c r="C870" s="29"/>
      <c r="D870" s="29"/>
      <c r="E870" s="1"/>
      <c r="F870" s="29"/>
      <c r="G870" s="64">
        <f>'прил 9'!R611</f>
        <v>92.7</v>
      </c>
    </row>
    <row r="871" spans="1:7" s="107" customFormat="1" ht="22.5">
      <c r="A871" s="157" t="s">
        <v>406</v>
      </c>
      <c r="B871" s="104"/>
      <c r="C871" s="104"/>
      <c r="D871" s="104"/>
      <c r="E871" s="104"/>
      <c r="F871" s="157"/>
      <c r="G871" s="106">
        <f t="shared" ref="G871" si="258">G872</f>
        <v>12436.1</v>
      </c>
    </row>
    <row r="872" spans="1:7" s="118" customFormat="1" ht="36">
      <c r="A872" s="121" t="s">
        <v>455</v>
      </c>
      <c r="B872" s="22" t="s">
        <v>195</v>
      </c>
      <c r="C872" s="23" t="s">
        <v>114</v>
      </c>
      <c r="D872" s="23" t="s">
        <v>326</v>
      </c>
      <c r="E872" s="24" t="s">
        <v>327</v>
      </c>
      <c r="F872" s="23"/>
      <c r="G872" s="84">
        <f>G873+G897+G891</f>
        <v>12436.1</v>
      </c>
    </row>
    <row r="873" spans="1:7" s="101" customFormat="1" ht="12">
      <c r="A873" s="79" t="s">
        <v>176</v>
      </c>
      <c r="B873" s="28" t="s">
        <v>195</v>
      </c>
      <c r="C873" s="29" t="s">
        <v>114</v>
      </c>
      <c r="D873" s="29" t="s">
        <v>326</v>
      </c>
      <c r="E873" s="1" t="s">
        <v>336</v>
      </c>
      <c r="F873" s="29"/>
      <c r="G873" s="64">
        <f>G874+G879+G883+G886</f>
        <v>12156.1</v>
      </c>
    </row>
    <row r="874" spans="1:7" s="101" customFormat="1" ht="36">
      <c r="A874" s="20" t="s">
        <v>118</v>
      </c>
      <c r="B874" s="28"/>
      <c r="C874" s="29"/>
      <c r="D874" s="29"/>
      <c r="E874" s="1"/>
      <c r="F874" s="29" t="s">
        <v>119</v>
      </c>
      <c r="G874" s="64">
        <f t="shared" ref="G874" si="259">G875</f>
        <v>10435.4</v>
      </c>
    </row>
    <row r="875" spans="1:7" s="101" customFormat="1" ht="12">
      <c r="A875" s="20" t="s">
        <v>633</v>
      </c>
      <c r="B875" s="28"/>
      <c r="C875" s="29"/>
      <c r="D875" s="29"/>
      <c r="E875" s="1"/>
      <c r="F875" s="29" t="s">
        <v>64</v>
      </c>
      <c r="G875" s="64">
        <f t="shared" ref="G875" si="260">SUM(G876:G878)</f>
        <v>10435.4</v>
      </c>
    </row>
    <row r="876" spans="1:7" s="110" customFormat="1" ht="12" hidden="1">
      <c r="A876" s="63" t="s">
        <v>380</v>
      </c>
      <c r="B876" s="28"/>
      <c r="C876" s="29"/>
      <c r="D876" s="29"/>
      <c r="E876" s="1"/>
      <c r="F876" s="29" t="s">
        <v>384</v>
      </c>
      <c r="G876" s="64">
        <f>'прил 9'!R300</f>
        <v>7919.3</v>
      </c>
    </row>
    <row r="877" spans="1:7" s="110" customFormat="1" ht="12" hidden="1">
      <c r="A877" s="63" t="s">
        <v>381</v>
      </c>
      <c r="B877" s="28"/>
      <c r="C877" s="29"/>
      <c r="D877" s="29"/>
      <c r="E877" s="1"/>
      <c r="F877" s="29" t="s">
        <v>385</v>
      </c>
      <c r="G877" s="64">
        <f>'прил 9'!R301</f>
        <v>124.5</v>
      </c>
    </row>
    <row r="878" spans="1:7" s="110" customFormat="1" ht="12" hidden="1">
      <c r="A878" s="63" t="s">
        <v>382</v>
      </c>
      <c r="B878" s="28"/>
      <c r="C878" s="29"/>
      <c r="D878" s="29"/>
      <c r="E878" s="1"/>
      <c r="F878" s="29" t="s">
        <v>386</v>
      </c>
      <c r="G878" s="64">
        <f>'прил 9'!R302</f>
        <v>2391.6</v>
      </c>
    </row>
    <row r="879" spans="1:7" s="101" customFormat="1" ht="12">
      <c r="A879" s="20" t="s">
        <v>132</v>
      </c>
      <c r="B879" s="28"/>
      <c r="C879" s="29"/>
      <c r="D879" s="29"/>
      <c r="E879" s="1"/>
      <c r="F879" s="29" t="s">
        <v>133</v>
      </c>
      <c r="G879" s="64">
        <f t="shared" ref="G879" si="261">G880</f>
        <v>1615.1</v>
      </c>
    </row>
    <row r="880" spans="1:7" s="101" customFormat="1" ht="24">
      <c r="A880" s="20" t="s">
        <v>134</v>
      </c>
      <c r="B880" s="28"/>
      <c r="C880" s="29"/>
      <c r="D880" s="29"/>
      <c r="E880" s="1"/>
      <c r="F880" s="29" t="s">
        <v>135</v>
      </c>
      <c r="G880" s="64">
        <f t="shared" ref="G880" si="262">SUM(G881:G882)</f>
        <v>1615.1</v>
      </c>
    </row>
    <row r="881" spans="1:7" s="110" customFormat="1" ht="12" hidden="1">
      <c r="A881" s="63" t="s">
        <v>374</v>
      </c>
      <c r="B881" s="28"/>
      <c r="C881" s="29"/>
      <c r="D881" s="29"/>
      <c r="E881" s="1"/>
      <c r="F881" s="29" t="s">
        <v>372</v>
      </c>
      <c r="G881" s="64">
        <f>'прил 9'!R305</f>
        <v>77.5</v>
      </c>
    </row>
    <row r="882" spans="1:7" s="110" customFormat="1" ht="12" hidden="1">
      <c r="A882" s="63" t="s">
        <v>375</v>
      </c>
      <c r="B882" s="28"/>
      <c r="C882" s="29"/>
      <c r="D882" s="29"/>
      <c r="E882" s="1"/>
      <c r="F882" s="29" t="s">
        <v>373</v>
      </c>
      <c r="G882" s="64">
        <f>'прил 9'!R306</f>
        <v>1537.6</v>
      </c>
    </row>
    <row r="883" spans="1:7" s="101" customFormat="1" ht="12" hidden="1">
      <c r="A883" s="20" t="s">
        <v>165</v>
      </c>
      <c r="B883" s="28"/>
      <c r="C883" s="29"/>
      <c r="D883" s="29"/>
      <c r="E883" s="1"/>
      <c r="F883" s="29" t="s">
        <v>215</v>
      </c>
      <c r="G883" s="64">
        <f t="shared" ref="G883:G884" si="263">G884</f>
        <v>0</v>
      </c>
    </row>
    <row r="884" spans="1:7" s="101" customFormat="1" ht="12" hidden="1">
      <c r="A884" s="20" t="s">
        <v>166</v>
      </c>
      <c r="B884" s="28"/>
      <c r="C884" s="29"/>
      <c r="D884" s="29"/>
      <c r="E884" s="1"/>
      <c r="F884" s="29" t="s">
        <v>481</v>
      </c>
      <c r="G884" s="64">
        <f t="shared" si="263"/>
        <v>0</v>
      </c>
    </row>
    <row r="885" spans="1:7" s="110" customFormat="1" ht="24" hidden="1">
      <c r="A885" s="63" t="s">
        <v>175</v>
      </c>
      <c r="B885" s="28"/>
      <c r="C885" s="29"/>
      <c r="D885" s="29"/>
      <c r="E885" s="1"/>
      <c r="F885" s="29" t="s">
        <v>174</v>
      </c>
      <c r="G885" s="64"/>
    </row>
    <row r="886" spans="1:7" s="101" customFormat="1" ht="12">
      <c r="A886" s="20" t="s">
        <v>136</v>
      </c>
      <c r="B886" s="28"/>
      <c r="C886" s="29"/>
      <c r="D886" s="29"/>
      <c r="E886" s="1"/>
      <c r="F886" s="29" t="s">
        <v>137</v>
      </c>
      <c r="G886" s="64">
        <f t="shared" ref="G886" si="264">G887</f>
        <v>105.6</v>
      </c>
    </row>
    <row r="887" spans="1:7" s="101" customFormat="1" ht="12">
      <c r="A887" s="20" t="s">
        <v>138</v>
      </c>
      <c r="B887" s="28"/>
      <c r="C887" s="29"/>
      <c r="D887" s="29"/>
      <c r="E887" s="1"/>
      <c r="F887" s="29" t="s">
        <v>139</v>
      </c>
      <c r="G887" s="64">
        <f t="shared" ref="G887" si="265">SUM(G888:G890)</f>
        <v>105.6</v>
      </c>
    </row>
    <row r="888" spans="1:7" s="110" customFormat="1" ht="12" hidden="1">
      <c r="A888" s="63" t="s">
        <v>378</v>
      </c>
      <c r="B888" s="28"/>
      <c r="C888" s="29"/>
      <c r="D888" s="29"/>
      <c r="E888" s="1"/>
      <c r="F888" s="29" t="s">
        <v>376</v>
      </c>
      <c r="G888" s="64">
        <f>'прил 9'!R309</f>
        <v>85.2</v>
      </c>
    </row>
    <row r="889" spans="1:7" s="110" customFormat="1" ht="12" hidden="1">
      <c r="A889" s="63" t="s">
        <v>379</v>
      </c>
      <c r="B889" s="28"/>
      <c r="C889" s="29"/>
      <c r="D889" s="29"/>
      <c r="E889" s="1"/>
      <c r="F889" s="29" t="s">
        <v>377</v>
      </c>
      <c r="G889" s="64">
        <f>'прил 9'!R310</f>
        <v>20.399999999999999</v>
      </c>
    </row>
    <row r="890" spans="1:7" s="110" customFormat="1" ht="12" hidden="1">
      <c r="A890" s="63" t="s">
        <v>36</v>
      </c>
      <c r="B890" s="28"/>
      <c r="C890" s="29"/>
      <c r="D890" s="29"/>
      <c r="E890" s="1"/>
      <c r="F890" s="29" t="s">
        <v>173</v>
      </c>
      <c r="G890" s="64"/>
    </row>
    <row r="891" spans="1:7" s="101" customFormat="1" ht="36">
      <c r="A891" s="79" t="s">
        <v>737</v>
      </c>
      <c r="B891" s="28" t="s">
        <v>195</v>
      </c>
      <c r="C891" s="29" t="s">
        <v>114</v>
      </c>
      <c r="D891" s="29" t="s">
        <v>326</v>
      </c>
      <c r="E891" s="1" t="s">
        <v>738</v>
      </c>
      <c r="F891" s="29"/>
      <c r="G891" s="64">
        <f t="shared" ref="G891:G892" si="266">G892</f>
        <v>180</v>
      </c>
    </row>
    <row r="892" spans="1:7" s="101" customFormat="1" ht="12">
      <c r="A892" s="20" t="s">
        <v>132</v>
      </c>
      <c r="B892" s="28"/>
      <c r="C892" s="29"/>
      <c r="D892" s="29"/>
      <c r="E892" s="1"/>
      <c r="F892" s="29" t="s">
        <v>133</v>
      </c>
      <c r="G892" s="64">
        <f t="shared" si="266"/>
        <v>180</v>
      </c>
    </row>
    <row r="893" spans="1:7" s="101" customFormat="1" ht="24">
      <c r="A893" s="20" t="s">
        <v>134</v>
      </c>
      <c r="B893" s="28"/>
      <c r="C893" s="29"/>
      <c r="D893" s="29"/>
      <c r="E893" s="1"/>
      <c r="F893" s="29" t="s">
        <v>135</v>
      </c>
      <c r="G893" s="64">
        <f>SUM(G894:G896)</f>
        <v>180</v>
      </c>
    </row>
    <row r="894" spans="1:7" s="110" customFormat="1" ht="24" hidden="1">
      <c r="A894" s="66" t="str">
        <f>'прил 9'!A315</f>
        <v>Разработка плана по предупреждению и ликвидации разлива нефти и нефтепродуктов на территории МО "Город Коряжма"</v>
      </c>
      <c r="B894" s="28"/>
      <c r="C894" s="29"/>
      <c r="D894" s="29"/>
      <c r="E894" s="1"/>
      <c r="F894" s="29" t="s">
        <v>373</v>
      </c>
      <c r="G894" s="64">
        <f>'прил 9'!R315</f>
        <v>100</v>
      </c>
    </row>
    <row r="895" spans="1:7" s="110" customFormat="1" ht="12" hidden="1">
      <c r="A895" s="66" t="str">
        <f>'прил 9'!A316</f>
        <v>Ремонт защитных сооружений ГО</v>
      </c>
      <c r="B895" s="28"/>
      <c r="C895" s="29"/>
      <c r="D895" s="29"/>
      <c r="E895" s="1"/>
      <c r="F895" s="29" t="s">
        <v>373</v>
      </c>
      <c r="G895" s="64">
        <f>'прил 9'!R316</f>
        <v>0</v>
      </c>
    </row>
    <row r="896" spans="1:7" s="110" customFormat="1" ht="12" hidden="1">
      <c r="A896" s="66" t="str">
        <f>'прил 9'!A317</f>
        <v>Обеспечение первичных мер гражданской безопасности в рамках городского округа</v>
      </c>
      <c r="B896" s="28"/>
      <c r="C896" s="29"/>
      <c r="D896" s="29"/>
      <c r="E896" s="1"/>
      <c r="F896" s="29" t="s">
        <v>373</v>
      </c>
      <c r="G896" s="64">
        <f>'прил 9'!R317</f>
        <v>80</v>
      </c>
    </row>
    <row r="897" spans="1:7" s="101" customFormat="1" ht="12">
      <c r="A897" s="79" t="s">
        <v>199</v>
      </c>
      <c r="B897" s="28" t="s">
        <v>195</v>
      </c>
      <c r="C897" s="29" t="s">
        <v>114</v>
      </c>
      <c r="D897" s="29" t="s">
        <v>326</v>
      </c>
      <c r="E897" s="1" t="s">
        <v>339</v>
      </c>
      <c r="F897" s="29"/>
      <c r="G897" s="64">
        <f t="shared" ref="G897:G898" si="267">G898</f>
        <v>100</v>
      </c>
    </row>
    <row r="898" spans="1:7" s="101" customFormat="1" ht="12">
      <c r="A898" s="20" t="s">
        <v>132</v>
      </c>
      <c r="B898" s="28"/>
      <c r="C898" s="29"/>
      <c r="D898" s="29"/>
      <c r="E898" s="1"/>
      <c r="F898" s="29" t="s">
        <v>133</v>
      </c>
      <c r="G898" s="64">
        <f t="shared" si="267"/>
        <v>100</v>
      </c>
    </row>
    <row r="899" spans="1:7" s="101" customFormat="1" ht="24">
      <c r="A899" s="20" t="s">
        <v>134</v>
      </c>
      <c r="B899" s="28"/>
      <c r="C899" s="29"/>
      <c r="D899" s="29"/>
      <c r="E899" s="1"/>
      <c r="F899" s="29" t="s">
        <v>135</v>
      </c>
      <c r="G899" s="64">
        <f>SUM(G900:G900)</f>
        <v>100</v>
      </c>
    </row>
    <row r="900" spans="1:7" s="110" customFormat="1" ht="12" hidden="1">
      <c r="A900" s="66" t="str">
        <f>'прил 9'!A329</f>
        <v>Устройство противопожарных разрывов</v>
      </c>
      <c r="B900" s="28"/>
      <c r="C900" s="29"/>
      <c r="D900" s="29"/>
      <c r="E900" s="1"/>
      <c r="F900" s="29" t="s">
        <v>373</v>
      </c>
      <c r="G900" s="64">
        <f>'прил 9'!R329</f>
        <v>100</v>
      </c>
    </row>
    <row r="901" spans="1:7" ht="22.5">
      <c r="A901" s="158" t="s">
        <v>407</v>
      </c>
      <c r="B901" s="159"/>
      <c r="C901" s="160"/>
      <c r="D901" s="160"/>
      <c r="E901" s="161"/>
      <c r="F901" s="160"/>
      <c r="G901" s="106">
        <f t="shared" ref="G901" si="268">G902+G930+G949+G953+G957+G962+G964+G969+G974+G975+G976+G977+G978+G983+G984+G985+G986+G988</f>
        <v>38730.699999999997</v>
      </c>
    </row>
    <row r="902" spans="1:7" s="118" customFormat="1">
      <c r="A902" s="108" t="s">
        <v>124</v>
      </c>
      <c r="B902" s="22" t="s">
        <v>125</v>
      </c>
      <c r="C902" s="23" t="s">
        <v>114</v>
      </c>
      <c r="D902" s="23" t="s">
        <v>326</v>
      </c>
      <c r="E902" s="24" t="s">
        <v>327</v>
      </c>
      <c r="F902" s="23"/>
      <c r="G902" s="84">
        <f t="shared" ref="G902" si="269">G903+G908+G912</f>
        <v>3687.5</v>
      </c>
    </row>
    <row r="903" spans="1:7" s="99" customFormat="1">
      <c r="A903" s="20" t="s">
        <v>126</v>
      </c>
      <c r="B903" s="28" t="s">
        <v>125</v>
      </c>
      <c r="C903" s="29" t="s">
        <v>116</v>
      </c>
      <c r="D903" s="29" t="s">
        <v>326</v>
      </c>
      <c r="E903" s="1" t="s">
        <v>327</v>
      </c>
      <c r="F903" s="29"/>
      <c r="G903" s="64">
        <f t="shared" ref="G903:G904" si="270">G904</f>
        <v>841.5</v>
      </c>
    </row>
    <row r="904" spans="1:7" s="101" customFormat="1" ht="36">
      <c r="A904" s="20" t="s">
        <v>118</v>
      </c>
      <c r="B904" s="28"/>
      <c r="C904" s="29"/>
      <c r="D904" s="29"/>
      <c r="E904" s="1"/>
      <c r="F904" s="29" t="s">
        <v>119</v>
      </c>
      <c r="G904" s="64">
        <f t="shared" si="270"/>
        <v>841.5</v>
      </c>
    </row>
    <row r="905" spans="1:7" s="101" customFormat="1" ht="12">
      <c r="A905" s="20" t="s">
        <v>120</v>
      </c>
      <c r="B905" s="28"/>
      <c r="C905" s="29"/>
      <c r="D905" s="29"/>
      <c r="E905" s="1"/>
      <c r="F905" s="29" t="s">
        <v>121</v>
      </c>
      <c r="G905" s="64">
        <f t="shared" ref="G905" si="271">SUM(G906:G907)</f>
        <v>841.5</v>
      </c>
    </row>
    <row r="906" spans="1:7" s="110" customFormat="1" ht="12" hidden="1">
      <c r="A906" s="63" t="s">
        <v>380</v>
      </c>
      <c r="B906" s="28"/>
      <c r="C906" s="29"/>
      <c r="D906" s="29"/>
      <c r="E906" s="1"/>
      <c r="F906" s="29" t="s">
        <v>369</v>
      </c>
      <c r="G906" s="64">
        <f>'прил 9'!R25</f>
        <v>646.29999999999995</v>
      </c>
    </row>
    <row r="907" spans="1:7" s="110" customFormat="1" ht="12" hidden="1">
      <c r="A907" s="63" t="s">
        <v>382</v>
      </c>
      <c r="B907" s="28"/>
      <c r="C907" s="29"/>
      <c r="D907" s="29"/>
      <c r="E907" s="1"/>
      <c r="F907" s="29" t="s">
        <v>370</v>
      </c>
      <c r="G907" s="64">
        <f>'прил 9'!R26</f>
        <v>195.2</v>
      </c>
    </row>
    <row r="908" spans="1:7" s="99" customFormat="1">
      <c r="A908" s="20" t="s">
        <v>128</v>
      </c>
      <c r="B908" s="28" t="s">
        <v>125</v>
      </c>
      <c r="C908" s="29" t="s">
        <v>129</v>
      </c>
      <c r="D908" s="29" t="s">
        <v>326</v>
      </c>
      <c r="E908" s="1" t="s">
        <v>327</v>
      </c>
      <c r="F908" s="29"/>
      <c r="G908" s="64">
        <f t="shared" ref="G908:G910" si="272">G909</f>
        <v>626.70000000000005</v>
      </c>
    </row>
    <row r="909" spans="1:7" s="101" customFormat="1" ht="36">
      <c r="A909" s="20" t="s">
        <v>118</v>
      </c>
      <c r="B909" s="28"/>
      <c r="C909" s="29"/>
      <c r="D909" s="29"/>
      <c r="E909" s="1"/>
      <c r="F909" s="29" t="s">
        <v>119</v>
      </c>
      <c r="G909" s="64">
        <f t="shared" si="272"/>
        <v>626.70000000000005</v>
      </c>
    </row>
    <row r="910" spans="1:7" s="101" customFormat="1" ht="12">
      <c r="A910" s="20" t="s">
        <v>120</v>
      </c>
      <c r="B910" s="28"/>
      <c r="C910" s="29"/>
      <c r="D910" s="29"/>
      <c r="E910" s="1"/>
      <c r="F910" s="29" t="s">
        <v>121</v>
      </c>
      <c r="G910" s="64">
        <f t="shared" si="272"/>
        <v>626.70000000000005</v>
      </c>
    </row>
    <row r="911" spans="1:7" s="110" customFormat="1" ht="36" hidden="1">
      <c r="A911" s="63" t="s">
        <v>592</v>
      </c>
      <c r="B911" s="28"/>
      <c r="C911" s="29"/>
      <c r="D911" s="29"/>
      <c r="E911" s="1"/>
      <c r="F911" s="29" t="s">
        <v>591</v>
      </c>
      <c r="G911" s="64">
        <f>'прил 9'!R30</f>
        <v>626.70000000000005</v>
      </c>
    </row>
    <row r="912" spans="1:7" s="99" customFormat="1">
      <c r="A912" s="20" t="s">
        <v>130</v>
      </c>
      <c r="B912" s="28" t="s">
        <v>125</v>
      </c>
      <c r="C912" s="29" t="s">
        <v>131</v>
      </c>
      <c r="D912" s="29" t="s">
        <v>326</v>
      </c>
      <c r="E912" s="1" t="s">
        <v>327</v>
      </c>
      <c r="F912" s="29"/>
      <c r="G912" s="64">
        <f t="shared" ref="G912" si="273">G913+G918+G922+G925</f>
        <v>2219.2999999999997</v>
      </c>
    </row>
    <row r="913" spans="1:7" s="101" customFormat="1" ht="36">
      <c r="A913" s="20" t="s">
        <v>118</v>
      </c>
      <c r="B913" s="28"/>
      <c r="C913" s="29"/>
      <c r="D913" s="29"/>
      <c r="E913" s="1"/>
      <c r="F913" s="29" t="s">
        <v>119</v>
      </c>
      <c r="G913" s="64">
        <f t="shared" ref="G913" si="274">G914</f>
        <v>1862.1999999999998</v>
      </c>
    </row>
    <row r="914" spans="1:7" s="101" customFormat="1" ht="12">
      <c r="A914" s="20" t="s">
        <v>120</v>
      </c>
      <c r="B914" s="28"/>
      <c r="C914" s="29"/>
      <c r="D914" s="29"/>
      <c r="E914" s="1"/>
      <c r="F914" s="29" t="s">
        <v>121</v>
      </c>
      <c r="G914" s="64">
        <f t="shared" ref="G914" si="275">SUM(G915:G917)</f>
        <v>1862.1999999999998</v>
      </c>
    </row>
    <row r="915" spans="1:7" s="110" customFormat="1" ht="12" hidden="1">
      <c r="A915" s="63" t="s">
        <v>380</v>
      </c>
      <c r="B915" s="28"/>
      <c r="C915" s="29"/>
      <c r="D915" s="29"/>
      <c r="E915" s="1"/>
      <c r="F915" s="29" t="s">
        <v>369</v>
      </c>
      <c r="G915" s="64">
        <f>'прил 9'!R35</f>
        <v>1409.6</v>
      </c>
    </row>
    <row r="916" spans="1:7" s="110" customFormat="1" ht="12" hidden="1">
      <c r="A916" s="63" t="s">
        <v>381</v>
      </c>
      <c r="B916" s="28"/>
      <c r="C916" s="29"/>
      <c r="D916" s="29"/>
      <c r="E916" s="1"/>
      <c r="F916" s="29" t="s">
        <v>371</v>
      </c>
      <c r="G916" s="64">
        <f>'прил 9'!R36</f>
        <v>31.7</v>
      </c>
    </row>
    <row r="917" spans="1:7" s="110" customFormat="1" ht="12" hidden="1">
      <c r="A917" s="63" t="s">
        <v>382</v>
      </c>
      <c r="B917" s="28"/>
      <c r="C917" s="29"/>
      <c r="D917" s="29"/>
      <c r="E917" s="1"/>
      <c r="F917" s="29" t="s">
        <v>370</v>
      </c>
      <c r="G917" s="64">
        <f>'прил 9'!R37</f>
        <v>420.9</v>
      </c>
    </row>
    <row r="918" spans="1:7" s="101" customFormat="1" ht="12">
      <c r="A918" s="20" t="s">
        <v>132</v>
      </c>
      <c r="B918" s="28"/>
      <c r="C918" s="29"/>
      <c r="D918" s="29"/>
      <c r="E918" s="1"/>
      <c r="F918" s="29" t="s">
        <v>133</v>
      </c>
      <c r="G918" s="64">
        <f t="shared" ref="G918" si="276">G919</f>
        <v>351</v>
      </c>
    </row>
    <row r="919" spans="1:7" s="101" customFormat="1" ht="24">
      <c r="A919" s="20" t="s">
        <v>134</v>
      </c>
      <c r="B919" s="28"/>
      <c r="C919" s="29"/>
      <c r="D919" s="29"/>
      <c r="E919" s="1"/>
      <c r="F919" s="29" t="s">
        <v>135</v>
      </c>
      <c r="G919" s="64">
        <f t="shared" ref="G919" si="277">SUM(G920:G921)</f>
        <v>351</v>
      </c>
    </row>
    <row r="920" spans="1:7" s="110" customFormat="1" ht="12" hidden="1">
      <c r="A920" s="63" t="s">
        <v>374</v>
      </c>
      <c r="B920" s="28"/>
      <c r="C920" s="29"/>
      <c r="D920" s="29"/>
      <c r="E920" s="1"/>
      <c r="F920" s="29" t="s">
        <v>372</v>
      </c>
      <c r="G920" s="64">
        <f>'прил 9'!R40</f>
        <v>153.1</v>
      </c>
    </row>
    <row r="921" spans="1:7" s="110" customFormat="1" ht="12" hidden="1">
      <c r="A921" s="63" t="s">
        <v>375</v>
      </c>
      <c r="B921" s="28"/>
      <c r="C921" s="29"/>
      <c r="D921" s="29"/>
      <c r="E921" s="1"/>
      <c r="F921" s="29" t="s">
        <v>373</v>
      </c>
      <c r="G921" s="64">
        <f>'прил 9'!R41</f>
        <v>197.9</v>
      </c>
    </row>
    <row r="922" spans="1:7" s="101" customFormat="1" ht="12" hidden="1">
      <c r="A922" s="20" t="s">
        <v>165</v>
      </c>
      <c r="B922" s="28"/>
      <c r="C922" s="29"/>
      <c r="D922" s="29"/>
      <c r="E922" s="1"/>
      <c r="F922" s="29" t="s">
        <v>215</v>
      </c>
      <c r="G922" s="64"/>
    </row>
    <row r="923" spans="1:7" s="101" customFormat="1" ht="12" hidden="1">
      <c r="A923" s="20" t="s">
        <v>166</v>
      </c>
      <c r="B923" s="28"/>
      <c r="C923" s="29"/>
      <c r="D923" s="29"/>
      <c r="E923" s="1"/>
      <c r="F923" s="29" t="s">
        <v>481</v>
      </c>
      <c r="G923" s="64"/>
    </row>
    <row r="924" spans="1:7" s="110" customFormat="1" ht="24" hidden="1">
      <c r="A924" s="63" t="s">
        <v>175</v>
      </c>
      <c r="B924" s="28"/>
      <c r="C924" s="29"/>
      <c r="D924" s="29"/>
      <c r="E924" s="1"/>
      <c r="F924" s="29" t="s">
        <v>174</v>
      </c>
      <c r="G924" s="64"/>
    </row>
    <row r="925" spans="1:7" s="101" customFormat="1" ht="12">
      <c r="A925" s="20" t="s">
        <v>136</v>
      </c>
      <c r="B925" s="28"/>
      <c r="C925" s="29"/>
      <c r="D925" s="29"/>
      <c r="E925" s="1"/>
      <c r="F925" s="29" t="s">
        <v>137</v>
      </c>
      <c r="G925" s="64">
        <f t="shared" ref="G925" si="278">G926</f>
        <v>6.1</v>
      </c>
    </row>
    <row r="926" spans="1:7" s="101" customFormat="1" ht="12">
      <c r="A926" s="20" t="s">
        <v>138</v>
      </c>
      <c r="B926" s="28"/>
      <c r="C926" s="29"/>
      <c r="D926" s="29"/>
      <c r="E926" s="1"/>
      <c r="F926" s="29" t="s">
        <v>139</v>
      </c>
      <c r="G926" s="64">
        <f t="shared" ref="G926" si="279">SUM(G927:G929)</f>
        <v>6.1</v>
      </c>
    </row>
    <row r="927" spans="1:7" s="110" customFormat="1" ht="12" hidden="1">
      <c r="A927" s="63" t="s">
        <v>378</v>
      </c>
      <c r="B927" s="28"/>
      <c r="C927" s="29"/>
      <c r="D927" s="29"/>
      <c r="E927" s="1"/>
      <c r="F927" s="29" t="s">
        <v>376</v>
      </c>
      <c r="G927" s="64"/>
    </row>
    <row r="928" spans="1:7" s="110" customFormat="1" ht="12" hidden="1">
      <c r="A928" s="63" t="s">
        <v>379</v>
      </c>
      <c r="B928" s="28"/>
      <c r="C928" s="29"/>
      <c r="D928" s="29"/>
      <c r="E928" s="1"/>
      <c r="F928" s="29" t="s">
        <v>377</v>
      </c>
      <c r="G928" s="64">
        <f>'прил 9'!R45</f>
        <v>6.1</v>
      </c>
    </row>
    <row r="929" spans="1:7" s="110" customFormat="1" ht="12" hidden="1">
      <c r="A929" s="63" t="s">
        <v>36</v>
      </c>
      <c r="B929" s="28"/>
      <c r="C929" s="29"/>
      <c r="D929" s="29"/>
      <c r="E929" s="1"/>
      <c r="F929" s="29" t="s">
        <v>173</v>
      </c>
      <c r="G929" s="64"/>
    </row>
    <row r="930" spans="1:7" s="118" customFormat="1">
      <c r="A930" s="108" t="s">
        <v>150</v>
      </c>
      <c r="B930" s="22" t="s">
        <v>151</v>
      </c>
      <c r="C930" s="23" t="s">
        <v>114</v>
      </c>
      <c r="D930" s="23" t="s">
        <v>326</v>
      </c>
      <c r="E930" s="24" t="s">
        <v>327</v>
      </c>
      <c r="F930" s="23"/>
      <c r="G930" s="84">
        <f t="shared" ref="G930" si="280">G931</f>
        <v>1631.5000000000002</v>
      </c>
    </row>
    <row r="931" spans="1:7" s="101" customFormat="1" ht="24">
      <c r="A931" s="20" t="s">
        <v>149</v>
      </c>
      <c r="B931" s="28" t="s">
        <v>151</v>
      </c>
      <c r="C931" s="29" t="s">
        <v>114</v>
      </c>
      <c r="D931" s="29" t="s">
        <v>326</v>
      </c>
      <c r="E931" s="1" t="s">
        <v>331</v>
      </c>
      <c r="F931" s="29"/>
      <c r="G931" s="64">
        <f t="shared" ref="G931" si="281">G932+G937+G941+G944</f>
        <v>1631.5000000000002</v>
      </c>
    </row>
    <row r="932" spans="1:7" s="101" customFormat="1" ht="36">
      <c r="A932" s="20" t="s">
        <v>118</v>
      </c>
      <c r="B932" s="28"/>
      <c r="C932" s="29"/>
      <c r="D932" s="29"/>
      <c r="E932" s="1"/>
      <c r="F932" s="29" t="s">
        <v>119</v>
      </c>
      <c r="G932" s="64">
        <f t="shared" ref="G932" si="282">G933</f>
        <v>1589.2000000000003</v>
      </c>
    </row>
    <row r="933" spans="1:7" s="101" customFormat="1" ht="12">
      <c r="A933" s="20" t="s">
        <v>120</v>
      </c>
      <c r="B933" s="28"/>
      <c r="C933" s="29"/>
      <c r="D933" s="29"/>
      <c r="E933" s="1"/>
      <c r="F933" s="29" t="s">
        <v>121</v>
      </c>
      <c r="G933" s="64">
        <f t="shared" ref="G933" si="283">SUM(G934:G936)</f>
        <v>1589.2000000000003</v>
      </c>
    </row>
    <row r="934" spans="1:7" s="110" customFormat="1" ht="12" hidden="1">
      <c r="A934" s="63" t="s">
        <v>380</v>
      </c>
      <c r="B934" s="28"/>
      <c r="C934" s="29"/>
      <c r="D934" s="29"/>
      <c r="E934" s="1"/>
      <c r="F934" s="29" t="s">
        <v>369</v>
      </c>
      <c r="G934" s="64">
        <f>'прил 9'!R158</f>
        <v>1212.9000000000001</v>
      </c>
    </row>
    <row r="935" spans="1:7" s="110" customFormat="1" ht="12" hidden="1">
      <c r="A935" s="63" t="s">
        <v>381</v>
      </c>
      <c r="B935" s="28"/>
      <c r="C935" s="29"/>
      <c r="D935" s="29"/>
      <c r="E935" s="1"/>
      <c r="F935" s="29" t="s">
        <v>371</v>
      </c>
      <c r="G935" s="64">
        <f>'прил 9'!R159</f>
        <v>12.4</v>
      </c>
    </row>
    <row r="936" spans="1:7" s="110" customFormat="1" ht="12" hidden="1">
      <c r="A936" s="63" t="s">
        <v>382</v>
      </c>
      <c r="B936" s="28"/>
      <c r="C936" s="29"/>
      <c r="D936" s="29"/>
      <c r="E936" s="1"/>
      <c r="F936" s="29" t="s">
        <v>370</v>
      </c>
      <c r="G936" s="64">
        <f>'прил 9'!R160</f>
        <v>363.9</v>
      </c>
    </row>
    <row r="937" spans="1:7" s="101" customFormat="1" ht="12">
      <c r="A937" s="20" t="s">
        <v>132</v>
      </c>
      <c r="B937" s="28"/>
      <c r="C937" s="29"/>
      <c r="D937" s="29"/>
      <c r="E937" s="1"/>
      <c r="F937" s="29" t="s">
        <v>133</v>
      </c>
      <c r="G937" s="64">
        <f t="shared" ref="G937" si="284">G938</f>
        <v>42.300000000000004</v>
      </c>
    </row>
    <row r="938" spans="1:7" s="101" customFormat="1" ht="24">
      <c r="A938" s="20" t="s">
        <v>134</v>
      </c>
      <c r="B938" s="28"/>
      <c r="C938" s="29"/>
      <c r="D938" s="29"/>
      <c r="E938" s="1"/>
      <c r="F938" s="29" t="s">
        <v>135</v>
      </c>
      <c r="G938" s="64">
        <f t="shared" ref="G938" si="285">SUM(G939:G940)</f>
        <v>42.300000000000004</v>
      </c>
    </row>
    <row r="939" spans="1:7" s="110" customFormat="1" ht="12" hidden="1">
      <c r="A939" s="63" t="s">
        <v>374</v>
      </c>
      <c r="B939" s="28"/>
      <c r="C939" s="29"/>
      <c r="D939" s="29"/>
      <c r="E939" s="1"/>
      <c r="F939" s="29" t="s">
        <v>372</v>
      </c>
      <c r="G939" s="64">
        <f>'прил 9'!R163</f>
        <v>9.6</v>
      </c>
    </row>
    <row r="940" spans="1:7" s="110" customFormat="1" ht="12" hidden="1">
      <c r="A940" s="63" t="s">
        <v>375</v>
      </c>
      <c r="B940" s="28"/>
      <c r="C940" s="29"/>
      <c r="D940" s="29"/>
      <c r="E940" s="1"/>
      <c r="F940" s="29" t="s">
        <v>373</v>
      </c>
      <c r="G940" s="64">
        <f>'прил 9'!R164</f>
        <v>32.700000000000003</v>
      </c>
    </row>
    <row r="941" spans="1:7" s="101" customFormat="1" ht="12" hidden="1">
      <c r="A941" s="20" t="s">
        <v>165</v>
      </c>
      <c r="B941" s="28"/>
      <c r="C941" s="29"/>
      <c r="D941" s="29"/>
      <c r="E941" s="1"/>
      <c r="F941" s="29" t="s">
        <v>215</v>
      </c>
      <c r="G941" s="64">
        <f t="shared" ref="G941:G942" si="286">G942</f>
        <v>0</v>
      </c>
    </row>
    <row r="942" spans="1:7" s="101" customFormat="1" ht="12" hidden="1">
      <c r="A942" s="20" t="s">
        <v>166</v>
      </c>
      <c r="B942" s="28"/>
      <c r="C942" s="29"/>
      <c r="D942" s="29"/>
      <c r="E942" s="1"/>
      <c r="F942" s="29" t="s">
        <v>481</v>
      </c>
      <c r="G942" s="64">
        <f t="shared" si="286"/>
        <v>0</v>
      </c>
    </row>
    <row r="943" spans="1:7" s="110" customFormat="1" ht="24" hidden="1">
      <c r="A943" s="63" t="s">
        <v>175</v>
      </c>
      <c r="B943" s="28"/>
      <c r="C943" s="29"/>
      <c r="D943" s="29"/>
      <c r="E943" s="1"/>
      <c r="F943" s="29" t="s">
        <v>174</v>
      </c>
      <c r="G943" s="64"/>
    </row>
    <row r="944" spans="1:7" s="101" customFormat="1" ht="12" hidden="1">
      <c r="A944" s="20" t="s">
        <v>136</v>
      </c>
      <c r="B944" s="28"/>
      <c r="C944" s="29"/>
      <c r="D944" s="29"/>
      <c r="E944" s="1"/>
      <c r="F944" s="29" t="s">
        <v>137</v>
      </c>
      <c r="G944" s="64">
        <f t="shared" ref="G944" si="287">G945</f>
        <v>0</v>
      </c>
    </row>
    <row r="945" spans="1:7" s="101" customFormat="1" ht="12" hidden="1">
      <c r="A945" s="20" t="s">
        <v>138</v>
      </c>
      <c r="B945" s="28"/>
      <c r="C945" s="29"/>
      <c r="D945" s="29"/>
      <c r="E945" s="1"/>
      <c r="F945" s="29" t="s">
        <v>139</v>
      </c>
      <c r="G945" s="64">
        <f t="shared" ref="G945" si="288">SUM(G946:G948)</f>
        <v>0</v>
      </c>
    </row>
    <row r="946" spans="1:7" s="110" customFormat="1" ht="12" hidden="1">
      <c r="A946" s="63" t="s">
        <v>378</v>
      </c>
      <c r="B946" s="28"/>
      <c r="C946" s="29"/>
      <c r="D946" s="29"/>
      <c r="E946" s="1"/>
      <c r="F946" s="29" t="s">
        <v>376</v>
      </c>
      <c r="G946" s="64">
        <f>'прил 9'!R167</f>
        <v>0</v>
      </c>
    </row>
    <row r="947" spans="1:7" s="110" customFormat="1" ht="12" hidden="1">
      <c r="A947" s="63" t="s">
        <v>379</v>
      </c>
      <c r="B947" s="28"/>
      <c r="C947" s="29"/>
      <c r="D947" s="29"/>
      <c r="E947" s="1"/>
      <c r="F947" s="29" t="s">
        <v>377</v>
      </c>
      <c r="G947" s="64">
        <f>'прил 9'!R168</f>
        <v>0</v>
      </c>
    </row>
    <row r="948" spans="1:7" s="110" customFormat="1" ht="12" hidden="1">
      <c r="A948" s="63" t="s">
        <v>36</v>
      </c>
      <c r="B948" s="28"/>
      <c r="C948" s="29"/>
      <c r="D948" s="29"/>
      <c r="E948" s="1"/>
      <c r="F948" s="29" t="s">
        <v>173</v>
      </c>
      <c r="G948" s="64"/>
    </row>
    <row r="949" spans="1:7" s="118" customFormat="1">
      <c r="A949" s="108" t="s">
        <v>2</v>
      </c>
      <c r="B949" s="22" t="s">
        <v>1</v>
      </c>
      <c r="C949" s="23" t="s">
        <v>114</v>
      </c>
      <c r="D949" s="23" t="s">
        <v>326</v>
      </c>
      <c r="E949" s="24" t="s">
        <v>327</v>
      </c>
      <c r="F949" s="23"/>
      <c r="G949" s="84">
        <f t="shared" ref="G949:G951" si="289">G950</f>
        <v>300</v>
      </c>
    </row>
    <row r="950" spans="1:7" s="99" customFormat="1">
      <c r="A950" s="79" t="s">
        <v>4</v>
      </c>
      <c r="B950" s="28" t="s">
        <v>1</v>
      </c>
      <c r="C950" s="29" t="s">
        <v>114</v>
      </c>
      <c r="D950" s="29" t="s">
        <v>326</v>
      </c>
      <c r="E950" s="1" t="s">
        <v>3</v>
      </c>
      <c r="F950" s="29"/>
      <c r="G950" s="64">
        <f t="shared" si="289"/>
        <v>300</v>
      </c>
    </row>
    <row r="951" spans="1:7" s="101" customFormat="1" ht="12">
      <c r="A951" s="20" t="s">
        <v>136</v>
      </c>
      <c r="B951" s="28"/>
      <c r="C951" s="29"/>
      <c r="D951" s="29"/>
      <c r="E951" s="1"/>
      <c r="F951" s="29" t="s">
        <v>137</v>
      </c>
      <c r="G951" s="64">
        <f t="shared" si="289"/>
        <v>300</v>
      </c>
    </row>
    <row r="952" spans="1:7" s="101" customFormat="1" ht="12">
      <c r="A952" s="20" t="s">
        <v>6</v>
      </c>
      <c r="B952" s="28"/>
      <c r="C952" s="29"/>
      <c r="D952" s="29"/>
      <c r="E952" s="1"/>
      <c r="F952" s="29" t="s">
        <v>5</v>
      </c>
      <c r="G952" s="64">
        <f>'прил 9'!R179</f>
        <v>300</v>
      </c>
    </row>
    <row r="953" spans="1:7" s="118" customFormat="1">
      <c r="A953" s="108" t="s">
        <v>408</v>
      </c>
      <c r="B953" s="22" t="s">
        <v>156</v>
      </c>
      <c r="C953" s="23" t="s">
        <v>114</v>
      </c>
      <c r="D953" s="23" t="s">
        <v>326</v>
      </c>
      <c r="E953" s="24" t="s">
        <v>327</v>
      </c>
      <c r="F953" s="23"/>
      <c r="G953" s="84">
        <f t="shared" ref="G953:G955" si="290">G954</f>
        <v>350</v>
      </c>
    </row>
    <row r="954" spans="1:7" s="99" customFormat="1">
      <c r="A954" s="79" t="s">
        <v>157</v>
      </c>
      <c r="B954" s="28" t="s">
        <v>156</v>
      </c>
      <c r="C954" s="29" t="s">
        <v>114</v>
      </c>
      <c r="D954" s="29" t="s">
        <v>326</v>
      </c>
      <c r="E954" s="1" t="s">
        <v>333</v>
      </c>
      <c r="F954" s="29"/>
      <c r="G954" s="64">
        <f t="shared" si="290"/>
        <v>350</v>
      </c>
    </row>
    <row r="955" spans="1:7" s="101" customFormat="1" ht="12">
      <c r="A955" s="20" t="s">
        <v>136</v>
      </c>
      <c r="B955" s="28"/>
      <c r="C955" s="29"/>
      <c r="D955" s="29"/>
      <c r="E955" s="1"/>
      <c r="F955" s="29" t="s">
        <v>137</v>
      </c>
      <c r="G955" s="64">
        <f t="shared" si="290"/>
        <v>350</v>
      </c>
    </row>
    <row r="956" spans="1:7" s="101" customFormat="1" ht="12">
      <c r="A956" s="20" t="s">
        <v>158</v>
      </c>
      <c r="B956" s="28"/>
      <c r="C956" s="29"/>
      <c r="D956" s="29"/>
      <c r="E956" s="1"/>
      <c r="F956" s="29" t="s">
        <v>159</v>
      </c>
      <c r="G956" s="64">
        <f>'прил 9'!R184</f>
        <v>350</v>
      </c>
    </row>
    <row r="957" spans="1:7" s="118" customFormat="1">
      <c r="A957" s="108" t="s">
        <v>158</v>
      </c>
      <c r="B957" s="22" t="s">
        <v>184</v>
      </c>
      <c r="C957" s="23" t="s">
        <v>114</v>
      </c>
      <c r="D957" s="23" t="s">
        <v>326</v>
      </c>
      <c r="E957" s="24" t="s">
        <v>327</v>
      </c>
      <c r="F957" s="23"/>
      <c r="G957" s="84">
        <f t="shared" ref="G957:G960" si="291">G958</f>
        <v>3500</v>
      </c>
    </row>
    <row r="958" spans="1:7" s="99" customFormat="1" ht="24">
      <c r="A958" s="79" t="s">
        <v>337</v>
      </c>
      <c r="B958" s="28" t="s">
        <v>184</v>
      </c>
      <c r="C958" s="29" t="s">
        <v>114</v>
      </c>
      <c r="D958" s="29" t="s">
        <v>326</v>
      </c>
      <c r="E958" s="1" t="s">
        <v>338</v>
      </c>
      <c r="F958" s="29"/>
      <c r="G958" s="64">
        <f t="shared" si="291"/>
        <v>3500</v>
      </c>
    </row>
    <row r="959" spans="1:7" s="101" customFormat="1" ht="12">
      <c r="A959" s="20" t="s">
        <v>136</v>
      </c>
      <c r="B959" s="28"/>
      <c r="C959" s="29"/>
      <c r="D959" s="29"/>
      <c r="E959" s="1"/>
      <c r="F959" s="29" t="s">
        <v>137</v>
      </c>
      <c r="G959" s="64">
        <f t="shared" si="291"/>
        <v>3500</v>
      </c>
    </row>
    <row r="960" spans="1:7" s="101" customFormat="1" ht="12">
      <c r="A960" s="20" t="s">
        <v>158</v>
      </c>
      <c r="B960" s="28"/>
      <c r="C960" s="29"/>
      <c r="D960" s="29"/>
      <c r="E960" s="1"/>
      <c r="F960" s="29" t="s">
        <v>159</v>
      </c>
      <c r="G960" s="64">
        <f t="shared" si="291"/>
        <v>3500</v>
      </c>
    </row>
    <row r="961" spans="1:7" s="110" customFormat="1" ht="12" hidden="1">
      <c r="A961" s="63" t="s">
        <v>593</v>
      </c>
      <c r="B961" s="28"/>
      <c r="C961" s="29"/>
      <c r="D961" s="29"/>
      <c r="E961" s="1"/>
      <c r="F961" s="29"/>
      <c r="G961" s="64">
        <f>'прил 9'!R269</f>
        <v>3500</v>
      </c>
    </row>
    <row r="962" spans="1:7" s="118" customFormat="1" hidden="1">
      <c r="A962" s="23"/>
      <c r="B962" s="22" t="s">
        <v>186</v>
      </c>
      <c r="C962" s="23" t="s">
        <v>114</v>
      </c>
      <c r="D962" s="23" t="s">
        <v>326</v>
      </c>
      <c r="E962" s="24" t="s">
        <v>327</v>
      </c>
      <c r="F962" s="23"/>
      <c r="G962" s="84"/>
    </row>
    <row r="963" spans="1:7" s="99" customFormat="1" hidden="1">
      <c r="A963" s="156"/>
      <c r="B963" s="28"/>
      <c r="C963" s="29"/>
      <c r="D963" s="29"/>
      <c r="E963" s="1"/>
      <c r="F963" s="29"/>
      <c r="G963" s="64"/>
    </row>
    <row r="964" spans="1:7" s="118" customFormat="1" hidden="1">
      <c r="A964" s="108" t="s">
        <v>187</v>
      </c>
      <c r="B964" s="22" t="s">
        <v>188</v>
      </c>
      <c r="C964" s="23" t="s">
        <v>114</v>
      </c>
      <c r="D964" s="23" t="s">
        <v>326</v>
      </c>
      <c r="E964" s="24" t="s">
        <v>327</v>
      </c>
      <c r="F964" s="23"/>
      <c r="G964" s="84">
        <f t="shared" ref="G964:G965" si="292">G965</f>
        <v>0</v>
      </c>
    </row>
    <row r="965" spans="1:7" s="99" customFormat="1" hidden="1">
      <c r="A965" s="79" t="s">
        <v>334</v>
      </c>
      <c r="B965" s="28" t="s">
        <v>188</v>
      </c>
      <c r="C965" s="29" t="s">
        <v>114</v>
      </c>
      <c r="D965" s="29" t="s">
        <v>326</v>
      </c>
      <c r="E965" s="1" t="s">
        <v>335</v>
      </c>
      <c r="F965" s="29"/>
      <c r="G965" s="64">
        <f t="shared" si="292"/>
        <v>0</v>
      </c>
    </row>
    <row r="966" spans="1:7" s="101" customFormat="1" ht="12" hidden="1">
      <c r="A966" s="20" t="s">
        <v>136</v>
      </c>
      <c r="B966" s="28"/>
      <c r="C966" s="29"/>
      <c r="D966" s="29"/>
      <c r="E966" s="1"/>
      <c r="F966" s="29" t="s">
        <v>137</v>
      </c>
      <c r="G966" s="64">
        <f t="shared" ref="G966" si="293">SUM(G967:G968)</f>
        <v>0</v>
      </c>
    </row>
    <row r="967" spans="1:7" s="101" customFormat="1" ht="12" hidden="1">
      <c r="A967" s="20" t="s">
        <v>187</v>
      </c>
      <c r="B967" s="28"/>
      <c r="C967" s="29"/>
      <c r="D967" s="29"/>
      <c r="E967" s="1"/>
      <c r="F967" s="29" t="s">
        <v>212</v>
      </c>
      <c r="G967" s="64">
        <f>'прил 9'!R273</f>
        <v>0</v>
      </c>
    </row>
    <row r="968" spans="1:7" s="101" customFormat="1" ht="12" hidden="1">
      <c r="A968" s="20" t="s">
        <v>138</v>
      </c>
      <c r="B968" s="28"/>
      <c r="C968" s="29"/>
      <c r="D968" s="29"/>
      <c r="E968" s="1"/>
      <c r="F968" s="29" t="s">
        <v>139</v>
      </c>
      <c r="G968" s="64">
        <f>'прил 9'!R274</f>
        <v>0</v>
      </c>
    </row>
    <row r="969" spans="1:7" s="118" customFormat="1">
      <c r="A969" s="108" t="s">
        <v>17</v>
      </c>
      <c r="B969" s="22" t="s">
        <v>16</v>
      </c>
      <c r="C969" s="23" t="s">
        <v>114</v>
      </c>
      <c r="D969" s="23" t="s">
        <v>326</v>
      </c>
      <c r="E969" s="24" t="s">
        <v>327</v>
      </c>
      <c r="F969" s="23"/>
      <c r="G969" s="84">
        <f t="shared" ref="G969" si="294">G970</f>
        <v>14.4</v>
      </c>
    </row>
    <row r="970" spans="1:7" s="101" customFormat="1" ht="24">
      <c r="A970" s="79" t="s">
        <v>19</v>
      </c>
      <c r="B970" s="28" t="s">
        <v>16</v>
      </c>
      <c r="C970" s="29" t="s">
        <v>114</v>
      </c>
      <c r="D970" s="29" t="s">
        <v>326</v>
      </c>
      <c r="E970" s="1" t="s">
        <v>18</v>
      </c>
      <c r="F970" s="29"/>
      <c r="G970" s="64">
        <f t="shared" ref="G970:G972" si="295">G971</f>
        <v>14.4</v>
      </c>
    </row>
    <row r="971" spans="1:7" s="101" customFormat="1" ht="12">
      <c r="A971" s="20" t="s">
        <v>132</v>
      </c>
      <c r="B971" s="28"/>
      <c r="C971" s="29"/>
      <c r="D971" s="29"/>
      <c r="E971" s="1"/>
      <c r="F971" s="29" t="s">
        <v>133</v>
      </c>
      <c r="G971" s="64">
        <f t="shared" si="295"/>
        <v>14.4</v>
      </c>
    </row>
    <row r="972" spans="1:7" s="101" customFormat="1" ht="24">
      <c r="A972" s="20" t="s">
        <v>134</v>
      </c>
      <c r="B972" s="28"/>
      <c r="C972" s="29"/>
      <c r="D972" s="29"/>
      <c r="E972" s="1"/>
      <c r="F972" s="29" t="s">
        <v>135</v>
      </c>
      <c r="G972" s="64">
        <f t="shared" si="295"/>
        <v>14.4</v>
      </c>
    </row>
    <row r="973" spans="1:7" s="110" customFormat="1" ht="12" hidden="1">
      <c r="A973" s="66" t="s">
        <v>740</v>
      </c>
      <c r="B973" s="28"/>
      <c r="C973" s="29"/>
      <c r="D973" s="29"/>
      <c r="E973" s="1"/>
      <c r="F973" s="29" t="s">
        <v>373</v>
      </c>
      <c r="G973" s="64">
        <f>'прил 9'!R133</f>
        <v>14.4</v>
      </c>
    </row>
    <row r="974" spans="1:7" s="118" customFormat="1" hidden="1">
      <c r="A974" s="108" t="s">
        <v>457</v>
      </c>
      <c r="B974" s="22" t="s">
        <v>456</v>
      </c>
      <c r="C974" s="23" t="s">
        <v>114</v>
      </c>
      <c r="D974" s="23" t="s">
        <v>326</v>
      </c>
      <c r="E974" s="24" t="s">
        <v>327</v>
      </c>
      <c r="F974" s="23"/>
      <c r="G974" s="84"/>
    </row>
    <row r="975" spans="1:7" s="118" customFormat="1" ht="24" hidden="1">
      <c r="A975" s="108" t="s">
        <v>459</v>
      </c>
      <c r="B975" s="22" t="s">
        <v>458</v>
      </c>
      <c r="C975" s="23" t="s">
        <v>114</v>
      </c>
      <c r="D975" s="23" t="s">
        <v>326</v>
      </c>
      <c r="E975" s="24" t="s">
        <v>327</v>
      </c>
      <c r="F975" s="23"/>
      <c r="G975" s="84"/>
    </row>
    <row r="976" spans="1:7" s="118" customFormat="1" hidden="1">
      <c r="A976" s="108" t="s">
        <v>460</v>
      </c>
      <c r="B976" s="22" t="s">
        <v>280</v>
      </c>
      <c r="C976" s="23" t="s">
        <v>114</v>
      </c>
      <c r="D976" s="23" t="s">
        <v>326</v>
      </c>
      <c r="E976" s="24" t="s">
        <v>327</v>
      </c>
      <c r="F976" s="23"/>
      <c r="G976" s="84"/>
    </row>
    <row r="977" spans="1:7" s="118" customFormat="1" hidden="1">
      <c r="A977" s="108" t="s">
        <v>462</v>
      </c>
      <c r="B977" s="22" t="s">
        <v>461</v>
      </c>
      <c r="C977" s="23" t="s">
        <v>114</v>
      </c>
      <c r="D977" s="23" t="s">
        <v>326</v>
      </c>
      <c r="E977" s="24" t="s">
        <v>327</v>
      </c>
      <c r="F977" s="23"/>
      <c r="G977" s="84"/>
    </row>
    <row r="978" spans="1:7" s="118" customFormat="1">
      <c r="A978" s="108" t="s">
        <v>409</v>
      </c>
      <c r="B978" s="22" t="s">
        <v>463</v>
      </c>
      <c r="C978" s="23" t="s">
        <v>114</v>
      </c>
      <c r="D978" s="23" t="s">
        <v>326</v>
      </c>
      <c r="E978" s="24" t="s">
        <v>327</v>
      </c>
      <c r="F978" s="23"/>
      <c r="G978" s="84">
        <f t="shared" ref="G978:G981" si="296">G979</f>
        <v>299.89999999999998</v>
      </c>
    </row>
    <row r="979" spans="1:7" s="99" customFormat="1" ht="48">
      <c r="A979" s="130" t="s">
        <v>31</v>
      </c>
      <c r="B979" s="28" t="s">
        <v>463</v>
      </c>
      <c r="C979" s="29" t="s">
        <v>114</v>
      </c>
      <c r="D979" s="29" t="s">
        <v>326</v>
      </c>
      <c r="E979" s="1" t="s">
        <v>32</v>
      </c>
      <c r="F979" s="29"/>
      <c r="G979" s="64">
        <f t="shared" si="296"/>
        <v>299.89999999999998</v>
      </c>
    </row>
    <row r="980" spans="1:7" s="101" customFormat="1" ht="24">
      <c r="A980" s="20" t="s">
        <v>177</v>
      </c>
      <c r="B980" s="28"/>
      <c r="C980" s="29"/>
      <c r="D980" s="29"/>
      <c r="E980" s="1"/>
      <c r="F980" s="29" t="s">
        <v>178</v>
      </c>
      <c r="G980" s="64">
        <f t="shared" si="296"/>
        <v>299.89999999999998</v>
      </c>
    </row>
    <row r="981" spans="1:7" s="101" customFormat="1" ht="12">
      <c r="A981" s="20" t="s">
        <v>179</v>
      </c>
      <c r="B981" s="28"/>
      <c r="C981" s="29"/>
      <c r="D981" s="29"/>
      <c r="E981" s="1"/>
      <c r="F981" s="29" t="s">
        <v>180</v>
      </c>
      <c r="G981" s="64">
        <f t="shared" si="296"/>
        <v>299.89999999999998</v>
      </c>
    </row>
    <row r="982" spans="1:7" s="110" customFormat="1" ht="12" hidden="1">
      <c r="A982" s="20" t="s">
        <v>289</v>
      </c>
      <c r="B982" s="28"/>
      <c r="C982" s="29"/>
      <c r="D982" s="29"/>
      <c r="E982" s="1"/>
      <c r="F982" s="29" t="s">
        <v>290</v>
      </c>
      <c r="G982" s="64">
        <f>'прил 9'!R801</f>
        <v>299.89999999999998</v>
      </c>
    </row>
    <row r="983" spans="1:7" s="118" customFormat="1" hidden="1">
      <c r="A983" s="108" t="s">
        <v>465</v>
      </c>
      <c r="B983" s="22" t="s">
        <v>464</v>
      </c>
      <c r="C983" s="23" t="s">
        <v>114</v>
      </c>
      <c r="D983" s="23" t="s">
        <v>326</v>
      </c>
      <c r="E983" s="24" t="s">
        <v>327</v>
      </c>
      <c r="F983" s="23"/>
      <c r="G983" s="84"/>
    </row>
    <row r="984" spans="1:7" s="118" customFormat="1" hidden="1">
      <c r="A984" s="108" t="s">
        <v>467</v>
      </c>
      <c r="B984" s="22" t="s">
        <v>466</v>
      </c>
      <c r="C984" s="23" t="s">
        <v>114</v>
      </c>
      <c r="D984" s="23" t="s">
        <v>326</v>
      </c>
      <c r="E984" s="24" t="s">
        <v>327</v>
      </c>
      <c r="F984" s="23"/>
      <c r="G984" s="84"/>
    </row>
    <row r="985" spans="1:7" s="118" customFormat="1" hidden="1">
      <c r="A985" s="108" t="s">
        <v>469</v>
      </c>
      <c r="B985" s="22" t="s">
        <v>468</v>
      </c>
      <c r="C985" s="23" t="s">
        <v>114</v>
      </c>
      <c r="D985" s="23" t="s">
        <v>326</v>
      </c>
      <c r="E985" s="24" t="s">
        <v>327</v>
      </c>
      <c r="F985" s="23"/>
      <c r="G985" s="84"/>
    </row>
    <row r="986" spans="1:7" s="118" customFormat="1" ht="24" hidden="1">
      <c r="A986" s="108" t="s">
        <v>57</v>
      </c>
      <c r="B986" s="22" t="s">
        <v>61</v>
      </c>
      <c r="C986" s="23" t="s">
        <v>114</v>
      </c>
      <c r="D986" s="23" t="s">
        <v>326</v>
      </c>
      <c r="E986" s="24" t="s">
        <v>327</v>
      </c>
      <c r="F986" s="23"/>
      <c r="G986" s="84"/>
    </row>
    <row r="987" spans="1:7" s="162" customFormat="1" ht="12" hidden="1">
      <c r="A987" s="20" t="s">
        <v>58</v>
      </c>
      <c r="B987" s="28" t="s">
        <v>61</v>
      </c>
      <c r="C987" s="29" t="s">
        <v>114</v>
      </c>
      <c r="D987" s="29" t="s">
        <v>326</v>
      </c>
      <c r="E987" s="1" t="s">
        <v>59</v>
      </c>
      <c r="F987" s="29"/>
      <c r="G987" s="64"/>
    </row>
    <row r="988" spans="1:7" s="118" customFormat="1">
      <c r="A988" s="108" t="s">
        <v>208</v>
      </c>
      <c r="B988" s="22" t="s">
        <v>209</v>
      </c>
      <c r="C988" s="23" t="s">
        <v>114</v>
      </c>
      <c r="D988" s="23" t="s">
        <v>326</v>
      </c>
      <c r="E988" s="24" t="s">
        <v>327</v>
      </c>
      <c r="F988" s="23"/>
      <c r="G988" s="84">
        <f t="shared" ref="G988" si="297">G989+G1027</f>
        <v>28947.399999999994</v>
      </c>
    </row>
    <row r="989" spans="1:7" s="118" customFormat="1">
      <c r="A989" s="108" t="s">
        <v>210</v>
      </c>
      <c r="B989" s="22" t="s">
        <v>209</v>
      </c>
      <c r="C989" s="23" t="s">
        <v>129</v>
      </c>
      <c r="D989" s="23" t="s">
        <v>326</v>
      </c>
      <c r="E989" s="24" t="s">
        <v>327</v>
      </c>
      <c r="F989" s="23"/>
      <c r="G989" s="84">
        <f t="shared" ref="G989" si="298">G990+G997+G1004+G1009+G1019+G1024</f>
        <v>4876.1000000000004</v>
      </c>
    </row>
    <row r="990" spans="1:7" ht="24">
      <c r="A990" s="163" t="s">
        <v>302</v>
      </c>
      <c r="B990" s="28" t="s">
        <v>209</v>
      </c>
      <c r="C990" s="29" t="s">
        <v>129</v>
      </c>
      <c r="D990" s="29" t="s">
        <v>326</v>
      </c>
      <c r="E990" s="1" t="s">
        <v>358</v>
      </c>
      <c r="F990" s="29"/>
      <c r="G990" s="64">
        <f t="shared" ref="G990" si="299">G991+G994</f>
        <v>4300</v>
      </c>
    </row>
    <row r="991" spans="1:7" s="101" customFormat="1" ht="12">
      <c r="A991" s="20" t="s">
        <v>132</v>
      </c>
      <c r="B991" s="28"/>
      <c r="C991" s="29"/>
      <c r="D991" s="29"/>
      <c r="E991" s="1"/>
      <c r="F991" s="29" t="s">
        <v>133</v>
      </c>
      <c r="G991" s="64">
        <f t="shared" ref="G991:G992" si="300">G992</f>
        <v>63.6</v>
      </c>
    </row>
    <row r="992" spans="1:7" s="101" customFormat="1" ht="24">
      <c r="A992" s="20" t="s">
        <v>134</v>
      </c>
      <c r="B992" s="28"/>
      <c r="C992" s="29"/>
      <c r="D992" s="29"/>
      <c r="E992" s="1"/>
      <c r="F992" s="29" t="s">
        <v>135</v>
      </c>
      <c r="G992" s="64">
        <f t="shared" si="300"/>
        <v>63.6</v>
      </c>
    </row>
    <row r="993" spans="1:7" s="110" customFormat="1" ht="12" hidden="1">
      <c r="A993" s="63" t="s">
        <v>52</v>
      </c>
      <c r="B993" s="28"/>
      <c r="C993" s="29"/>
      <c r="D993" s="29"/>
      <c r="E993" s="1"/>
      <c r="F993" s="29" t="s">
        <v>373</v>
      </c>
      <c r="G993" s="64">
        <f>'прил 9'!R1185</f>
        <v>63.6</v>
      </c>
    </row>
    <row r="994" spans="1:7" s="101" customFormat="1" ht="12">
      <c r="A994" s="20" t="s">
        <v>165</v>
      </c>
      <c r="B994" s="28"/>
      <c r="C994" s="29"/>
      <c r="D994" s="29"/>
      <c r="E994" s="1"/>
      <c r="F994" s="29" t="s">
        <v>215</v>
      </c>
      <c r="G994" s="64">
        <f t="shared" ref="G994:G995" si="301">G995</f>
        <v>4236.3999999999996</v>
      </c>
    </row>
    <row r="995" spans="1:7" s="101" customFormat="1" ht="12">
      <c r="A995" s="20" t="s">
        <v>166</v>
      </c>
      <c r="B995" s="28"/>
      <c r="C995" s="29"/>
      <c r="D995" s="29"/>
      <c r="E995" s="1"/>
      <c r="F995" s="29" t="s">
        <v>481</v>
      </c>
      <c r="G995" s="64">
        <f t="shared" si="301"/>
        <v>4236.3999999999996</v>
      </c>
    </row>
    <row r="996" spans="1:7" s="110" customFormat="1" ht="12" hidden="1">
      <c r="A996" s="63" t="s">
        <v>99</v>
      </c>
      <c r="B996" s="28"/>
      <c r="C996" s="29"/>
      <c r="D996" s="29"/>
      <c r="E996" s="1"/>
      <c r="F996" s="29" t="s">
        <v>174</v>
      </c>
      <c r="G996" s="64">
        <f>'прил 9'!R1188</f>
        <v>4236.3999999999996</v>
      </c>
    </row>
    <row r="997" spans="1:7" ht="24">
      <c r="A997" s="163" t="s">
        <v>303</v>
      </c>
      <c r="B997" s="28" t="s">
        <v>209</v>
      </c>
      <c r="C997" s="29" t="s">
        <v>129</v>
      </c>
      <c r="D997" s="29" t="s">
        <v>326</v>
      </c>
      <c r="E997" s="1" t="s">
        <v>359</v>
      </c>
      <c r="F997" s="29"/>
      <c r="G997" s="64">
        <f t="shared" ref="G997" si="302">G998+G1001</f>
        <v>159.6</v>
      </c>
    </row>
    <row r="998" spans="1:7" s="101" customFormat="1" ht="12" hidden="1">
      <c r="A998" s="20" t="s">
        <v>132</v>
      </c>
      <c r="B998" s="28"/>
      <c r="C998" s="29"/>
      <c r="D998" s="29"/>
      <c r="E998" s="1"/>
      <c r="F998" s="29" t="s">
        <v>133</v>
      </c>
      <c r="G998" s="64">
        <f t="shared" ref="G998:G999" si="303">G999</f>
        <v>0</v>
      </c>
    </row>
    <row r="999" spans="1:7" s="101" customFormat="1" ht="24" hidden="1">
      <c r="A999" s="20" t="s">
        <v>134</v>
      </c>
      <c r="B999" s="28"/>
      <c r="C999" s="29"/>
      <c r="D999" s="29"/>
      <c r="E999" s="1"/>
      <c r="F999" s="29" t="s">
        <v>135</v>
      </c>
      <c r="G999" s="64">
        <f t="shared" si="303"/>
        <v>0</v>
      </c>
    </row>
    <row r="1000" spans="1:7" s="110" customFormat="1" ht="12" hidden="1">
      <c r="A1000" s="63" t="s">
        <v>52</v>
      </c>
      <c r="B1000" s="28"/>
      <c r="C1000" s="29"/>
      <c r="D1000" s="29"/>
      <c r="E1000" s="1"/>
      <c r="F1000" s="29" t="s">
        <v>373</v>
      </c>
      <c r="G1000" s="64">
        <f>'прил 9'!R1198</f>
        <v>0</v>
      </c>
    </row>
    <row r="1001" spans="1:7" s="101" customFormat="1" ht="12">
      <c r="A1001" s="20" t="s">
        <v>165</v>
      </c>
      <c r="B1001" s="28"/>
      <c r="C1001" s="29"/>
      <c r="D1001" s="29"/>
      <c r="E1001" s="1"/>
      <c r="F1001" s="29" t="s">
        <v>215</v>
      </c>
      <c r="G1001" s="64">
        <f t="shared" ref="G1001:G1002" si="304">G1002</f>
        <v>159.6</v>
      </c>
    </row>
    <row r="1002" spans="1:7" s="101" customFormat="1" ht="12">
      <c r="A1002" s="20" t="s">
        <v>166</v>
      </c>
      <c r="B1002" s="28"/>
      <c r="C1002" s="29"/>
      <c r="D1002" s="29"/>
      <c r="E1002" s="1"/>
      <c r="F1002" s="29" t="s">
        <v>481</v>
      </c>
      <c r="G1002" s="64">
        <f t="shared" si="304"/>
        <v>159.6</v>
      </c>
    </row>
    <row r="1003" spans="1:7" s="110" customFormat="1" ht="12" hidden="1">
      <c r="A1003" s="63" t="s">
        <v>99</v>
      </c>
      <c r="B1003" s="28"/>
      <c r="C1003" s="29"/>
      <c r="D1003" s="29"/>
      <c r="E1003" s="1"/>
      <c r="F1003" s="29" t="s">
        <v>174</v>
      </c>
      <c r="G1003" s="64">
        <f>'прил 9'!R1201</f>
        <v>159.6</v>
      </c>
    </row>
    <row r="1004" spans="1:7" hidden="1">
      <c r="A1004" s="163" t="s">
        <v>305</v>
      </c>
      <c r="B1004" s="28" t="s">
        <v>209</v>
      </c>
      <c r="C1004" s="29" t="s">
        <v>129</v>
      </c>
      <c r="D1004" s="29" t="s">
        <v>326</v>
      </c>
      <c r="E1004" s="1" t="s">
        <v>361</v>
      </c>
      <c r="F1004" s="29"/>
      <c r="G1004" s="64">
        <f t="shared" ref="G1004" si="305">G1005</f>
        <v>0</v>
      </c>
    </row>
    <row r="1005" spans="1:7" s="101" customFormat="1" ht="12" hidden="1">
      <c r="A1005" s="20" t="s">
        <v>165</v>
      </c>
      <c r="B1005" s="28"/>
      <c r="C1005" s="29"/>
      <c r="D1005" s="29"/>
      <c r="E1005" s="1"/>
      <c r="F1005" s="29" t="s">
        <v>215</v>
      </c>
      <c r="G1005" s="64">
        <f t="shared" ref="G1005" si="306">G1006+G1008</f>
        <v>0</v>
      </c>
    </row>
    <row r="1006" spans="1:7" s="101" customFormat="1" ht="12" hidden="1">
      <c r="A1006" s="20" t="s">
        <v>166</v>
      </c>
      <c r="B1006" s="28"/>
      <c r="C1006" s="29"/>
      <c r="D1006" s="29"/>
      <c r="E1006" s="1"/>
      <c r="F1006" s="29" t="s">
        <v>481</v>
      </c>
      <c r="G1006" s="64">
        <f t="shared" ref="G1006" si="307">G1007</f>
        <v>0</v>
      </c>
    </row>
    <row r="1007" spans="1:7" s="110" customFormat="1" ht="24" hidden="1">
      <c r="A1007" s="63" t="s">
        <v>594</v>
      </c>
      <c r="B1007" s="28"/>
      <c r="C1007" s="29"/>
      <c r="D1007" s="29"/>
      <c r="E1007" s="1"/>
      <c r="F1007" s="29" t="s">
        <v>515</v>
      </c>
      <c r="G1007" s="64">
        <f>'прил 9'!R1208</f>
        <v>0</v>
      </c>
    </row>
    <row r="1008" spans="1:7" s="101" customFormat="1" ht="12" hidden="1">
      <c r="A1008" s="20" t="s">
        <v>167</v>
      </c>
      <c r="B1008" s="28"/>
      <c r="C1008" s="29"/>
      <c r="D1008" s="29"/>
      <c r="E1008" s="1"/>
      <c r="F1008" s="29" t="s">
        <v>570</v>
      </c>
      <c r="G1008" s="64">
        <f>'прил 9'!R1209</f>
        <v>0</v>
      </c>
    </row>
    <row r="1009" spans="1:7">
      <c r="A1009" s="163" t="s">
        <v>306</v>
      </c>
      <c r="B1009" s="28" t="s">
        <v>209</v>
      </c>
      <c r="C1009" s="29" t="s">
        <v>129</v>
      </c>
      <c r="D1009" s="29" t="s">
        <v>326</v>
      </c>
      <c r="E1009" s="1" t="s">
        <v>362</v>
      </c>
      <c r="F1009" s="29"/>
      <c r="G1009" s="64">
        <f t="shared" ref="G1009:G1010" si="308">G1010</f>
        <v>256.5</v>
      </c>
    </row>
    <row r="1010" spans="1:7" s="101" customFormat="1" ht="12">
      <c r="A1010" s="20" t="s">
        <v>165</v>
      </c>
      <c r="B1010" s="28"/>
      <c r="C1010" s="29"/>
      <c r="D1010" s="29"/>
      <c r="E1010" s="1"/>
      <c r="F1010" s="29" t="s">
        <v>215</v>
      </c>
      <c r="G1010" s="64">
        <f t="shared" si="308"/>
        <v>256.5</v>
      </c>
    </row>
    <row r="1011" spans="1:7" s="101" customFormat="1" ht="12">
      <c r="A1011" s="20" t="s">
        <v>166</v>
      </c>
      <c r="B1011" s="28"/>
      <c r="C1011" s="29"/>
      <c r="D1011" s="29"/>
      <c r="E1011" s="1"/>
      <c r="F1011" s="29" t="s">
        <v>481</v>
      </c>
      <c r="G1011" s="64">
        <f t="shared" ref="G1011" si="309">SUM(G1012:G1018)</f>
        <v>256.5</v>
      </c>
    </row>
    <row r="1012" spans="1:7" s="110" customFormat="1" ht="24" hidden="1">
      <c r="A1012" s="63" t="s">
        <v>595</v>
      </c>
      <c r="B1012" s="28"/>
      <c r="C1012" s="29"/>
      <c r="D1012" s="29"/>
      <c r="E1012" s="1"/>
      <c r="F1012" s="29" t="s">
        <v>174</v>
      </c>
      <c r="G1012" s="64">
        <f>'прил 9'!R1215</f>
        <v>60</v>
      </c>
    </row>
    <row r="1013" spans="1:7" s="110" customFormat="1" ht="24" hidden="1">
      <c r="A1013" s="63" t="s">
        <v>596</v>
      </c>
      <c r="B1013" s="28"/>
      <c r="C1013" s="29"/>
      <c r="D1013" s="29"/>
      <c r="E1013" s="1"/>
      <c r="F1013" s="29" t="s">
        <v>515</v>
      </c>
      <c r="G1013" s="64">
        <f>'прил 9'!R1216</f>
        <v>45</v>
      </c>
    </row>
    <row r="1014" spans="1:7" s="110" customFormat="1" ht="12" hidden="1">
      <c r="A1014" s="63" t="s">
        <v>597</v>
      </c>
      <c r="B1014" s="28"/>
      <c r="C1014" s="29"/>
      <c r="D1014" s="29"/>
      <c r="E1014" s="1"/>
      <c r="F1014" s="29" t="s">
        <v>515</v>
      </c>
      <c r="G1014" s="64">
        <f>'прил 9'!R1217</f>
        <v>75.900000000000006</v>
      </c>
    </row>
    <row r="1015" spans="1:7" s="110" customFormat="1" ht="12" hidden="1">
      <c r="A1015" s="63" t="s">
        <v>598</v>
      </c>
      <c r="B1015" s="28"/>
      <c r="C1015" s="29"/>
      <c r="D1015" s="29"/>
      <c r="E1015" s="1"/>
      <c r="F1015" s="29" t="s">
        <v>515</v>
      </c>
      <c r="G1015" s="64">
        <f>'прил 9'!R1218</f>
        <v>3.6</v>
      </c>
    </row>
    <row r="1016" spans="1:7" s="110" customFormat="1" ht="12" hidden="1">
      <c r="A1016" s="63" t="s">
        <v>599</v>
      </c>
      <c r="B1016" s="28"/>
      <c r="C1016" s="29"/>
      <c r="D1016" s="29"/>
      <c r="E1016" s="1"/>
      <c r="F1016" s="29" t="s">
        <v>515</v>
      </c>
      <c r="G1016" s="64">
        <f>'прил 9'!R1219</f>
        <v>42</v>
      </c>
    </row>
    <row r="1017" spans="1:7" s="110" customFormat="1" ht="24" hidden="1">
      <c r="A1017" s="63" t="s">
        <v>600</v>
      </c>
      <c r="B1017" s="28"/>
      <c r="C1017" s="29"/>
      <c r="D1017" s="29"/>
      <c r="E1017" s="1"/>
      <c r="F1017" s="29" t="s">
        <v>515</v>
      </c>
      <c r="G1017" s="64">
        <f>'прил 9'!R1220</f>
        <v>30</v>
      </c>
    </row>
    <row r="1018" spans="1:7" s="110" customFormat="1" ht="12" hidden="1">
      <c r="A1018" s="63" t="s">
        <v>601</v>
      </c>
      <c r="B1018" s="28"/>
      <c r="C1018" s="29"/>
      <c r="D1018" s="29"/>
      <c r="E1018" s="1"/>
      <c r="F1018" s="29" t="s">
        <v>515</v>
      </c>
      <c r="G1018" s="64">
        <f>'прил 9'!R1221</f>
        <v>0</v>
      </c>
    </row>
    <row r="1019" spans="1:7" ht="36" hidden="1">
      <c r="A1019" s="163" t="s">
        <v>315</v>
      </c>
      <c r="B1019" s="28" t="s">
        <v>209</v>
      </c>
      <c r="C1019" s="29" t="s">
        <v>129</v>
      </c>
      <c r="D1019" s="29" t="s">
        <v>326</v>
      </c>
      <c r="E1019" s="1" t="s">
        <v>364</v>
      </c>
      <c r="F1019" s="29"/>
      <c r="G1019" s="64">
        <f t="shared" ref="G1019:G1020" si="310">G1020</f>
        <v>0</v>
      </c>
    </row>
    <row r="1020" spans="1:7" s="101" customFormat="1" ht="12" hidden="1">
      <c r="A1020" s="20" t="s">
        <v>165</v>
      </c>
      <c r="B1020" s="28"/>
      <c r="C1020" s="29"/>
      <c r="D1020" s="29"/>
      <c r="E1020" s="1"/>
      <c r="F1020" s="29" t="s">
        <v>215</v>
      </c>
      <c r="G1020" s="64">
        <f t="shared" si="310"/>
        <v>0</v>
      </c>
    </row>
    <row r="1021" spans="1:7" s="101" customFormat="1" ht="12" hidden="1">
      <c r="A1021" s="20" t="s">
        <v>167</v>
      </c>
      <c r="B1021" s="28"/>
      <c r="C1021" s="29"/>
      <c r="D1021" s="29"/>
      <c r="E1021" s="1"/>
      <c r="F1021" s="29" t="s">
        <v>570</v>
      </c>
      <c r="G1021" s="64">
        <f t="shared" ref="G1021" si="311">SUM(G1022:G1023)</f>
        <v>0</v>
      </c>
    </row>
    <row r="1022" spans="1:7" s="110" customFormat="1" ht="12" hidden="1">
      <c r="A1022" s="63" t="s">
        <v>708</v>
      </c>
      <c r="B1022" s="28"/>
      <c r="C1022" s="29"/>
      <c r="D1022" s="29"/>
      <c r="E1022" s="1"/>
      <c r="F1022" s="29" t="s">
        <v>570</v>
      </c>
      <c r="G1022" s="64">
        <f>'прил 9'!R1228</f>
        <v>0</v>
      </c>
    </row>
    <row r="1023" spans="1:7" s="110" customFormat="1" ht="12" hidden="1">
      <c r="A1023" s="63" t="s">
        <v>709</v>
      </c>
      <c r="B1023" s="28"/>
      <c r="C1023" s="29"/>
      <c r="D1023" s="29"/>
      <c r="E1023" s="1"/>
      <c r="F1023" s="29" t="s">
        <v>570</v>
      </c>
      <c r="G1023" s="64">
        <f>'прил 9'!R1229</f>
        <v>0</v>
      </c>
    </row>
    <row r="1024" spans="1:7">
      <c r="A1024" s="20" t="s">
        <v>410</v>
      </c>
      <c r="B1024" s="28" t="s">
        <v>209</v>
      </c>
      <c r="C1024" s="29" t="s">
        <v>129</v>
      </c>
      <c r="D1024" s="29" t="s">
        <v>326</v>
      </c>
      <c r="E1024" s="1" t="s">
        <v>342</v>
      </c>
      <c r="F1024" s="29"/>
      <c r="G1024" s="64">
        <f t="shared" ref="G1024:G1025" si="312">G1025</f>
        <v>160</v>
      </c>
    </row>
    <row r="1025" spans="1:7" s="101" customFormat="1" ht="12">
      <c r="A1025" s="20" t="s">
        <v>165</v>
      </c>
      <c r="B1025" s="28"/>
      <c r="C1025" s="29"/>
      <c r="D1025" s="29"/>
      <c r="E1025" s="1"/>
      <c r="F1025" s="29" t="s">
        <v>215</v>
      </c>
      <c r="G1025" s="64">
        <f t="shared" si="312"/>
        <v>160</v>
      </c>
    </row>
    <row r="1026" spans="1:7" s="101" customFormat="1" ht="12">
      <c r="A1026" s="20" t="s">
        <v>219</v>
      </c>
      <c r="B1026" s="28"/>
      <c r="C1026" s="29"/>
      <c r="D1026" s="29"/>
      <c r="E1026" s="1"/>
      <c r="F1026" s="29" t="s">
        <v>220</v>
      </c>
      <c r="G1026" s="64">
        <f>'прил 9'!R365</f>
        <v>160</v>
      </c>
    </row>
    <row r="1027" spans="1:7" s="118" customFormat="1">
      <c r="A1027" s="108" t="s">
        <v>213</v>
      </c>
      <c r="B1027" s="22" t="s">
        <v>209</v>
      </c>
      <c r="C1027" s="23" t="s">
        <v>131</v>
      </c>
      <c r="D1027" s="23" t="s">
        <v>326</v>
      </c>
      <c r="E1027" s="24" t="s">
        <v>327</v>
      </c>
      <c r="F1027" s="23"/>
      <c r="G1027" s="84">
        <f>G1040+G1047+G1028+G1034+G1054</f>
        <v>24071.299999999996</v>
      </c>
    </row>
    <row r="1028" spans="1:7" ht="24">
      <c r="A1028" s="163" t="s">
        <v>713</v>
      </c>
      <c r="B1028" s="28" t="s">
        <v>209</v>
      </c>
      <c r="C1028" s="29" t="s">
        <v>131</v>
      </c>
      <c r="D1028" s="29" t="s">
        <v>326</v>
      </c>
      <c r="E1028" s="1" t="s">
        <v>27</v>
      </c>
      <c r="F1028" s="29"/>
      <c r="G1028" s="64">
        <f t="shared" ref="G1028:G1030" si="313">G1029</f>
        <v>2024.3</v>
      </c>
    </row>
    <row r="1029" spans="1:7" s="101" customFormat="1" ht="24">
      <c r="A1029" s="20" t="s">
        <v>232</v>
      </c>
      <c r="B1029" s="28"/>
      <c r="C1029" s="29"/>
      <c r="D1029" s="29"/>
      <c r="E1029" s="1"/>
      <c r="F1029" s="29" t="s">
        <v>233</v>
      </c>
      <c r="G1029" s="64">
        <f t="shared" si="313"/>
        <v>2024.3</v>
      </c>
    </row>
    <row r="1030" spans="1:7" s="101" customFormat="1" ht="12">
      <c r="A1030" s="20" t="s">
        <v>234</v>
      </c>
      <c r="B1030" s="145"/>
      <c r="C1030" s="146"/>
      <c r="D1030" s="146"/>
      <c r="E1030" s="147"/>
      <c r="F1030" s="29" t="s">
        <v>235</v>
      </c>
      <c r="G1030" s="64">
        <f t="shared" si="313"/>
        <v>2024.3</v>
      </c>
    </row>
    <row r="1031" spans="1:7" s="110" customFormat="1" ht="22.5" hidden="1" customHeight="1">
      <c r="A1031" s="20" t="s">
        <v>746</v>
      </c>
      <c r="B1031" s="28"/>
      <c r="C1031" s="29"/>
      <c r="D1031" s="29"/>
      <c r="E1031" s="1"/>
      <c r="F1031" s="29" t="s">
        <v>745</v>
      </c>
      <c r="G1031" s="64">
        <f t="shared" ref="G1031" si="314">SUM(G1032:G1033)</f>
        <v>2024.3</v>
      </c>
    </row>
    <row r="1032" spans="1:7" s="124" customFormat="1" ht="12" hidden="1">
      <c r="A1032" s="63" t="s">
        <v>743</v>
      </c>
      <c r="B1032" s="28"/>
      <c r="C1032" s="29"/>
      <c r="D1032" s="29"/>
      <c r="E1032" s="1"/>
      <c r="F1032" s="29"/>
      <c r="G1032" s="64">
        <f>'прил 9'!R659</f>
        <v>2024.3</v>
      </c>
    </row>
    <row r="1033" spans="1:7" s="124" customFormat="1" ht="12" hidden="1">
      <c r="A1033" s="63" t="s">
        <v>744</v>
      </c>
      <c r="B1033" s="28"/>
      <c r="C1033" s="29"/>
      <c r="D1033" s="29"/>
      <c r="E1033" s="1"/>
      <c r="F1033" s="29"/>
      <c r="G1033" s="64">
        <f>'прил 9'!R660</f>
        <v>0</v>
      </c>
    </row>
    <row r="1034" spans="1:7" ht="36">
      <c r="A1034" s="163" t="s">
        <v>803</v>
      </c>
      <c r="B1034" s="28" t="s">
        <v>209</v>
      </c>
      <c r="C1034" s="29" t="s">
        <v>131</v>
      </c>
      <c r="D1034" s="29" t="s">
        <v>326</v>
      </c>
      <c r="E1034" s="1" t="s">
        <v>804</v>
      </c>
      <c r="F1034" s="29"/>
      <c r="G1034" s="64">
        <f t="shared" ref="G1034:G1036" si="315">G1035</f>
        <v>2751.3</v>
      </c>
    </row>
    <row r="1035" spans="1:7" s="101" customFormat="1" ht="24">
      <c r="A1035" s="20" t="s">
        <v>232</v>
      </c>
      <c r="B1035" s="28"/>
      <c r="C1035" s="29"/>
      <c r="D1035" s="29"/>
      <c r="E1035" s="1"/>
      <c r="F1035" s="29" t="s">
        <v>233</v>
      </c>
      <c r="G1035" s="64">
        <f t="shared" si="315"/>
        <v>2751.3</v>
      </c>
    </row>
    <row r="1036" spans="1:7" s="101" customFormat="1" ht="12">
      <c r="A1036" s="20" t="s">
        <v>234</v>
      </c>
      <c r="B1036" s="145"/>
      <c r="C1036" s="146"/>
      <c r="D1036" s="146"/>
      <c r="E1036" s="147"/>
      <c r="F1036" s="29" t="s">
        <v>235</v>
      </c>
      <c r="G1036" s="64">
        <f t="shared" si="315"/>
        <v>2751.3</v>
      </c>
    </row>
    <row r="1037" spans="1:7" s="110" customFormat="1" ht="21" hidden="1" customHeight="1">
      <c r="A1037" s="20" t="s">
        <v>746</v>
      </c>
      <c r="B1037" s="28"/>
      <c r="C1037" s="29"/>
      <c r="D1037" s="29"/>
      <c r="E1037" s="1"/>
      <c r="F1037" s="29" t="s">
        <v>745</v>
      </c>
      <c r="G1037" s="64">
        <f t="shared" ref="G1037" si="316">SUM(G1038:G1039)</f>
        <v>2751.3</v>
      </c>
    </row>
    <row r="1038" spans="1:7" s="124" customFormat="1" ht="12" hidden="1">
      <c r="A1038" s="63" t="s">
        <v>743</v>
      </c>
      <c r="B1038" s="28"/>
      <c r="C1038" s="29"/>
      <c r="D1038" s="29"/>
      <c r="E1038" s="1"/>
      <c r="F1038" s="29"/>
      <c r="G1038" s="64">
        <f>'прил 9'!R664</f>
        <v>0</v>
      </c>
    </row>
    <row r="1039" spans="1:7" s="124" customFormat="1" ht="12" hidden="1">
      <c r="A1039" s="63" t="s">
        <v>744</v>
      </c>
      <c r="B1039" s="28"/>
      <c r="C1039" s="29"/>
      <c r="D1039" s="29"/>
      <c r="E1039" s="1"/>
      <c r="F1039" s="29"/>
      <c r="G1039" s="64">
        <f>'прил 9'!R665</f>
        <v>2751.3</v>
      </c>
    </row>
    <row r="1040" spans="1:7" s="162" customFormat="1" ht="24">
      <c r="A1040" s="20" t="s">
        <v>317</v>
      </c>
      <c r="B1040" s="28" t="s">
        <v>209</v>
      </c>
      <c r="C1040" s="29" t="s">
        <v>131</v>
      </c>
      <c r="D1040" s="29" t="s">
        <v>326</v>
      </c>
      <c r="E1040" s="1" t="s">
        <v>28</v>
      </c>
      <c r="F1040" s="29"/>
      <c r="G1040" s="64">
        <f t="shared" ref="G1040" si="317">G1041+G1044</f>
        <v>18413.8</v>
      </c>
    </row>
    <row r="1041" spans="1:7" s="101" customFormat="1" ht="12">
      <c r="A1041" s="20" t="s">
        <v>132</v>
      </c>
      <c r="B1041" s="28"/>
      <c r="C1041" s="29"/>
      <c r="D1041" s="29"/>
      <c r="E1041" s="1"/>
      <c r="F1041" s="29" t="s">
        <v>133</v>
      </c>
      <c r="G1041" s="64">
        <f t="shared" ref="G1041:G1042" si="318">G1042</f>
        <v>272.10000000000002</v>
      </c>
    </row>
    <row r="1042" spans="1:7" s="101" customFormat="1" ht="24">
      <c r="A1042" s="20" t="s">
        <v>134</v>
      </c>
      <c r="B1042" s="28"/>
      <c r="C1042" s="29"/>
      <c r="D1042" s="29"/>
      <c r="E1042" s="1"/>
      <c r="F1042" s="29" t="s">
        <v>135</v>
      </c>
      <c r="G1042" s="64">
        <f t="shared" si="318"/>
        <v>272.10000000000002</v>
      </c>
    </row>
    <row r="1043" spans="1:7" s="110" customFormat="1" ht="12" hidden="1">
      <c r="A1043" s="63" t="s">
        <v>52</v>
      </c>
      <c r="B1043" s="28"/>
      <c r="C1043" s="29"/>
      <c r="D1043" s="29"/>
      <c r="E1043" s="1"/>
      <c r="F1043" s="29" t="s">
        <v>373</v>
      </c>
      <c r="G1043" s="64">
        <f>'прил 9'!R1235</f>
        <v>272.10000000000002</v>
      </c>
    </row>
    <row r="1044" spans="1:7" s="101" customFormat="1" ht="12">
      <c r="A1044" s="20" t="s">
        <v>165</v>
      </c>
      <c r="B1044" s="28"/>
      <c r="C1044" s="29"/>
      <c r="D1044" s="29"/>
      <c r="E1044" s="1"/>
      <c r="F1044" s="29" t="s">
        <v>215</v>
      </c>
      <c r="G1044" s="64">
        <f t="shared" ref="G1044:G1045" si="319">G1045</f>
        <v>18141.7</v>
      </c>
    </row>
    <row r="1045" spans="1:7" s="101" customFormat="1" ht="12">
      <c r="A1045" s="20" t="s">
        <v>166</v>
      </c>
      <c r="B1045" s="28"/>
      <c r="C1045" s="29"/>
      <c r="D1045" s="29"/>
      <c r="E1045" s="1"/>
      <c r="F1045" s="29" t="s">
        <v>481</v>
      </c>
      <c r="G1045" s="64">
        <f t="shared" si="319"/>
        <v>18141.7</v>
      </c>
    </row>
    <row r="1046" spans="1:7" s="110" customFormat="1" ht="12" hidden="1">
      <c r="A1046" s="63" t="s">
        <v>99</v>
      </c>
      <c r="B1046" s="28"/>
      <c r="C1046" s="29"/>
      <c r="D1046" s="29"/>
      <c r="E1046" s="1"/>
      <c r="F1046" s="29" t="s">
        <v>174</v>
      </c>
      <c r="G1046" s="64">
        <f>'прил 9'!R1237</f>
        <v>18141.7</v>
      </c>
    </row>
    <row r="1047" spans="1:7" s="162" customFormat="1" ht="36">
      <c r="A1047" s="20" t="s">
        <v>318</v>
      </c>
      <c r="B1047" s="28" t="s">
        <v>209</v>
      </c>
      <c r="C1047" s="29" t="s">
        <v>131</v>
      </c>
      <c r="D1047" s="29" t="s">
        <v>326</v>
      </c>
      <c r="E1047" s="1" t="s">
        <v>365</v>
      </c>
      <c r="F1047" s="29"/>
      <c r="G1047" s="64">
        <f t="shared" ref="G1047" si="320">G1048+G1051</f>
        <v>281.59999999999997</v>
      </c>
    </row>
    <row r="1048" spans="1:7" s="101" customFormat="1" ht="12">
      <c r="A1048" s="20" t="s">
        <v>132</v>
      </c>
      <c r="B1048" s="28"/>
      <c r="C1048" s="29"/>
      <c r="D1048" s="29"/>
      <c r="E1048" s="1"/>
      <c r="F1048" s="29" t="s">
        <v>133</v>
      </c>
      <c r="G1048" s="64">
        <f t="shared" ref="G1048:G1049" si="321">G1049</f>
        <v>4.2</v>
      </c>
    </row>
    <row r="1049" spans="1:7" s="101" customFormat="1" ht="24">
      <c r="A1049" s="20" t="s">
        <v>134</v>
      </c>
      <c r="B1049" s="28"/>
      <c r="C1049" s="29"/>
      <c r="D1049" s="29"/>
      <c r="E1049" s="1"/>
      <c r="F1049" s="29" t="s">
        <v>135</v>
      </c>
      <c r="G1049" s="64">
        <f t="shared" si="321"/>
        <v>4.2</v>
      </c>
    </row>
    <row r="1050" spans="1:7" s="110" customFormat="1" ht="12" hidden="1">
      <c r="A1050" s="63" t="s">
        <v>52</v>
      </c>
      <c r="B1050" s="28"/>
      <c r="C1050" s="29"/>
      <c r="D1050" s="29"/>
      <c r="E1050" s="1"/>
      <c r="F1050" s="29" t="s">
        <v>373</v>
      </c>
      <c r="G1050" s="64">
        <f>'прил 9'!R1241</f>
        <v>4.2</v>
      </c>
    </row>
    <row r="1051" spans="1:7" s="101" customFormat="1" ht="12">
      <c r="A1051" s="20" t="s">
        <v>165</v>
      </c>
      <c r="B1051" s="28"/>
      <c r="C1051" s="29"/>
      <c r="D1051" s="29"/>
      <c r="E1051" s="1"/>
      <c r="F1051" s="29" t="s">
        <v>215</v>
      </c>
      <c r="G1051" s="64">
        <f t="shared" ref="G1051:G1052" si="322">G1052</f>
        <v>277.39999999999998</v>
      </c>
    </row>
    <row r="1052" spans="1:7" s="101" customFormat="1" ht="12">
      <c r="A1052" s="20" t="s">
        <v>166</v>
      </c>
      <c r="B1052" s="28"/>
      <c r="C1052" s="29"/>
      <c r="D1052" s="29"/>
      <c r="E1052" s="1"/>
      <c r="F1052" s="29" t="s">
        <v>481</v>
      </c>
      <c r="G1052" s="64">
        <f t="shared" si="322"/>
        <v>277.39999999999998</v>
      </c>
    </row>
    <row r="1053" spans="1:7" s="110" customFormat="1" ht="12" hidden="1">
      <c r="A1053" s="63" t="s">
        <v>99</v>
      </c>
      <c r="B1053" s="28"/>
      <c r="C1053" s="29"/>
      <c r="D1053" s="29"/>
      <c r="E1053" s="1"/>
      <c r="F1053" s="29" t="s">
        <v>174</v>
      </c>
      <c r="G1053" s="64">
        <f>'прил 9'!R1243</f>
        <v>277.39999999999998</v>
      </c>
    </row>
    <row r="1054" spans="1:7" s="110" customFormat="1" ht="12">
      <c r="A1054" s="20" t="s">
        <v>852</v>
      </c>
      <c r="B1054" s="28" t="s">
        <v>209</v>
      </c>
      <c r="C1054" s="29" t="s">
        <v>131</v>
      </c>
      <c r="D1054" s="29" t="s">
        <v>326</v>
      </c>
      <c r="E1054" s="1" t="s">
        <v>853</v>
      </c>
      <c r="F1054" s="29"/>
      <c r="G1054" s="64">
        <f t="shared" ref="G1054" si="323">G1055+G1058</f>
        <v>600.29999999999995</v>
      </c>
    </row>
    <row r="1055" spans="1:7" s="110" customFormat="1" ht="12">
      <c r="A1055" s="20" t="s">
        <v>132</v>
      </c>
      <c r="B1055" s="28"/>
      <c r="C1055" s="29"/>
      <c r="D1055" s="29"/>
      <c r="E1055" s="1"/>
      <c r="F1055" s="29" t="s">
        <v>133</v>
      </c>
      <c r="G1055" s="64">
        <f t="shared" ref="G1055:G1056" si="324">G1056</f>
        <v>16.8</v>
      </c>
    </row>
    <row r="1056" spans="1:7" s="110" customFormat="1" ht="24">
      <c r="A1056" s="20" t="s">
        <v>134</v>
      </c>
      <c r="B1056" s="28"/>
      <c r="C1056" s="29"/>
      <c r="D1056" s="29"/>
      <c r="E1056" s="1"/>
      <c r="F1056" s="29" t="s">
        <v>135</v>
      </c>
      <c r="G1056" s="64">
        <f t="shared" si="324"/>
        <v>16.8</v>
      </c>
    </row>
    <row r="1057" spans="1:7" s="110" customFormat="1" ht="12" hidden="1">
      <c r="A1057" s="63" t="s">
        <v>375</v>
      </c>
      <c r="B1057" s="28"/>
      <c r="C1057" s="29"/>
      <c r="D1057" s="29"/>
      <c r="E1057" s="1"/>
      <c r="F1057" s="29" t="s">
        <v>373</v>
      </c>
      <c r="G1057" s="64">
        <f>'прил 9'!R370</f>
        <v>16.8</v>
      </c>
    </row>
    <row r="1058" spans="1:7" s="110" customFormat="1" ht="24">
      <c r="A1058" s="20" t="s">
        <v>177</v>
      </c>
      <c r="B1058" s="28"/>
      <c r="C1058" s="29"/>
      <c r="D1058" s="29"/>
      <c r="E1058" s="1"/>
      <c r="F1058" s="29" t="s">
        <v>178</v>
      </c>
      <c r="G1058" s="64">
        <f t="shared" ref="G1058:G1059" si="325">G1059</f>
        <v>583.5</v>
      </c>
    </row>
    <row r="1059" spans="1:7" s="110" customFormat="1" ht="12">
      <c r="A1059" s="20" t="s">
        <v>179</v>
      </c>
      <c r="B1059" s="28"/>
      <c r="C1059" s="29"/>
      <c r="D1059" s="29"/>
      <c r="E1059" s="1"/>
      <c r="F1059" s="29" t="s">
        <v>180</v>
      </c>
      <c r="G1059" s="64">
        <f t="shared" si="325"/>
        <v>583.5</v>
      </c>
    </row>
    <row r="1060" spans="1:7" s="110" customFormat="1" ht="12" hidden="1">
      <c r="A1060" s="63" t="s">
        <v>289</v>
      </c>
      <c r="B1060" s="28"/>
      <c r="C1060" s="29"/>
      <c r="D1060" s="29"/>
      <c r="E1060" s="1"/>
      <c r="F1060" s="29" t="s">
        <v>290</v>
      </c>
      <c r="G1060" s="64">
        <f>'прил 9'!R1247</f>
        <v>583.5</v>
      </c>
    </row>
    <row r="1061" spans="1:7">
      <c r="A1061" s="398" t="s">
        <v>705</v>
      </c>
      <c r="B1061" s="399"/>
      <c r="C1061" s="399"/>
      <c r="D1061" s="399"/>
      <c r="E1061" s="399"/>
      <c r="F1061" s="400"/>
      <c r="G1061" s="164">
        <f>G901+G871+G7</f>
        <v>1061028.81</v>
      </c>
    </row>
    <row r="1063" spans="1:7">
      <c r="G1063" s="167"/>
    </row>
    <row r="1065" spans="1:7">
      <c r="G1065" s="167"/>
    </row>
  </sheetData>
  <mergeCells count="8">
    <mergeCell ref="A1:G1"/>
    <mergeCell ref="A2:G2"/>
    <mergeCell ref="A1061:F1061"/>
    <mergeCell ref="G4:G5"/>
    <mergeCell ref="A4:A5"/>
    <mergeCell ref="B4:E5"/>
    <mergeCell ref="F4:F5"/>
    <mergeCell ref="B6:E6"/>
  </mergeCells>
  <phoneticPr fontId="27" type="noConversion"/>
  <pageMargins left="0.51181102362204722" right="0.23622047244094491" top="0.35433070866141736" bottom="0.19685039370078741" header="0.23622047244094491" footer="0.15748031496062992"/>
  <pageSetup paperSize="9" scale="9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 7</vt:lpstr>
      <vt:lpstr>прил 9</vt:lpstr>
      <vt:lpstr>прил 11</vt:lpstr>
      <vt:lpstr>'прил 11'!Заголовки_для_печати</vt:lpstr>
      <vt:lpstr>'прил 9'!Заголовки_для_печати</vt:lpstr>
      <vt:lpstr>'прил 11'!Область_печати</vt:lpstr>
      <vt:lpstr>'прил 7'!Область_печати</vt:lpstr>
      <vt:lpstr>'прил 9'!Область_печати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Паншина</cp:lastModifiedBy>
  <cp:lastPrinted>2018-11-14T09:22:31Z</cp:lastPrinted>
  <dcterms:created xsi:type="dcterms:W3CDTF">2015-07-23T12:09:20Z</dcterms:created>
  <dcterms:modified xsi:type="dcterms:W3CDTF">2018-11-14T14:03:40Z</dcterms:modified>
</cp:coreProperties>
</file>